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Jaideep\Downloads\Portfolio Projects\"/>
    </mc:Choice>
  </mc:AlternateContent>
  <xr:revisionPtr revIDLastSave="0" documentId="13_ncr:1_{F50C193F-E080-482E-9832-C32DFF9FF5C3}" xr6:coauthVersionLast="47" xr6:coauthVersionMax="47" xr10:uidLastSave="{00000000-0000-0000-0000-000000000000}"/>
  <workbookProtection lockStructure="1"/>
  <bookViews>
    <workbookView xWindow="-98" yWindow="-98" windowWidth="24196" windowHeight="14476" firstSheet="2" activeTab="2" xr2:uid="{EA944FB1-DE3F-40F9-BBAA-0980B1568DEE}"/>
  </bookViews>
  <sheets>
    <sheet name="Data" sheetId="16" state="hidden" r:id="rId1"/>
    <sheet name="Data Preparation" sheetId="22" state="hidden" r:id="rId2"/>
    <sheet name="Dashboard" sheetId="23" r:id="rId3"/>
    <sheet name="New Data (Aug 2021)" sheetId="21" state="hidden" r:id="rId4"/>
    <sheet name="New Data (Sep 2021)" sheetId="18" state="hidden" r:id="rId5"/>
  </sheets>
  <definedNames>
    <definedName name="_xlnm._FilterDatabase" localSheetId="0" hidden="1">Data!$A$1:$J$4795</definedName>
    <definedName name="CurrMonth">'Data Preparation'!$C$20</definedName>
    <definedName name="CurrYear">'Data Preparation'!$C$19</definedName>
    <definedName name="PMyear">'Data Preparation'!$C$23</definedName>
    <definedName name="PrevMonth">'Data Preparation'!$C$22</definedName>
    <definedName name="PrevYear">'Data Preparation'!$C$21</definedName>
    <definedName name="Region">'Data Preparation'!$C$4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3" l="1"/>
  <c r="C4" i="22"/>
  <c r="AE4" i="22" a="1"/>
  <c r="AE4" i="22" s="1"/>
  <c r="P4" i="22" a="1"/>
  <c r="P4" i="22" s="1"/>
  <c r="C19" i="22"/>
  <c r="M3" i="22" s="1"/>
  <c r="B11" i="22" a="1"/>
  <c r="B11" i="22" s="1"/>
  <c r="B4" i="22" a="1"/>
  <c r="B4" i="22" s="1"/>
  <c r="C21" i="22" l="1"/>
  <c r="C20" i="22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M6" i="22" l="1"/>
  <c r="N5" i="22"/>
  <c r="N14" i="22"/>
  <c r="N6" i="22"/>
  <c r="N15" i="22"/>
  <c r="N13" i="22"/>
  <c r="N7" i="22"/>
  <c r="N4" i="22"/>
  <c r="N8" i="22"/>
  <c r="C24" i="22"/>
  <c r="N9" i="22"/>
  <c r="M12" i="22"/>
  <c r="N12" i="22" s="1"/>
  <c r="M13" i="22"/>
  <c r="M14" i="22"/>
  <c r="M15" i="22"/>
  <c r="Q11" i="22"/>
  <c r="M11" i="22"/>
  <c r="N11" i="22" s="1"/>
  <c r="Q12" i="22"/>
  <c r="AF17" i="22"/>
  <c r="Q9" i="22"/>
  <c r="M9" i="22"/>
  <c r="AF33" i="22"/>
  <c r="AF31" i="22"/>
  <c r="AF28" i="22"/>
  <c r="AF32" i="22"/>
  <c r="AF22" i="22"/>
  <c r="AF35" i="22"/>
  <c r="AF5" i="22"/>
  <c r="AF8" i="22"/>
  <c r="M5" i="22"/>
  <c r="AF30" i="22"/>
  <c r="AF24" i="22"/>
  <c r="AF9" i="22"/>
  <c r="AF18" i="22"/>
  <c r="AF34" i="22"/>
  <c r="AF7" i="22"/>
  <c r="Q13" i="22"/>
  <c r="AF20" i="22"/>
  <c r="AF27" i="22"/>
  <c r="AF36" i="22"/>
  <c r="AF6" i="22"/>
  <c r="AF23" i="22"/>
  <c r="AF11" i="22"/>
  <c r="AF21" i="22"/>
  <c r="Q7" i="22"/>
  <c r="Q10" i="22"/>
  <c r="AF13" i="22"/>
  <c r="AF25" i="22"/>
  <c r="M7" i="22"/>
  <c r="AF16" i="22"/>
  <c r="Q5" i="22"/>
  <c r="AF4" i="22"/>
  <c r="M8" i="22"/>
  <c r="AF19" i="22"/>
  <c r="AF26" i="22"/>
  <c r="AF29" i="22"/>
  <c r="AF12" i="22"/>
  <c r="M4" i="22"/>
  <c r="AF37" i="22"/>
  <c r="AF10" i="22"/>
  <c r="Q6" i="22"/>
  <c r="AF14" i="22"/>
  <c r="AF15" i="22"/>
  <c r="M10" i="22"/>
  <c r="N10" i="22" s="1"/>
  <c r="Q8" i="22"/>
  <c r="Q4" i="22"/>
  <c r="C23" i="22"/>
  <c r="C22" i="22"/>
  <c r="G3" i="22"/>
  <c r="L3" i="22"/>
  <c r="G4" i="22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T5" i="22" l="1"/>
  <c r="T8" i="22"/>
  <c r="T11" i="22"/>
  <c r="T4" i="22"/>
  <c r="T12" i="22"/>
  <c r="T10" i="22"/>
  <c r="T7" i="22"/>
  <c r="T13" i="22"/>
  <c r="R12" i="22"/>
  <c r="S12" i="22" s="1"/>
  <c r="R6" i="22"/>
  <c r="S6" i="22" s="1"/>
  <c r="R8" i="22"/>
  <c r="S8" i="22" s="1"/>
  <c r="AG36" i="22"/>
  <c r="AH36" i="22" s="1"/>
  <c r="AG32" i="22"/>
  <c r="AH32" i="22" s="1"/>
  <c r="AG10" i="22"/>
  <c r="AH10" i="22" s="1"/>
  <c r="AG29" i="22"/>
  <c r="AH29" i="22" s="1"/>
  <c r="AG37" i="22"/>
  <c r="AH37" i="22" s="1"/>
  <c r="AG8" i="22"/>
  <c r="AH8" i="22" s="1"/>
  <c r="AG15" i="22"/>
  <c r="AH15" i="22" s="1"/>
  <c r="R13" i="22"/>
  <c r="S13" i="22" s="1"/>
  <c r="AG30" i="22"/>
  <c r="AH30" i="22" s="1"/>
  <c r="AG34" i="22"/>
  <c r="AH34" i="22" s="1"/>
  <c r="AG31" i="22"/>
  <c r="AH31" i="22" s="1"/>
  <c r="R9" i="22"/>
  <c r="S9" i="22" s="1"/>
  <c r="AG20" i="22"/>
  <c r="AH20" i="22" s="1"/>
  <c r="AG23" i="22"/>
  <c r="AH23" i="22" s="1"/>
  <c r="AG21" i="22"/>
  <c r="AH21" i="22" s="1"/>
  <c r="AG19" i="22"/>
  <c r="AH19" i="22" s="1"/>
  <c r="AG4" i="22"/>
  <c r="AH4" i="22" s="1"/>
  <c r="AG27" i="22"/>
  <c r="AH27" i="22" s="1"/>
  <c r="AG7" i="22"/>
  <c r="AH7" i="22" s="1"/>
  <c r="AG18" i="22"/>
  <c r="AH18" i="22" s="1"/>
  <c r="AG22" i="22"/>
  <c r="AH22" i="22" s="1"/>
  <c r="AG14" i="22"/>
  <c r="AH14" i="22" s="1"/>
  <c r="AG17" i="22"/>
  <c r="AH17" i="22" s="1"/>
  <c r="AG35" i="22"/>
  <c r="AH35" i="22" s="1"/>
  <c r="AG9" i="22"/>
  <c r="AH9" i="22" s="1"/>
  <c r="R7" i="22"/>
  <c r="S7" i="22" s="1"/>
  <c r="R4" i="22"/>
  <c r="S4" i="22" s="1"/>
  <c r="R11" i="22"/>
  <c r="S11" i="22" s="1"/>
  <c r="AG24" i="22"/>
  <c r="AH24" i="22" s="1"/>
  <c r="AG11" i="22"/>
  <c r="AH11" i="22" s="1"/>
  <c r="AG6" i="22"/>
  <c r="AH6" i="22" s="1"/>
  <c r="AG26" i="22"/>
  <c r="AH26" i="22" s="1"/>
  <c r="AG28" i="22"/>
  <c r="AH28" i="22" s="1"/>
  <c r="AG16" i="22"/>
  <c r="AH16" i="22" s="1"/>
  <c r="AG33" i="22"/>
  <c r="AH33" i="22" s="1"/>
  <c r="R5" i="22"/>
  <c r="S5" i="22" s="1"/>
  <c r="AG12" i="22"/>
  <c r="AH12" i="22" s="1"/>
  <c r="AG25" i="22"/>
  <c r="AH25" i="22" s="1"/>
  <c r="R10" i="22"/>
  <c r="S10" i="22" s="1"/>
  <c r="AG13" i="22"/>
  <c r="AH13" i="22" s="1"/>
  <c r="AG5" i="22"/>
  <c r="AH5" i="22" s="1"/>
  <c r="T6" i="22"/>
  <c r="T9" i="22"/>
  <c r="L9" i="22"/>
  <c r="L10" i="22"/>
  <c r="L11" i="22"/>
  <c r="L12" i="22"/>
  <c r="L5" i="22"/>
  <c r="L13" i="22"/>
  <c r="L6" i="22"/>
  <c r="L14" i="22"/>
  <c r="L7" i="22"/>
  <c r="L15" i="22"/>
  <c r="L8" i="22"/>
  <c r="L4" i="22"/>
  <c r="G6" i="22"/>
  <c r="G5" i="22"/>
  <c r="G7" i="22" s="1"/>
  <c r="Z5" i="22" l="1"/>
  <c r="Z10" i="22"/>
  <c r="Z7" i="22"/>
  <c r="AI17" i="22"/>
  <c r="Z9" i="22"/>
  <c r="AJ21" i="22"/>
  <c r="AI21" i="22"/>
  <c r="AI11" i="22"/>
  <c r="AJ11" i="22"/>
  <c r="AI37" i="22"/>
  <c r="AJ37" i="22"/>
  <c r="AJ29" i="22"/>
  <c r="AI29" i="22"/>
  <c r="AI33" i="22"/>
  <c r="AJ10" i="22"/>
  <c r="AI10" i="22"/>
  <c r="AI16" i="22"/>
  <c r="AJ16" i="22"/>
  <c r="AI32" i="22"/>
  <c r="AJ32" i="22"/>
  <c r="AJ12" i="22"/>
  <c r="AJ7" i="22"/>
  <c r="AJ23" i="22"/>
  <c r="AI18" i="22"/>
  <c r="AJ36" i="22"/>
  <c r="AI24" i="22"/>
  <c r="AJ24" i="22"/>
  <c r="AJ22" i="22"/>
  <c r="AI31" i="22"/>
  <c r="AJ27" i="22"/>
  <c r="AJ34" i="22"/>
  <c r="AI34" i="22"/>
  <c r="AJ35" i="22"/>
  <c r="AI28" i="22"/>
  <c r="AJ28" i="22"/>
  <c r="AI9" i="22"/>
  <c r="AJ9" i="22"/>
  <c r="AI20" i="22"/>
  <c r="AI12" i="22"/>
  <c r="AI14" i="22"/>
  <c r="AI15" i="22"/>
  <c r="AI30" i="22"/>
  <c r="AJ30" i="22"/>
  <c r="AJ13" i="22"/>
  <c r="AJ26" i="22"/>
  <c r="AI26" i="22"/>
  <c r="AJ19" i="22"/>
  <c r="AI23" i="22"/>
  <c r="Z12" i="22"/>
  <c r="AJ8" i="22"/>
  <c r="AI5" i="22"/>
  <c r="AI19" i="22"/>
  <c r="AJ31" i="22"/>
  <c r="AI7" i="22"/>
  <c r="AJ6" i="22"/>
  <c r="Z11" i="22"/>
  <c r="Z4" i="22"/>
  <c r="Y12" i="22"/>
  <c r="W11" i="22"/>
  <c r="X11" i="22" s="1"/>
  <c r="Y5" i="22"/>
  <c r="Y13" i="22"/>
  <c r="W12" i="22"/>
  <c r="X12" i="22" s="1"/>
  <c r="Y6" i="22"/>
  <c r="W5" i="22"/>
  <c r="X5" i="22" s="1"/>
  <c r="W13" i="22"/>
  <c r="X13" i="22" s="1"/>
  <c r="Y7" i="22"/>
  <c r="W6" i="22"/>
  <c r="X6" i="22" s="1"/>
  <c r="W4" i="22"/>
  <c r="X4" i="22" s="1"/>
  <c r="Y8" i="22"/>
  <c r="W7" i="22"/>
  <c r="X7" i="22" s="1"/>
  <c r="Y9" i="22"/>
  <c r="W8" i="22"/>
  <c r="X8" i="22" s="1"/>
  <c r="Y10" i="22"/>
  <c r="W9" i="22"/>
  <c r="X9" i="22" s="1"/>
  <c r="Y4" i="22"/>
  <c r="Y11" i="22"/>
  <c r="W10" i="22"/>
  <c r="X10" i="22" s="1"/>
  <c r="AJ4" i="22"/>
  <c r="AI36" i="22"/>
  <c r="AJ18" i="22"/>
  <c r="AJ17" i="22"/>
  <c r="AI35" i="22"/>
  <c r="AI22" i="22"/>
  <c r="AJ14" i="22"/>
  <c r="Z6" i="22"/>
  <c r="AJ33" i="22"/>
  <c r="AI25" i="22"/>
  <c r="AJ15" i="22"/>
  <c r="AJ5" i="22"/>
  <c r="AI13" i="22"/>
  <c r="AI27" i="22"/>
  <c r="AJ20" i="22"/>
  <c r="AJ25" i="22"/>
  <c r="AI6" i="22"/>
  <c r="AI4" i="22"/>
  <c r="AI8" i="22"/>
  <c r="Z8" i="22"/>
  <c r="Z13" i="22"/>
  <c r="AB5" i="22" l="1"/>
  <c r="AA5" i="22"/>
  <c r="AA12" i="22"/>
  <c r="AB12" i="22"/>
  <c r="AA10" i="22"/>
  <c r="AB10" i="22"/>
  <c r="AA4" i="22"/>
  <c r="AB4" i="22"/>
  <c r="AA8" i="22"/>
  <c r="AB8" i="22"/>
  <c r="AB7" i="22"/>
  <c r="AA7" i="22"/>
  <c r="AA6" i="22"/>
  <c r="AB6" i="22"/>
  <c r="AB11" i="22"/>
  <c r="AA11" i="22"/>
  <c r="AA9" i="22"/>
  <c r="AB9" i="22"/>
  <c r="AA13" i="22"/>
  <c r="AB13" i="22"/>
  <c r="AO15" i="22"/>
  <c r="R25" i="23" s="1"/>
  <c r="AN17" i="22"/>
  <c r="Q27" i="23" s="1"/>
  <c r="AN15" i="22"/>
  <c r="Q25" i="23" s="1"/>
  <c r="AO11" i="22"/>
  <c r="R19" i="23" s="1"/>
  <c r="AP15" i="22"/>
  <c r="S25" i="23" s="1"/>
  <c r="AN11" i="22"/>
  <c r="Q19" i="23" s="1"/>
  <c r="AP5" i="22"/>
  <c r="S13" i="23" s="1"/>
  <c r="AP9" i="22"/>
  <c r="S17" i="23" s="1"/>
  <c r="AO19" i="22"/>
  <c r="R29" i="23" s="1"/>
  <c r="AN4" i="22"/>
  <c r="Q12" i="23" s="1"/>
  <c r="AN20" i="22"/>
  <c r="Q30" i="23" s="1"/>
  <c r="AN21" i="22"/>
  <c r="Q31" i="23" s="1"/>
  <c r="AP10" i="22"/>
  <c r="S18" i="23" s="1"/>
  <c r="AP22" i="22"/>
  <c r="S32" i="23" s="1"/>
  <c r="AO22" i="22"/>
  <c r="R32" i="23" s="1"/>
  <c r="AO20" i="22"/>
  <c r="R30" i="23" s="1"/>
  <c r="AO17" i="22"/>
  <c r="R27" i="23" s="1"/>
  <c r="AO21" i="22"/>
  <c r="R31" i="23" s="1"/>
  <c r="AN9" i="22"/>
  <c r="Q17" i="23" s="1"/>
  <c r="AN22" i="22"/>
  <c r="Q32" i="23" s="1"/>
  <c r="AO5" i="22"/>
  <c r="R13" i="23" s="1"/>
  <c r="AN16" i="22"/>
  <c r="Q26" i="23" s="1"/>
  <c r="AO4" i="22"/>
  <c r="R12" i="23" s="1"/>
  <c r="AO16" i="22"/>
  <c r="R26" i="23" s="1"/>
  <c r="AP20" i="22"/>
  <c r="S30" i="23" s="1"/>
  <c r="AO18" i="22"/>
  <c r="R28" i="23" s="1"/>
  <c r="AP7" i="22"/>
  <c r="S15" i="23" s="1"/>
  <c r="AN6" i="22"/>
  <c r="Q14" i="23" s="1"/>
  <c r="AP17" i="22"/>
  <c r="S27" i="23" s="1"/>
  <c r="AN10" i="22"/>
  <c r="Q18" i="23" s="1"/>
  <c r="AP21" i="22"/>
  <c r="S31" i="23" s="1"/>
  <c r="AO6" i="22"/>
  <c r="R14" i="23" s="1"/>
  <c r="AP8" i="22"/>
  <c r="S16" i="23" s="1"/>
  <c r="AP4" i="22"/>
  <c r="S12" i="23" s="1"/>
  <c r="AP18" i="22"/>
  <c r="S28" i="23" s="1"/>
  <c r="AP11" i="22"/>
  <c r="S19" i="23" s="1"/>
  <c r="AN18" i="22"/>
  <c r="Q28" i="23" s="1"/>
  <c r="AP16" i="22"/>
  <c r="S26" i="23" s="1"/>
  <c r="AN19" i="22"/>
  <c r="Q29" i="23" s="1"/>
  <c r="AP6" i="22"/>
  <c r="S14" i="23" s="1"/>
  <c r="AO7" i="22"/>
  <c r="R15" i="23" s="1"/>
  <c r="AO9" i="22"/>
  <c r="R17" i="23" s="1"/>
  <c r="AO8" i="22"/>
  <c r="R16" i="23" s="1"/>
  <c r="AN7" i="22"/>
  <c r="Q15" i="23" s="1"/>
  <c r="AN8" i="22"/>
  <c r="Q16" i="23" s="1"/>
  <c r="AO10" i="22"/>
  <c r="R18" i="23" s="1"/>
  <c r="AP19" i="22"/>
  <c r="S29" i="23" s="1"/>
  <c r="AN5" i="22"/>
  <c r="Q13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<sst xmlns="http://schemas.openxmlformats.org/spreadsheetml/2006/main" count="26821" uniqueCount="125">
  <si>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</si>
  <si>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</si>
  <si>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</si>
  <si>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</si>
  <si>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</si>
  <si>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</si>
  <si>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</si>
  <si>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</si>
  <si>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</si>
  <si>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</si>
  <si>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</si>
  <si>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</si>
  <si>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</si>
  <si>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</si>
  <si>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</si>
  <si>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</si>
  <si>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</si>
  <si>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</si>
  <si>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</si>
  <si>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</si>
  <si>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</si>
  <si>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</si>
  <si>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</si>
  <si>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</si>
  <si>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</si>
  <si>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</si>
  <si>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</si>
  <si>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</si>
  <si>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</si>
  <si>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</si>
  <si>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</si>
  <si>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</si>
  <si>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</si>
  <si>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</si>
  <si>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</si>
  <si>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</si>
  <si>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</si>
  <si>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</si>
  <si>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</si>
  <si>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</si>
  <si>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</si>
  <si>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</si>
  <si>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</si>
  <si>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</si>
  <si>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</si>
  <si>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</si>
  <si>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</si>
  <si>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</si>
  <si>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</si>
  <si>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</si>
  <si>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</si>
  <si>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</si>
  <si>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</si>
  <si>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</si>
  <si>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</si>
  <si>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</si>
  <si>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</si>
  <si>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</si>
  <si>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</si>
  <si>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</si>
  <si>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</si>
  <si>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</si>
  <si>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</si>
  <si>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</si>
  <si>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</si>
  <si>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</si>
  <si>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</si>
  <si>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</si>
  <si>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</si>
  <si>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</si>
  <si>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</si>
  <si>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</si>
  <si>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</si>
  <si>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</si>
  <si>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</si>
  <si>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Selection</t>
  </si>
  <si>
    <t>Selection</t>
  </si>
  <si>
    <t>Product Selection</t>
  </si>
  <si>
    <t>Current Time Selection</t>
  </si>
  <si>
    <t xml:space="preserve">Current Year : </t>
  </si>
  <si>
    <t xml:space="preserve">Current Month : </t>
  </si>
  <si>
    <t xml:space="preserve">Previous Year : </t>
  </si>
  <si>
    <t xml:space="preserve">Previous Month : </t>
  </si>
  <si>
    <t>KPIs</t>
  </si>
  <si>
    <t xml:space="preserve">Total Revenue : </t>
  </si>
  <si>
    <t xml:space="preserve">Previous Year Revenue : </t>
  </si>
  <si>
    <t xml:space="preserve">Previous Month Revenue : </t>
  </si>
  <si>
    <t xml:space="preserve">PM Year : </t>
  </si>
  <si>
    <t>Revenue Trend</t>
  </si>
  <si>
    <t>Month 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</si>
  <si>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</si>
  <si>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</si>
  <si>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</si>
  <si>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</si>
  <si>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</si>
  <si>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</si>
  <si>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</si>
  <si>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</si>
  <si>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</si>
  <si>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</si>
  <si>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</si>
  <si>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</si>
  <si>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</si>
  <si>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t>Previous Month Revenue</t>
  </si>
  <si>
    <t xml:space="preserve">MoM/PM %Δ : </t>
  </si>
  <si>
    <r>
      <t>YoY/PY %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: </t>
    </r>
  </si>
  <si>
    <t>Rank</t>
  </si>
  <si>
    <t>Store Performance (Sorted)</t>
  </si>
  <si>
    <t>MoM/PM %Δ</t>
  </si>
  <si>
    <t>Product Performance</t>
  </si>
  <si>
    <r>
      <t xml:space="preserve">MoM </t>
    </r>
    <r>
      <rPr>
        <sz val="11"/>
        <color theme="1"/>
        <rFont val="Calibri"/>
        <family val="2"/>
      </rPr>
      <t>Δ</t>
    </r>
  </si>
  <si>
    <t>MoM Δ</t>
  </si>
  <si>
    <t>Rank (+)</t>
  </si>
  <si>
    <t>Rank (-)</t>
  </si>
  <si>
    <t>Top Performing Products</t>
  </si>
  <si>
    <r>
      <t xml:space="preserve">MoM </t>
    </r>
    <r>
      <rPr>
        <b/>
        <sz val="11"/>
        <color theme="1"/>
        <rFont val="Calibri"/>
        <family val="2"/>
      </rPr>
      <t>Δ</t>
    </r>
  </si>
  <si>
    <t>Worst Performing Products</t>
  </si>
  <si>
    <r>
      <t xml:space="preserve">MoM </t>
    </r>
    <r>
      <rPr>
        <b/>
        <sz val="14"/>
        <color theme="1" tint="0.34998626667073579"/>
        <rFont val="Calibri"/>
        <family val="2"/>
      </rPr>
      <t>Δ</t>
    </r>
  </si>
  <si>
    <t>Selection Revenue</t>
  </si>
  <si>
    <t>Selection MoM</t>
  </si>
  <si>
    <t xml:space="preserve">Current Period : </t>
  </si>
  <si>
    <t>Month Name</t>
  </si>
  <si>
    <t xml:space="preserve">How Did </t>
  </si>
  <si>
    <t>Perform 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</si>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</sst>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$-409]#,##0"/>
    <numFmt numFmtId="166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36"/>
      <color theme="1"/>
      <name val="Constantia"/>
      <family val="1"/>
    </font>
    <font>
      <b/>
      <sz val="28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</font>
    <font>
      <b/>
      <sz val="28"/>
      <color theme="5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8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4" borderId="0" xfId="0" applyFont="1" applyFill="1"/>
    <xf numFmtId="0" fontId="1" fillId="3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6" fontId="1" fillId="7" borderId="0" xfId="1" applyNumberFormat="1" applyFont="1" applyFill="1" applyBorder="1" applyAlignment="1">
      <alignment horizontal="center"/>
    </xf>
    <xf numFmtId="165" fontId="0" fillId="0" borderId="0" xfId="0" applyNumberFormat="1"/>
    <xf numFmtId="0" fontId="6" fillId="0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12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6" borderId="4" xfId="0" applyFont="1" applyFill="1" applyBorder="1" applyAlignment="1">
      <alignment horizontal="right"/>
    </xf>
    <xf numFmtId="0" fontId="0" fillId="0" borderId="6" xfId="0" applyBorder="1"/>
    <xf numFmtId="9" fontId="1" fillId="0" borderId="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9" fontId="1" fillId="0" borderId="1" xfId="1" applyFont="1" applyBorder="1" applyAlignment="1">
      <alignment horizontal="center"/>
    </xf>
    <xf numFmtId="0" fontId="0" fillId="0" borderId="9" xfId="0" applyBorder="1"/>
    <xf numFmtId="9" fontId="0" fillId="0" borderId="7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8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4343"/>
      <color rgb="FFFBAFB1"/>
      <color rgb="FFF98386"/>
      <color rgb="FFFF6565"/>
      <color rgb="FFF9777A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695350945129"/>
          <c:y val="0.13930555555555554"/>
          <c:w val="0.78561308575157252"/>
          <c:h val="0.68810914260717415"/>
        </c:manualLayout>
      </c:layout>
      <c:lineChart>
        <c:grouping val="standard"/>
        <c:varyColors val="0"/>
        <c:ser>
          <c:idx val="0"/>
          <c:order val="0"/>
          <c:tx>
            <c:strRef>
              <c:f>'Data Preparation'!$L$3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Preparation'!$L$4:$L$15</c:f>
              <c:numCache>
                <c:formatCode>[$$-409]#,##0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BD2-4551-AFCA-DCAD0E591D7F}"/>
            </c:ext>
          </c:extLst>
        </c:ser>
        <c:ser>
          <c:idx val="1"/>
          <c:order val="1"/>
          <c:tx>
            <c:strRef>
              <c:f>'Data Preparation'!$M$3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'Data Preparation'!$K$4:$K$15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Preparation'!$M$4:$M$15</c:f>
              <c:numCache>
                <c:formatCode>[$$-409]#,##0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49838.54</c:v>
                </c:pt>
                <c:pt idx="8">
                  <c:v>50618.369999999995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BD2-4551-AFCA-DCAD0E591D7F}"/>
            </c:ext>
          </c:extLst>
        </c:ser>
        <c:ser>
          <c:idx val="2"/>
          <c:order val="2"/>
          <c:tx>
            <c:strRef>
              <c:f>'Data Preparation'!$N$3</c:f>
              <c:strCache>
                <c:ptCount val="1"/>
                <c:pt idx="0">
                  <c:v>Selection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accent2"/>
                </a:solidFill>
              </a:ln>
              <a:effectLst/>
            </c:spPr>
          </c:marker>
          <c:cat>
            <c:strRef>
              <c:f>'Data Preparation'!$K$4:$K$15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Preparation'!$N$4:$N$15</c:f>
              <c:numCache>
                <c:formatCode>[$$-409]#,##0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50618.369999999995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BD2-4551-AFCA-DCAD0E591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064079"/>
        <c:axId val="1180232367"/>
      </c:lineChart>
      <c:catAx>
        <c:axId val="118306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32367"/>
        <c:crosses val="autoZero"/>
        <c:auto val="1"/>
        <c:lblAlgn val="ctr"/>
        <c:lblOffset val="100"/>
        <c:noMultiLvlLbl val="0"/>
      </c:catAx>
      <c:valAx>
        <c:axId val="118023236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0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68315280678367674"/>
          <c:y val="4.687445319335079E-2"/>
          <c:w val="0.3168474972078118"/>
          <c:h val="7.8577038231483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08479305350542"/>
          <c:y val="4.9404110266370663E-2"/>
          <c:w val="0.55571466850663553"/>
          <c:h val="0.876099691884602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Preparation'!$Y$3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'Data Preparation'!$W$4:$W$13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Preparation'!$Y$4:$Y$13</c:f>
              <c:numCache>
                <c:formatCode>[$$-409]#,##0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4-479F-95D5-E934C66E5D34}"/>
            </c:ext>
          </c:extLst>
        </c:ser>
        <c:ser>
          <c:idx val="1"/>
          <c:order val="1"/>
          <c:tx>
            <c:strRef>
              <c:f>'Data Preparation'!$AA$3</c:f>
              <c:strCache>
                <c:ptCount val="1"/>
                <c:pt idx="0">
                  <c:v>Selection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Preparation'!$W$4:$W$13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Preparation'!$AA$4:$AA$13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13879.13</c:v>
                </c:pt>
                <c:pt idx="3">
                  <c:v>0</c:v>
                </c:pt>
                <c:pt idx="4">
                  <c:v>16255.230000000001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94-479F-95D5-E934C66E5D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6262159"/>
        <c:axId val="14505167"/>
      </c:barChart>
      <c:catAx>
        <c:axId val="1626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167"/>
        <c:crosses val="autoZero"/>
        <c:auto val="1"/>
        <c:lblAlgn val="ctr"/>
        <c:lblOffset val="100"/>
        <c:noMultiLvlLbl val="0"/>
      </c:catAx>
      <c:valAx>
        <c:axId val="1450516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Revenue</a:t>
                </a:r>
              </a:p>
            </c:rich>
          </c:tx>
          <c:layout>
            <c:manualLayout>
              <c:xMode val="edge"/>
              <c:yMode val="edge"/>
              <c:x val="0.41606684460992582"/>
              <c:y val="0.9277930192472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crossAx val="162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3816260307476"/>
          <c:y val="2.8758175854701428E-2"/>
          <c:w val="0.75326397491427788"/>
          <c:h val="0.888547635881564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Preparation'!$Z$3</c:f>
              <c:strCache>
                <c:ptCount val="1"/>
                <c:pt idx="0">
                  <c:v>MoM/PM %Δ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'Data Preparation'!$U$4:$U$13</c:f>
              <c:numCache>
                <c:formatCode>General</c:formatCode>
                <c:ptCount val="10"/>
              </c:numCache>
            </c:numRef>
          </c:cat>
          <c:val>
            <c:numRef>
              <c:f>'Data Preparation'!$Z$4:$Z$13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0.27268490293194403</c:v>
                </c:pt>
                <c:pt idx="2">
                  <c:v>5.7257752439920262E-2</c:v>
                </c:pt>
                <c:pt idx="3">
                  <c:v>0.38157142957292312</c:v>
                </c:pt>
                <c:pt idx="4">
                  <c:v>-0.13607835613264074</c:v>
                </c:pt>
                <c:pt idx="5">
                  <c:v>2.6734476982343214E-2</c:v>
                </c:pt>
                <c:pt idx="6">
                  <c:v>-0.17099256839675403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0.14465033810308014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4-44BB-AEB3-858D3CFAFD06}"/>
            </c:ext>
          </c:extLst>
        </c:ser>
        <c:ser>
          <c:idx val="1"/>
          <c:order val="1"/>
          <c:tx>
            <c:strRef>
              <c:f>'Data Preparation'!$AB$3</c:f>
              <c:strCache>
                <c:ptCount val="1"/>
                <c:pt idx="0">
                  <c:v>Selection MoM</c:v>
                </c:pt>
              </c:strCache>
            </c:strRef>
          </c:tx>
          <c:spPr>
            <a:solidFill>
              <a:srgbClr val="70AD47">
                <a:alpha val="90588"/>
              </a:srgbClr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Preparation'!$U$4:$U$13</c:f>
              <c:numCache>
                <c:formatCode>General</c:formatCode>
                <c:ptCount val="10"/>
              </c:numCache>
            </c:numRef>
          </c:cat>
          <c:val>
            <c:numRef>
              <c:f>'Data Preparation'!$AB$4:$AB$13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5.7257752439920262E-2</c:v>
                </c:pt>
                <c:pt idx="3">
                  <c:v>0</c:v>
                </c:pt>
                <c:pt idx="4">
                  <c:v>-0.13607835613264074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0.14465033810308014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434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FDD4-44BB-AEB3-858D3CFAFD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6262159"/>
        <c:axId val="14505167"/>
      </c:barChart>
      <c:catAx>
        <c:axId val="1626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167"/>
        <c:crosses val="autoZero"/>
        <c:auto val="1"/>
        <c:lblAlgn val="ctr"/>
        <c:lblOffset val="100"/>
        <c:noMultiLvlLbl val="0"/>
      </c:catAx>
      <c:valAx>
        <c:axId val="1450516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MoM</a:t>
                </a:r>
                <a:r>
                  <a:rPr lang="en-IN" sz="1200" b="1" baseline="0"/>
                  <a:t> %</a:t>
                </a:r>
                <a:r>
                  <a:rPr lang="el-GR" sz="1200" b="1" baseline="0"/>
                  <a:t>Δ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0.4079127949253723"/>
              <c:y val="0.93289023390340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62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3705</xdr:colOff>
      <xdr:row>6</xdr:row>
      <xdr:rowOff>158750</xdr:rowOff>
    </xdr:from>
    <xdr:to>
      <xdr:col>16384</xdr:col>
      <xdr:colOff>224896</xdr:colOff>
      <xdr:row>6</xdr:row>
      <xdr:rowOff>158750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A711CB-945B-9CEE-9DD5-DF08A10D9AF3}"/>
            </a:ext>
          </a:extLst>
        </xdr:cNvPr>
        <xdr:cNvCxnSpPr/>
      </xdr:nvCxnSpPr>
      <xdr:spPr>
        <a:xfrm>
          <a:off x="3705" y="1513417"/>
          <a:ext cx="16760295" cy="0"/>
        </a:xfrm>
        <a:prstGeom prst="line">
          <a:avLst/>
        </a:prstGeom>
        <a:ln w="9525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123826</xdr:colOff>
      <xdr:row>0</xdr:row>
      <xdr:rowOff>0</xdr:rowOff>
    </xdr:from>
    <xdr:to>
      <xdr:col>4</xdr:col>
      <xdr:colOff>121709</xdr:colOff>
      <xdr:row>4</xdr:row>
      <xdr:rowOff>138113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125D2E-4ED5-C2BB-D0A6-7A58B5CE2B8D}"/>
            </a:ext>
          </a:extLst>
        </xdr:cNvPr>
        <xdr:cNvSpPr txBox="1"/>
      </xdr:nvSpPr>
      <xdr:spPr>
        <a:xfrm>
          <a:off x="123826" y="0"/>
          <a:ext cx="6548438" cy="862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4000" b="1">
              <a:solidFill>
                <a:schemeClr val="bg2">
                  <a:lumMod val="25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0</xdr:col>
      <xdr:colOff>875769</xdr:colOff>
      <xdr:row>7</xdr:row>
      <xdr:rowOff>47625</xdr:rowOff>
    </xdr:from>
    <xdr:to>
      <xdr:col>1</xdr:col>
      <xdr:colOff>1849435</xdr:colOff>
      <xdr:row>9</xdr:row>
      <xdr:rowOff>164041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83DF7D-F54F-94DF-B8E6-169597B04BD4}"/>
            </a:ext>
          </a:extLst>
        </xdr:cNvPr>
        <xdr:cNvSpPr txBox="1"/>
      </xdr:nvSpPr>
      <xdr:spPr>
        <a:xfrm>
          <a:off x="875769" y="1582208"/>
          <a:ext cx="252412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1">
                  <a:lumMod val="65000"/>
                  <a:lumOff val="35000"/>
                </a:schemeClr>
              </a:solidFill>
            </a:rPr>
            <a:t>Total Revenue</a:t>
          </a:r>
        </a:p>
      </xdr:txBody>
    </xdr:sp>
    <xdr:clientData/>
  </xdr:twoCellAnchor>
  <xdr:twoCellAnchor editAs="absolute">
    <xdr:from>
      <xdr:col>0</xdr:col>
      <xdr:colOff>424906</xdr:colOff>
      <xdr:row>16</xdr:row>
      <xdr:rowOff>5289</xdr:rowOff>
    </xdr:from>
    <xdr:to>
      <xdr:col>1</xdr:col>
      <xdr:colOff>419613</xdr:colOff>
      <xdr:row>18</xdr:row>
      <xdr:rowOff>26455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EDA65E7-BF4F-4A96-B141-FA068A2A976A}"/>
            </a:ext>
          </a:extLst>
        </xdr:cNvPr>
        <xdr:cNvSpPr txBox="1"/>
      </xdr:nvSpPr>
      <xdr:spPr>
        <a:xfrm>
          <a:off x="424906" y="3328456"/>
          <a:ext cx="1545166" cy="423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>
                  <a:lumMod val="65000"/>
                  <a:lumOff val="35000"/>
                </a:schemeClr>
              </a:solidFill>
            </a:rPr>
            <a:t>YoY</a:t>
          </a:r>
          <a:r>
            <a:rPr lang="en-IN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%</a:t>
          </a:r>
          <a:r>
            <a:rPr lang="el-GR" sz="1400" b="1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Δ</a:t>
          </a:r>
          <a:endParaRPr lang="en-IN" sz="1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718715</xdr:colOff>
      <xdr:row>16</xdr:row>
      <xdr:rowOff>5289</xdr:rowOff>
    </xdr:from>
    <xdr:to>
      <xdr:col>2</xdr:col>
      <xdr:colOff>400448</xdr:colOff>
      <xdr:row>18</xdr:row>
      <xdr:rowOff>27923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D9E410-5B78-4856-A409-108459EBF68F}"/>
            </a:ext>
          </a:extLst>
        </xdr:cNvPr>
        <xdr:cNvSpPr txBox="1"/>
      </xdr:nvSpPr>
      <xdr:spPr>
        <a:xfrm>
          <a:off x="2269174" y="3328456"/>
          <a:ext cx="1544400" cy="42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MoM %</a:t>
          </a:r>
          <a:r>
            <a:rPr lang="el-GR" sz="1400" b="1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Δ</a:t>
          </a:r>
          <a:endParaRPr lang="en-IN" sz="14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327033</xdr:colOff>
      <xdr:row>7</xdr:row>
      <xdr:rowOff>48675</xdr:rowOff>
    </xdr:from>
    <xdr:to>
      <xdr:col>8</xdr:col>
      <xdr:colOff>268300</xdr:colOff>
      <xdr:row>9</xdr:row>
      <xdr:rowOff>164041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37C453F-8737-494C-A142-F60DF928EC9C}"/>
            </a:ext>
          </a:extLst>
        </xdr:cNvPr>
        <xdr:cNvSpPr txBox="1"/>
      </xdr:nvSpPr>
      <xdr:spPr>
        <a:xfrm>
          <a:off x="6867533" y="1583258"/>
          <a:ext cx="2523600" cy="47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1">
                  <a:lumMod val="65000"/>
                  <a:lumOff val="35000"/>
                </a:schemeClr>
              </a:solidFill>
            </a:rPr>
            <a:t>Store</a:t>
          </a:r>
          <a:r>
            <a:rPr lang="en-IN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 Performance</a:t>
          </a:r>
          <a:endParaRPr lang="en-IN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16</xdr:col>
      <xdr:colOff>330728</xdr:colOff>
      <xdr:row>7</xdr:row>
      <xdr:rowOff>48675</xdr:rowOff>
    </xdr:from>
    <xdr:to>
      <xdr:col>18</xdr:col>
      <xdr:colOff>1081616</xdr:colOff>
      <xdr:row>9</xdr:row>
      <xdr:rowOff>164041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AFCE0D6-BB77-4620-B383-424BE8617DAC}"/>
            </a:ext>
          </a:extLst>
        </xdr:cNvPr>
        <xdr:cNvSpPr txBox="1"/>
      </xdr:nvSpPr>
      <xdr:spPr>
        <a:xfrm>
          <a:off x="11924770" y="1583258"/>
          <a:ext cx="3502555" cy="47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1">
                  <a:lumMod val="65000"/>
                  <a:lumOff val="35000"/>
                </a:schemeClr>
              </a:solidFill>
            </a:rPr>
            <a:t>Top</a:t>
          </a:r>
          <a:r>
            <a:rPr lang="en-IN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 Performing Products</a:t>
          </a:r>
          <a:endParaRPr lang="en-IN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16</xdr:col>
      <xdr:colOff>92075</xdr:colOff>
      <xdr:row>20</xdr:row>
      <xdr:rowOff>89958</xdr:rowOff>
    </xdr:from>
    <xdr:to>
      <xdr:col>18</xdr:col>
      <xdr:colOff>1394355</xdr:colOff>
      <xdr:row>23</xdr:row>
      <xdr:rowOff>33874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9497C2A-4884-46ED-A8FF-63A0136F470F}"/>
            </a:ext>
          </a:extLst>
        </xdr:cNvPr>
        <xdr:cNvSpPr txBox="1"/>
      </xdr:nvSpPr>
      <xdr:spPr>
        <a:xfrm>
          <a:off x="11686117" y="4196291"/>
          <a:ext cx="4053947" cy="48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Bottom Performing Products</a:t>
          </a:r>
          <a:endParaRPr lang="en-IN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793219</xdr:colOff>
      <xdr:row>18</xdr:row>
      <xdr:rowOff>74084</xdr:rowOff>
    </xdr:from>
    <xdr:to>
      <xdr:col>2</xdr:col>
      <xdr:colOff>69318</xdr:colOff>
      <xdr:row>21</xdr:row>
      <xdr:rowOff>34924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7EF1065-728A-4D7F-98CC-C1FCC95E4AE2}"/>
            </a:ext>
          </a:extLst>
        </xdr:cNvPr>
        <xdr:cNvSpPr txBox="1"/>
      </xdr:nvSpPr>
      <xdr:spPr>
        <a:xfrm>
          <a:off x="793219" y="3799417"/>
          <a:ext cx="2689225" cy="52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1">
                  <a:lumMod val="65000"/>
                  <a:lumOff val="35000"/>
                </a:schemeClr>
              </a:solidFill>
            </a:rPr>
            <a:t>Revenue</a:t>
          </a:r>
          <a:r>
            <a:rPr lang="en-IN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 Trend</a:t>
          </a:r>
          <a:endParaRPr lang="en-IN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545040</xdr:colOff>
      <xdr:row>13</xdr:row>
      <xdr:rowOff>68792</xdr:rowOff>
    </xdr:from>
    <xdr:to>
      <xdr:col>1</xdr:col>
      <xdr:colOff>545040</xdr:colOff>
      <xdr:row>17</xdr:row>
      <xdr:rowOff>47625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EBB6CCB-6449-F9F3-07B6-F976E018812B}"/>
            </a:ext>
          </a:extLst>
        </xdr:cNvPr>
        <xdr:cNvCxnSpPr/>
      </xdr:nvCxnSpPr>
      <xdr:spPr>
        <a:xfrm>
          <a:off x="2095499" y="2788709"/>
          <a:ext cx="0" cy="783166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243417</xdr:colOff>
      <xdr:row>9</xdr:row>
      <xdr:rowOff>89958</xdr:rowOff>
    </xdr:from>
    <xdr:to>
      <xdr:col>2</xdr:col>
      <xdr:colOff>624416</xdr:colOff>
      <xdr:row>13</xdr:row>
      <xdr:rowOff>10583</xdr:rowOff>
    </xdr:to>
    <xdr:sp macro="" textlink="'Data Preparation'!$G$3">
      <xdr:nvSpPr>
        <xdr:cNvPr id="34" name="TextBox 33">
          <a:extLst>
            <a:ext uri="{FF2B5EF4-FFF2-40B4-BE49-F238E27FC236}">
              <a16:creationId xmlns:a16="http://schemas.microsoft.com/office/drawing/2014/main" id="{E76A3D03-0A13-4452-8196-CD1A0D4C1123}"/>
            </a:ext>
          </a:extLst>
        </xdr:cNvPr>
        <xdr:cNvSpPr txBox="1"/>
      </xdr:nvSpPr>
      <xdr:spPr>
        <a:xfrm>
          <a:off x="243417" y="1984375"/>
          <a:ext cx="3794125" cy="746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5830274-1250-43F8-9AB9-3246D6979321}" type="TxLink">
            <a:rPr lang="en-US" sz="44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t>$50,618</a:t>
          </a:fld>
          <a:endParaRPr lang="en-IN" sz="138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328089</xdr:colOff>
          <xdr:row>13</xdr:row>
          <xdr:rowOff>166786</xdr:rowOff>
        </xdr:from>
        <xdr:to>
          <xdr:col>1</xdr:col>
          <xdr:colOff>516430</xdr:colOff>
          <xdr:row>16</xdr:row>
          <xdr:rowOff>74638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BD5A8DF8-7097-41E0-A3AC-4429142184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aration'!$G$6" spid="_x0000_s82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28089" y="2886703"/>
              <a:ext cx="1738800" cy="51110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612240</xdr:colOff>
          <xdr:row>13</xdr:row>
          <xdr:rowOff>166688</xdr:rowOff>
        </xdr:from>
        <xdr:to>
          <xdr:col>2</xdr:col>
          <xdr:colOff>506923</xdr:colOff>
          <xdr:row>16</xdr:row>
          <xdr:rowOff>74638</xdr:rowOff>
        </xdr:to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2636A9BC-E853-426D-BEDA-562A9AAA77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aration'!$G$7" spid="_x0000_s823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62699" y="2886605"/>
              <a:ext cx="1757350" cy="51120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</xdr:pic>
        <xdr:clientData/>
      </xdr:twoCellAnchor>
    </mc:Choice>
    <mc:Fallback/>
  </mc:AlternateContent>
  <xdr:twoCellAnchor editAs="absolute">
    <xdr:from>
      <xdr:col>0</xdr:col>
      <xdr:colOff>597958</xdr:colOff>
      <xdr:row>13</xdr:row>
      <xdr:rowOff>52916</xdr:rowOff>
    </xdr:from>
    <xdr:to>
      <xdr:col>2</xdr:col>
      <xdr:colOff>222249</xdr:colOff>
      <xdr:row>13</xdr:row>
      <xdr:rowOff>52916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630479B3-DE85-5CC1-2E9F-9C60D2E820EC}"/>
            </a:ext>
          </a:extLst>
        </xdr:cNvPr>
        <xdr:cNvCxnSpPr/>
      </xdr:nvCxnSpPr>
      <xdr:spPr>
        <a:xfrm>
          <a:off x="597958" y="2772833"/>
          <a:ext cx="3037417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227540</xdr:colOff>
      <xdr:row>20</xdr:row>
      <xdr:rowOff>95251</xdr:rowOff>
    </xdr:from>
    <xdr:to>
      <xdr:col>2</xdr:col>
      <xdr:colOff>634997</xdr:colOff>
      <xdr:row>34</xdr:row>
      <xdr:rowOff>86784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271EA6F-8617-45BF-9397-23711125E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</xdr:col>
      <xdr:colOff>1582215</xdr:colOff>
      <xdr:row>9</xdr:row>
      <xdr:rowOff>132290</xdr:rowOff>
    </xdr:from>
    <xdr:to>
      <xdr:col>9</xdr:col>
      <xdr:colOff>127007</xdr:colOff>
      <xdr:row>34</xdr:row>
      <xdr:rowOff>127000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7002245-2B4E-4658-A80E-80CEE88FC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0</xdr:colOff>
      <xdr:row>10</xdr:row>
      <xdr:rowOff>58211</xdr:rowOff>
    </xdr:from>
    <xdr:to>
      <xdr:col>13</xdr:col>
      <xdr:colOff>121707</xdr:colOff>
      <xdr:row>34</xdr:row>
      <xdr:rowOff>164041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12FC3433-09A4-4075-A049-30F042EC2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C5905-3636-4067-80B9-5B0A028F7C22}" name="Table1" displayName="Table1" ref="A1:J4795" totalsRowShown="0" headerRowDxfId="8">
  <autoFilter ref="A1:J4795" xr:uid="{AA3C5905-3636-4067-80B9-5B0A028F7C22}"/>
  <tableColumns count="10">
    <tableColumn id="1" xr3:uid="{C6F2B3C7-6CDE-45BF-A915-FD373A91299B}" name="Year"/>
    <tableColumn id="2" xr3:uid="{1E16BC18-BDF5-4815-89F1-69D91FA2131A}" name="Month"/>
    <tableColumn id="3" xr3:uid="{C8D79835-0E25-401F-8699-0E0E960957CF}" name="Store Name"/>
    <tableColumn id="4" xr3:uid="{FD544A3E-40A4-4EFD-BEC5-BC88D56DEA9D}" name="Region"/>
    <tableColumn id="5" xr3:uid="{CBD511DD-7DF9-433B-82D9-90EC78564412}" name="Store Type"/>
    <tableColumn id="6" xr3:uid="{3A28D4D0-9670-4F45-9F7E-F9E910D6AF40}" name="Product Name"/>
    <tableColumn id="7" xr3:uid="{1E71485F-89D2-409C-8118-B58883906AB7}" name="Product Category"/>
    <tableColumn id="8" xr3:uid="{1AD3C422-F1C6-454F-B085-302A714F1BD0}" name="Units Sold"/>
    <tableColumn id="9" xr3:uid="{7CE3B790-6DE8-42D4-AA7E-6F20F2917C37}" name="Revenue" dataDxfId="7"/>
    <tableColumn id="10" xr3:uid="{789B61B5-1F3D-4ED7-A97C-F6A067973D77}" name="Profit" dataDxfId="6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topLeftCell="A4653" zoomScaleNormal="100" workbookViewId="0">
      <selection activeCell="A4536" sqref="A4536:J4795"/>
    </sheetView>
  </sheetViews>
  <sheetFormatPr defaultRowHeight="14.25" x14ac:dyDescent="0.45"/>
  <cols>
    <col min="1" max="1" width="7.1328125" customWidth="1"/>
    <col min="2" max="2" width="9.1328125" customWidth="1"/>
    <col min="3" max="3" width="14.33203125" customWidth="1"/>
    <col min="4" max="4" width="15" customWidth="1"/>
    <col min="5" max="5" width="16.33203125" customWidth="1"/>
    <col min="6" max="6" width="20.46484375" bestFit="1" customWidth="1"/>
    <col min="7" max="7" width="18.86328125" customWidth="1"/>
    <col min="8" max="8" width="12.1328125" customWidth="1"/>
    <col min="9" max="9" width="11" customWidth="1"/>
    <col min="12" max="13" width="11.46484375" bestFit="1" customWidth="1"/>
    <col min="16" max="16" width="15.46484375" bestFit="1" customWidth="1"/>
    <col min="18" max="18" width="18.33203125" bestFit="1" customWidth="1"/>
    <col min="27" max="27" width="14.33203125" customWidth="1"/>
    <col min="28" max="28" width="11.46484375" customWidth="1"/>
    <col min="32" max="33" width="14.33203125" customWidth="1"/>
    <col min="34" max="34" width="11.46484375" customWidth="1"/>
    <col min="37" max="37" width="12.33203125" bestFit="1" customWidth="1"/>
    <col min="38" max="38" width="17.6640625" bestFit="1" customWidth="1"/>
    <col min="48" max="49" width="14.33203125" customWidth="1"/>
    <col min="50" max="50" width="17.46484375" bestFit="1" customWidth="1"/>
    <col min="51" max="51" width="11.46484375" customWidth="1"/>
  </cols>
  <sheetData>
    <row r="1" spans="1:51" x14ac:dyDescent="0.4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5" t="s">
        <v>64</v>
      </c>
      <c r="AW1" s="5"/>
      <c r="AX1" s="5"/>
      <c r="AY1" s="5"/>
    </row>
    <row r="2" spans="1:51" x14ac:dyDescent="0.4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4" t="s">
        <v>52</v>
      </c>
      <c r="AW2" s="4" t="s">
        <v>63</v>
      </c>
      <c r="AX2" s="4" t="s">
        <v>65</v>
      </c>
      <c r="AY2" s="4" t="s">
        <v>46</v>
      </c>
    </row>
    <row r="3" spans="1:51" x14ac:dyDescent="0.4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4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4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4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4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4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4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4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4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4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4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4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4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4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4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4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4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4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4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4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4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4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4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4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4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4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4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4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4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4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4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4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4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4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4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4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4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4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4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4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4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4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4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4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4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4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4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4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4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4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4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4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4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4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4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4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4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4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4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4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4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4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4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4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4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4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4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4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4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4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4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4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4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4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4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4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4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4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4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4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4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4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4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4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4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4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4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4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4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4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4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4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4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4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4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4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4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4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4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4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4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4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4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4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4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4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4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4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4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4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4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4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4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4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4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4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4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4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4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4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4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4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4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4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4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4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4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4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4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4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4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4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4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4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4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4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4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4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4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4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4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4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4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4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4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4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4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4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4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4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4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4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4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4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4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4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4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4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4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4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4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4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4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4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4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4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4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4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4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4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4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4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4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4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4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4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4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4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4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4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4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4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4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4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4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4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4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4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4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4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4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4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4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4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4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4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4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4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4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4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4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4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4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4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4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4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4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4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4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4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4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4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4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4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4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4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4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4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4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4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4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4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4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4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4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4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4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4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4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4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4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4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4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4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4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4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4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4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4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4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4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4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4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4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4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4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4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4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4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4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4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4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4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4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4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4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4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4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4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4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4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4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4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4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4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4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4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4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4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4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4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4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4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4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4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4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4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4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4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4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4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4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4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4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4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4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4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4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4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4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4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4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4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4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4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4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4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4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4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4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4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4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4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4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4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4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4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4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4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4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4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4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4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4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4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4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4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4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4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4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4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4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4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4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4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4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4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4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4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4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4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4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4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4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4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4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4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4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4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4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4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4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4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4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4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4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4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4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4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4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4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4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4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4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4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4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4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4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4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4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4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4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4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4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4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4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4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4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4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4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4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4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4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4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4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4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4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4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4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4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4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4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4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4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4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4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4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4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4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4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4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4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4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4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4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4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4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4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4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4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4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4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4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4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4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4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4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4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4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4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4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4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4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4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4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4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4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4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4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4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4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4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4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4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4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4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4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4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4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4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4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4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4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4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4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4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4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4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4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4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4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4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4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4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4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4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4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4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4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4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4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4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4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4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4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4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4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4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4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4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4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4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4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4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4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4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4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4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4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4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4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4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4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4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4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4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4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4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4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4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4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4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4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4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4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4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4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4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4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4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4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4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4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4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4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4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4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4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4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4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4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4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4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4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4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4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4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4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4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4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4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4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4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4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4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4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4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4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4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4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4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4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4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4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4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4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4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4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4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4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4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4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4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4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4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4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4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4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4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4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4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4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4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4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4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4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4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4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4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4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4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4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4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4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4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4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4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4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4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4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4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4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4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4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4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4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4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4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4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4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4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4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4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4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4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4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4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4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4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4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4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4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4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4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4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4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4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4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4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4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4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4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4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4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4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4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4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4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4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4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4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4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4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4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4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4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4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4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4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4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4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4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4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4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4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4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4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4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4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4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4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4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4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4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4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4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4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4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4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4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4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4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4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4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4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4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4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4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4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4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4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4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4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4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4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4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4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4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4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4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4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4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4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4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4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4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4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4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4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4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4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4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4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4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4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4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4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4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4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4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4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4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4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4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4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4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4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4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4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4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4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4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4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4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4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4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4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4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4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4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4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4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4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4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4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4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4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4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4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4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4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4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4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4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4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4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4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4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4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4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4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4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4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4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4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4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4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4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4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4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4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4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4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4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4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4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4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4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4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4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4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4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4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4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4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4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4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4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4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4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4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4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4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4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4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4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4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4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4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4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4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4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4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4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4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4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4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4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4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4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4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4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4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4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4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4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4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4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4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4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4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4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4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4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4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4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4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4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4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4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4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4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4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4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4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4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4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4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4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4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4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4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4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4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4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4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4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4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4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4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4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4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4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4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4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4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4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4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4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4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4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4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4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4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4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4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4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4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4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4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4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4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4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4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4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4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4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4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4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4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4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4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4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4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4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4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4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4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4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4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4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4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4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4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4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4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4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4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4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4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4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4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4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4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4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4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4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4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4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4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4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4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4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4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4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4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4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4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4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4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4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4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4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4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4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4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4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4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4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4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4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4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4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4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4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4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4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4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4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4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4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4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4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4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4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4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4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4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4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4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4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4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4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4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4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4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4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4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4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4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4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4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4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4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4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4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4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4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4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4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4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4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4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4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4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4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4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4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4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4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4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4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4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4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4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4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4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4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4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4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4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4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4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4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4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4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4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4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4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4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4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4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4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4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4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4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4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4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4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4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4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4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4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4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4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4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4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4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4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4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4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4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4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4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4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4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4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4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4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4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4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4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4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4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4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4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4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4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4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4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4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4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4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4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4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4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4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4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4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4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4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4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4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4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4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4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4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4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4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4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4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4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4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4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4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4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4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4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4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4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4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4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4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4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4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4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4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4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4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4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4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4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4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4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4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4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4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4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4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4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4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4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4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4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4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4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4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4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4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4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4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4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4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4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4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4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4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4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4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4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4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4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4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4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4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4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4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4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4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4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4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4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4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4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4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4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4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4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4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4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4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4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4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4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4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4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4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4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4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4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4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4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4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4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4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4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4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4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4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4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4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4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4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4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4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4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4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4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4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4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4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4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4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4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4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4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4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4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4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4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4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4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4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4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4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4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4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4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4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4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4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4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4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4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4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4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4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4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4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4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4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4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4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4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4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4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4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4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4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4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4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4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4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4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4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4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4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4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4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4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4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4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4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4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4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4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4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4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4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4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4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4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4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4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4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4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4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4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4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4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4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4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4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4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4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4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4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4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4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4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4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4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4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4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4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4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4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4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4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4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4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4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4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4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4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4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4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4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4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4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4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4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4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4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4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4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4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4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4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4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4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4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4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4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4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4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4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4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4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4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4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4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4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4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4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4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4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4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4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4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4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4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4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4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4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4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4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4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4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4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4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4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4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4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4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4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4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4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4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4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4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4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4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4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4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4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4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4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4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4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4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4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4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4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4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4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4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4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4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4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4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4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4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4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4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4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4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4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4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4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4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4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4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4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4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4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4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4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4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4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4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4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4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4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4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4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4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4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4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4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4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4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4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4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4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4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4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4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4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4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4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4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4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4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4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4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4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4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4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4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4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4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4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4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4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4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4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4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4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4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4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4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4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4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4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4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4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4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4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4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4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4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4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4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4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4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4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4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4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4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4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4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4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4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4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4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4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4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4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4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4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4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4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4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4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4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4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4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4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4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4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4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4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4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4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4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4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4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4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4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4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4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4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4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4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4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4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4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4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4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4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4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4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4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4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4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4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4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4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4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4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4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4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4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4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4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4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4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4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4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4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4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4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4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4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4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4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4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4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4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4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4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4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4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4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4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4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4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4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4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4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4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4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4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4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4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4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4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4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4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4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4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4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4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4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4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4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4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4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4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4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4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4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4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4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4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4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4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4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4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4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4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4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4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4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4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4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4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4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4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4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4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4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4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4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4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4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4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4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4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4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4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4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4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4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4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4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4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4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4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4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4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4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4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4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4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4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4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4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4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4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4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4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4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4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4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4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4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4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4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4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4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4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4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4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4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4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4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4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4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4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4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4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4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4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4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4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4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4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4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4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4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4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4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4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4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4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4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4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4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4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4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4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4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4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4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4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4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4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4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4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4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4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4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4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4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4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4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4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4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4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4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4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4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4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4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4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4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4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4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4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4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4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4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4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4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4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4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4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4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4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4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4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4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4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4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4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4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4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4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4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4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4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4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4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4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4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4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4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4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4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4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4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4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4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4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4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4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4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4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4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4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4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4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4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4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4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4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4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4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4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4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4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4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4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4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4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4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4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4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4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4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4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4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4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4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4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4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4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4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4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4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4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4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4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4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4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4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4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4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4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4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4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4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4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4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4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4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4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4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4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4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4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4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4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4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4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4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4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4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4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4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4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4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4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4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4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4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4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4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4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4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4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4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4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4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4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4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4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4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4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4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4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4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4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4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4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4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4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4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4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4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4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4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4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4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4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4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4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4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4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4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4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4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4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4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4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4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4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4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4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4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4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4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4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4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4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4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4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4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4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4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4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4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4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4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4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4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4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4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4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4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4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4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4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4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4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4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4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4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4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4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4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4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4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4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4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4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4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4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4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4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4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4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4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4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4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4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4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4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4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4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4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4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4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4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4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4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4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4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4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4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4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4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4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4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4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4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4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4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4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4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4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4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4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4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4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4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4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4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4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4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4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4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4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4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4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4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4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4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4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4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4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4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4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4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4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4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4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4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4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4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4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4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4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4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4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4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4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4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4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4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4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4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4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4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4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4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4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4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4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4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4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4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4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4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4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4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4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4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4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4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4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4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4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4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4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4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4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4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4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4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4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4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4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4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4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4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4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4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4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4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4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4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4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4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4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4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4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4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4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4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4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4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4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4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4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4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4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4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4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4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4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4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4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4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4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4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4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4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4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4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4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4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4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4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4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4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4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4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4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4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4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4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4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4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4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4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4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4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4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4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4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4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4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4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4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4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4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4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4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4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4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4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4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4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4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4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4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4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4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4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4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4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4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4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4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4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4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4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4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4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4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4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4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4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4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4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4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4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4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4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4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4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4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4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4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4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4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4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4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4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4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4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4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4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4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4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4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4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4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4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4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4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4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4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4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4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4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4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4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4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4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4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4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4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4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4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4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4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4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4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4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4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4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4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4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4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4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4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4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4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4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4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4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4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4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4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4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4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4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4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4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4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4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4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4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4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4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4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4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4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4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4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4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4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4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4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4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4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4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4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4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4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4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4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4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4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4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4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4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4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4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4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4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4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4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4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4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4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4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4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4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4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4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4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4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4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4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4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4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4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4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4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4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4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4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4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4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4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4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4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4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4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4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4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4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4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4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4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4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4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4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4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4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4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4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4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4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4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4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4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4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4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4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4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4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4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4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4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4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4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4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4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4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4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4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4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4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4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4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4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4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4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4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4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4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4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4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4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4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4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4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4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4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4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4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4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4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4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4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4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4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4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4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4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4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4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4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4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4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4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4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4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4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4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4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4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4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4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4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4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4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4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4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4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4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4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4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4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4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4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4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4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4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4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4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4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4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4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4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4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4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4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4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4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4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4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4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4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4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4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4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4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4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4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4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4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4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4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4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4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4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4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4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4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4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4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4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4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4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4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4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4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4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4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4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4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4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4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4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4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4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4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4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4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4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4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4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4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4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4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4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4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4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4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4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4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4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4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4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4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4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4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4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4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4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4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4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4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4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4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4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4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4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4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4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4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4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4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4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4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4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4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4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4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4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4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4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4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4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4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4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4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4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4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4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4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4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4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4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4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4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4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4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4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4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4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4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4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4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4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4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4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4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4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4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4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4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4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4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4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4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4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4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4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4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4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4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4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4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4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4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4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4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4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4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4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4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4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4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4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4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4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4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4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4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4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4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4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4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4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4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4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4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4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4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4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4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4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4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4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4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4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4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4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4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4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4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4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4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4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4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4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4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4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4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4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4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4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4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4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4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4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4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4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4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4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4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4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4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4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4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4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4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4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4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4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4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4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4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4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4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4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4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4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4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4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4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4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4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4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4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4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4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4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4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4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4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4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4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4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4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4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4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4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4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4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4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4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4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4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4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4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4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4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4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4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4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4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4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4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4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4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4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4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4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4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4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4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4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4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4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4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4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4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4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4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4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4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4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4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4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4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4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4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4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4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4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4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4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4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4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4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4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4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4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4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4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4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4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4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4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4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4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4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4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4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4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4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4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4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4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4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4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4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4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4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4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4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4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4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4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4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4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4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4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4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4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4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4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4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4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4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4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4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4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4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4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4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4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4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4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4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4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4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4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4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4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4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4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4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4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4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4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4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4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4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4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4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4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4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4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4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4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4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4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4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4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4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4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4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4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4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4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4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4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4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4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4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4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4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4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4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4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4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4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4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4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4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4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4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4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4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4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4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4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4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4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4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4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4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4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4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4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4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4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4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4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4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4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4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4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4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4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4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4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4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4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4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4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4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4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4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4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4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4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4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4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4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4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4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4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4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4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4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4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4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4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4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4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4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4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4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4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4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4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4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4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4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4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4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4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4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4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4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4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4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4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4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4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4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4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4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4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4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4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4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4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4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4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4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4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4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4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4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4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4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4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4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4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4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4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4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4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4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4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4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4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4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4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4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4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4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4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4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4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4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4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4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4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4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4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4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4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4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4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4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4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4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4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4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4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4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4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4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4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4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4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4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4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4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4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4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4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4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4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4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4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4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4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4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4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4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4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4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4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4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4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4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4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4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4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4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4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4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4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4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4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4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4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4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4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4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4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4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4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4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4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4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4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4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4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4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4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4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4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4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4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4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4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4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4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4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4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4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4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4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4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4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4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4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4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4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4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4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4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4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4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4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4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4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4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4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4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4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4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4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4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4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4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4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4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4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4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4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4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4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4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4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4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4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4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4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4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4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4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4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4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4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4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4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4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4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4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4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4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4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4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4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4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4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4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4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4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4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4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4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4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4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4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4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4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4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4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4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4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4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4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4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4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4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4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4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4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4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4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4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4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4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4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4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4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4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4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4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4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4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4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4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4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4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4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4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4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4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4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4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4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4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4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4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4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4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4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4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4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4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4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4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4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4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4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4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4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4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4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4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4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4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4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4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4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4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4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4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4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4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4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4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4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4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4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4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4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4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4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4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4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4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4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4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4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4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4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4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4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4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4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4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4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4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4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4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4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4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4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4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4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4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4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4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4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4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4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4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4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4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4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4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4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4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4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4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4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4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4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4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4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4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4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4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4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4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4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4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4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4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4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4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4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4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4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4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4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4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4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4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4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4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4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4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4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4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4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4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4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4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4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4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4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4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4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4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4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4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4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4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4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4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4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4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4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4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4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4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4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4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4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4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4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4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4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4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4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4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4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4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4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4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4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4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4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4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4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4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4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4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4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4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4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4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4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4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4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4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4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4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4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4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4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4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4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4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4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4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4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4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4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4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4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4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4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4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4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4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4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4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4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4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4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4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4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4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4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4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4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4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4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4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4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4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4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4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4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4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4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4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4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4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4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4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4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4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4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4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4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4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4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4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4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4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4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4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4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4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4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4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4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4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4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4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4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4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4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4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4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4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4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4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4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4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4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4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4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4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4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4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4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4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4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4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4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4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4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4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4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4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4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4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4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4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4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4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4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4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4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4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4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4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4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4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4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4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4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4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4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4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4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4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4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4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4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4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4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4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4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4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4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4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4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4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4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4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4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4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4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4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4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4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4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4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4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4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4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4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4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4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4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4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4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4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4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4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4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4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4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4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4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4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4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4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4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4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4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4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4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4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4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4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4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4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4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4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4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4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4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4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4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4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4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4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4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4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4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4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4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4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4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4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4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4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4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4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4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4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4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4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4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4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4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4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4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4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4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4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4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4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4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4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4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4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4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4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4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4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4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4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4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4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4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4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4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4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4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4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4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4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4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4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4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4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4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4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4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4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4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4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4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4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4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4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4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4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4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4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4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4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4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4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4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4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4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4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4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4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4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4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4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4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4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4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4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4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4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4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4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4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4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4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4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4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4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4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4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4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4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4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4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4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4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4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4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4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4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4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4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4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4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4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4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4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4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4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4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4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4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4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4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4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4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4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4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4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4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4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4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4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4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4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4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4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4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4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4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4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4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4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4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4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4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4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4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4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4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4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4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4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4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4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4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4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4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4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4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4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4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4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4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4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4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4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4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4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4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4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4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4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4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4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4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4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4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4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4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4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4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4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4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4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4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4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4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4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4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4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4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4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4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4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4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4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4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4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4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4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4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4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4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4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4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4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4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4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4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4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4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4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4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4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4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4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4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4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4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4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4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4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4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4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4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4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4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4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4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4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4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4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4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4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4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4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4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4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4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4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4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4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4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4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4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4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4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4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4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4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4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4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4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4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4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4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4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4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4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4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4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4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4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4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4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4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4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4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4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4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4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4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4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4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4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4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4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4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4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4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4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4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4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4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4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4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4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4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4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4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4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4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4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4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4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4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4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4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4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4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4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4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4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4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4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4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4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4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4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4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4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4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4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4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4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4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4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4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4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4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4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4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4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4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4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4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4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4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4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4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4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4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4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4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4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4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4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4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4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4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4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4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4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4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4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4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4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4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4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4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4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4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4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4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4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4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4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4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4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4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4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4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4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4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4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4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4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4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4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4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4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4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4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4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4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4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4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4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4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4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4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4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4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4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4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4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4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4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4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4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4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4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4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4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4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4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4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4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4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4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4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4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4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4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4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4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4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4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4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4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4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4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4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4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4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4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4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4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4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4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4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4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4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4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4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4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4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4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4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4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4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4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4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4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4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4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4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4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4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4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4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4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4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4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4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4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4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4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4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4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4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4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4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4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4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4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4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4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4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4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4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4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4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4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4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4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4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4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4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4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4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4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4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4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4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4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4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4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4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4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4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4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4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4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4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4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4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4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4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4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4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4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4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4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4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4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4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4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4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4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4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4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4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4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4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4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4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4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4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4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4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4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4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4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4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4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4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4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4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4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4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4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4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4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4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4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4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4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4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4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4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4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4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4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4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4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4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4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4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4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4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4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4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4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4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4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4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4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4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4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4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4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4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4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4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4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4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4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4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4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4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4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4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4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4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4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4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4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4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4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4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4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4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4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4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4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4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4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4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4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4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4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4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4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4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4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4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4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4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4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4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4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4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4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4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4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4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4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4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4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4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4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4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4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4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4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4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4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4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4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4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4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4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4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4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4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4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4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4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4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4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4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4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4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4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4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4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4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4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4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4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4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4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4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4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4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4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4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4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4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4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4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4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4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4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4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4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4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4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4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4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4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4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4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4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4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4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4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4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4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4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4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4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4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4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4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4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4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4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4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4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4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4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4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4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4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4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4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4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4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4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4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4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4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4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4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4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4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4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4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4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4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4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4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4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4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4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4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4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4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4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4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4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4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4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4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4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4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4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4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4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4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4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4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4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4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4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4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4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4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4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4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4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4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4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4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4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4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4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4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4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4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4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4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4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4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4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4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4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4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4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4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4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4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4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4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4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4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4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4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4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4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4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4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4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4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4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4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4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4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4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4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4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4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4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4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4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4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4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4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4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4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4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4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4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4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4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4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4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4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4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4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4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4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4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4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4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4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4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4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4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4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4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4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4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4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4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4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4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4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4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4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4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4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4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4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4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4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4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4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4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4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4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4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4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4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4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4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4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4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4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4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4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4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4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4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4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4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4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4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4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4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4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4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4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4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4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4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4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4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4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4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4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4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4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4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4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4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4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4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4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4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4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4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4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4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4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4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4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4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4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4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4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4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4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4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4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4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4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4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4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4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4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4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4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4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4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4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4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4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4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4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4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4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4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4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4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4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4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4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4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4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4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4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4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4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4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4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4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4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4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4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4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4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4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4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4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4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4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4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4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4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4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4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4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4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4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4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4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4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4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4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4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4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4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4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4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4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4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4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4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4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4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4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4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4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4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4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4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4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4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4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4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4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4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4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4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4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4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4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4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4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4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4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4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4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4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4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4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4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4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4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4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4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4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4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4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4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4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4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4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4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4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4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4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4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4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4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4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4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4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4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4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4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4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4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4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4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4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4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4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4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4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4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4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4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4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4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4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4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4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4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4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4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4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4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4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4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4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4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4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4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4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4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4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4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4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4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4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4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4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4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4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4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4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4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4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4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4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4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4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4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4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4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4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4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4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4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4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4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4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4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4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4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4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4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4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4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4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4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4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4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4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4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4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4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4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4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4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4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4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4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4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4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4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4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4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4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4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4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4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4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4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4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4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4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4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4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4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4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4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4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4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4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4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4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4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4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45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45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45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45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45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45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45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45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45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45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45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45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45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45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45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45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45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45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45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45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45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45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45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45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45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45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45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45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45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45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45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45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45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45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45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45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45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45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45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45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45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45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45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45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45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45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45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45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45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45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45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45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45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45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45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45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45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45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45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45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45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45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45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45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45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45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45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45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45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45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45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45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45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45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45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45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45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45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45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45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45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45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45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45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45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45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45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45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45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45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45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45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45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45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45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45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45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45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45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45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45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45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45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45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45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45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45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45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45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45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45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45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45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45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45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45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45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45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45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45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45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45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45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45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45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45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45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45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45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45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45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45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45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45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45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45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45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45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45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45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45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45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45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45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45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45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45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45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45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45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45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45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45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45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45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45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45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45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45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45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45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45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45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45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45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45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45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45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45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45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45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45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45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45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45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45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45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45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45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45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45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45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45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45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45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45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45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45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45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45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45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45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45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45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45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45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45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45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45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45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45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45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45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45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45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45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45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45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45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45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45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45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45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45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45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45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45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45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45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45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45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45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45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45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45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45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45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45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45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45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45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45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45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45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45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45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45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45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45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45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45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45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45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45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45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45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45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45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45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45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45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45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45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45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45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45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45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45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45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45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45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45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45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45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45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45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45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45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45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45">
      <c r="A4536">
        <v>2021</v>
      </c>
      <c r="B4536">
        <v>9</v>
      </c>
      <c r="C4536" t="s">
        <v>56</v>
      </c>
      <c r="D4536" t="s">
        <v>4</v>
      </c>
      <c r="E4536" t="s">
        <v>2</v>
      </c>
      <c r="F4536" t="s">
        <v>13</v>
      </c>
      <c r="G4536" t="s">
        <v>14</v>
      </c>
      <c r="H4536">
        <v>57</v>
      </c>
      <c r="I4536" s="2">
        <v>911.43000000000006</v>
      </c>
      <c r="J4536" s="2">
        <v>342</v>
      </c>
    </row>
    <row r="4537" spans="1:10" x14ac:dyDescent="0.45">
      <c r="A4537">
        <v>2021</v>
      </c>
      <c r="B4537">
        <v>9</v>
      </c>
      <c r="C4537" t="s">
        <v>56</v>
      </c>
      <c r="D4537" t="s">
        <v>4</v>
      </c>
      <c r="E4537" t="s">
        <v>2</v>
      </c>
      <c r="F4537" t="s">
        <v>24</v>
      </c>
      <c r="G4537" t="s">
        <v>14</v>
      </c>
      <c r="H4537">
        <v>33</v>
      </c>
      <c r="I4537" s="2">
        <v>428.67</v>
      </c>
      <c r="J4537" s="2">
        <v>99</v>
      </c>
    </row>
    <row r="4538" spans="1:10" x14ac:dyDescent="0.45">
      <c r="A4538">
        <v>2021</v>
      </c>
      <c r="B4538">
        <v>9</v>
      </c>
      <c r="C4538" t="s">
        <v>56</v>
      </c>
      <c r="D4538" t="s">
        <v>4</v>
      </c>
      <c r="E4538" t="s">
        <v>2</v>
      </c>
      <c r="F4538" t="s">
        <v>34</v>
      </c>
      <c r="G4538" t="s">
        <v>12</v>
      </c>
      <c r="H4538">
        <v>79</v>
      </c>
      <c r="I4538" s="2">
        <v>315.21000000000004</v>
      </c>
      <c r="J4538" s="2">
        <v>158</v>
      </c>
    </row>
    <row r="4539" spans="1:10" x14ac:dyDescent="0.45">
      <c r="A4539">
        <v>2021</v>
      </c>
      <c r="B4539">
        <v>9</v>
      </c>
      <c r="C4539" t="s">
        <v>56</v>
      </c>
      <c r="D4539" t="s">
        <v>4</v>
      </c>
      <c r="E4539" t="s">
        <v>2</v>
      </c>
      <c r="F4539" t="s">
        <v>18</v>
      </c>
      <c r="G4539" t="s">
        <v>9</v>
      </c>
      <c r="H4539">
        <v>18</v>
      </c>
      <c r="I4539" s="2">
        <v>233.82</v>
      </c>
      <c r="J4539" s="2">
        <v>54</v>
      </c>
    </row>
    <row r="4540" spans="1:10" x14ac:dyDescent="0.45">
      <c r="A4540">
        <v>2021</v>
      </c>
      <c r="B4540">
        <v>9</v>
      </c>
      <c r="C4540" t="s">
        <v>56</v>
      </c>
      <c r="D4540" t="s">
        <v>4</v>
      </c>
      <c r="E4540" t="s">
        <v>2</v>
      </c>
      <c r="F4540" t="s">
        <v>30</v>
      </c>
      <c r="G4540" t="s">
        <v>9</v>
      </c>
      <c r="H4540">
        <v>25</v>
      </c>
      <c r="I4540" s="2">
        <v>249.75</v>
      </c>
      <c r="J4540" s="2">
        <v>50</v>
      </c>
    </row>
    <row r="4541" spans="1:10" x14ac:dyDescent="0.45">
      <c r="A4541">
        <v>2021</v>
      </c>
      <c r="B4541">
        <v>9</v>
      </c>
      <c r="C4541" t="s">
        <v>56</v>
      </c>
      <c r="D4541" t="s">
        <v>4</v>
      </c>
      <c r="E4541" t="s">
        <v>2</v>
      </c>
      <c r="F4541" t="s">
        <v>20</v>
      </c>
      <c r="G4541" t="s">
        <v>21</v>
      </c>
      <c r="H4541">
        <v>106</v>
      </c>
      <c r="I4541" s="2">
        <v>1588.94</v>
      </c>
      <c r="J4541" s="2">
        <v>848</v>
      </c>
    </row>
    <row r="4542" spans="1:10" x14ac:dyDescent="0.45">
      <c r="A4542">
        <v>2021</v>
      </c>
      <c r="B4542">
        <v>9</v>
      </c>
      <c r="C4542" t="s">
        <v>56</v>
      </c>
      <c r="D4542" t="s">
        <v>4</v>
      </c>
      <c r="E4542" t="s">
        <v>2</v>
      </c>
      <c r="F4542" t="s">
        <v>25</v>
      </c>
      <c r="G4542" t="s">
        <v>7</v>
      </c>
      <c r="H4542">
        <v>6</v>
      </c>
      <c r="I4542" s="2">
        <v>95.94</v>
      </c>
      <c r="J4542" s="2">
        <v>24</v>
      </c>
    </row>
    <row r="4543" spans="1:10" x14ac:dyDescent="0.45">
      <c r="A4543">
        <v>2021</v>
      </c>
      <c r="B4543">
        <v>9</v>
      </c>
      <c r="C4543" t="s">
        <v>56</v>
      </c>
      <c r="D4543" t="s">
        <v>4</v>
      </c>
      <c r="E4543" t="s">
        <v>2</v>
      </c>
      <c r="F4543" t="s">
        <v>8</v>
      </c>
      <c r="G4543" t="s">
        <v>9</v>
      </c>
      <c r="H4543">
        <v>69</v>
      </c>
      <c r="I4543" s="2">
        <v>482.31</v>
      </c>
      <c r="J4543" s="2">
        <v>207</v>
      </c>
    </row>
    <row r="4544" spans="1:10" x14ac:dyDescent="0.45">
      <c r="A4544">
        <v>2021</v>
      </c>
      <c r="B4544">
        <v>9</v>
      </c>
      <c r="C4544" t="s">
        <v>56</v>
      </c>
      <c r="D4544" t="s">
        <v>4</v>
      </c>
      <c r="E4544" t="s">
        <v>2</v>
      </c>
      <c r="F4544" t="s">
        <v>17</v>
      </c>
      <c r="G4544" t="s">
        <v>14</v>
      </c>
      <c r="H4544">
        <v>91</v>
      </c>
      <c r="I4544" s="2">
        <v>1000.09</v>
      </c>
      <c r="J4544" s="2">
        <v>91</v>
      </c>
    </row>
    <row r="4545" spans="1:10" x14ac:dyDescent="0.45">
      <c r="A4545">
        <v>2021</v>
      </c>
      <c r="B4545">
        <v>9</v>
      </c>
      <c r="C4545" t="s">
        <v>56</v>
      </c>
      <c r="D4545" t="s">
        <v>4</v>
      </c>
      <c r="E4545" t="s">
        <v>2</v>
      </c>
      <c r="F4545" t="s">
        <v>28</v>
      </c>
      <c r="G4545" t="s">
        <v>14</v>
      </c>
      <c r="H4545">
        <v>23</v>
      </c>
      <c r="I4545" s="2">
        <v>344.77</v>
      </c>
      <c r="J4545" s="2">
        <v>92</v>
      </c>
    </row>
    <row r="4546" spans="1:10" x14ac:dyDescent="0.45">
      <c r="A4546">
        <v>2021</v>
      </c>
      <c r="B4546">
        <v>9</v>
      </c>
      <c r="C4546" t="s">
        <v>56</v>
      </c>
      <c r="D4546" t="s">
        <v>4</v>
      </c>
      <c r="E4546" t="s">
        <v>2</v>
      </c>
      <c r="F4546" t="s">
        <v>43</v>
      </c>
      <c r="G4546" t="s">
        <v>12</v>
      </c>
      <c r="H4546">
        <v>18</v>
      </c>
      <c r="I4546" s="2">
        <v>377.82</v>
      </c>
      <c r="J4546" s="2">
        <v>179.99999999999997</v>
      </c>
    </row>
    <row r="4547" spans="1:10" x14ac:dyDescent="0.45">
      <c r="A4547">
        <v>2021</v>
      </c>
      <c r="B4547">
        <v>9</v>
      </c>
      <c r="C4547" t="s">
        <v>56</v>
      </c>
      <c r="D4547" t="s">
        <v>4</v>
      </c>
      <c r="E4547" t="s">
        <v>2</v>
      </c>
      <c r="F4547" t="s">
        <v>44</v>
      </c>
      <c r="G4547" t="s">
        <v>7</v>
      </c>
      <c r="H4547">
        <v>22</v>
      </c>
      <c r="I4547" s="2">
        <v>263.78000000000003</v>
      </c>
      <c r="J4547" s="2">
        <v>66</v>
      </c>
    </row>
    <row r="4548" spans="1:10" x14ac:dyDescent="0.45">
      <c r="A4548">
        <v>2021</v>
      </c>
      <c r="B4548">
        <v>9</v>
      </c>
      <c r="C4548" t="s">
        <v>56</v>
      </c>
      <c r="D4548" t="s">
        <v>4</v>
      </c>
      <c r="E4548" t="s">
        <v>2</v>
      </c>
      <c r="F4548" t="s">
        <v>40</v>
      </c>
      <c r="G4548" t="s">
        <v>21</v>
      </c>
      <c r="H4548">
        <v>11</v>
      </c>
      <c r="I4548" s="2">
        <v>230.89</v>
      </c>
      <c r="J4548" s="2">
        <v>65.999999999999986</v>
      </c>
    </row>
    <row r="4549" spans="1:10" x14ac:dyDescent="0.45">
      <c r="A4549">
        <v>2021</v>
      </c>
      <c r="B4549">
        <v>9</v>
      </c>
      <c r="C4549" t="s">
        <v>56</v>
      </c>
      <c r="D4549" t="s">
        <v>4</v>
      </c>
      <c r="E4549" t="s">
        <v>2</v>
      </c>
      <c r="F4549" t="s">
        <v>32</v>
      </c>
      <c r="G4549" t="s">
        <v>9</v>
      </c>
      <c r="H4549">
        <v>18</v>
      </c>
      <c r="I4549" s="2">
        <v>197.82</v>
      </c>
      <c r="J4549" s="2">
        <v>90</v>
      </c>
    </row>
    <row r="4550" spans="1:10" x14ac:dyDescent="0.45">
      <c r="A4550">
        <v>2021</v>
      </c>
      <c r="B4550">
        <v>9</v>
      </c>
      <c r="C4550" t="s">
        <v>56</v>
      </c>
      <c r="D4550" t="s">
        <v>4</v>
      </c>
      <c r="E4550" t="s">
        <v>2</v>
      </c>
      <c r="F4550" t="s">
        <v>35</v>
      </c>
      <c r="G4550" t="s">
        <v>14</v>
      </c>
      <c r="H4550">
        <v>15</v>
      </c>
      <c r="I4550" s="2">
        <v>89.850000000000009</v>
      </c>
      <c r="J4550" s="2">
        <v>30</v>
      </c>
    </row>
    <row r="4551" spans="1:10" x14ac:dyDescent="0.45">
      <c r="A4551">
        <v>2021</v>
      </c>
      <c r="B4551">
        <v>9</v>
      </c>
      <c r="C4551" t="s">
        <v>56</v>
      </c>
      <c r="D4551" t="s">
        <v>4</v>
      </c>
      <c r="E4551" t="s">
        <v>2</v>
      </c>
      <c r="F4551" t="s">
        <v>31</v>
      </c>
      <c r="G4551" t="s">
        <v>12</v>
      </c>
      <c r="H4551">
        <v>40</v>
      </c>
      <c r="I4551" s="2">
        <v>799.59999999999991</v>
      </c>
      <c r="J4551" s="2">
        <v>239.99999999999994</v>
      </c>
    </row>
    <row r="4552" spans="1:10" x14ac:dyDescent="0.45">
      <c r="A4552">
        <v>2021</v>
      </c>
      <c r="B4552">
        <v>9</v>
      </c>
      <c r="C4552" t="s">
        <v>56</v>
      </c>
      <c r="D4552" t="s">
        <v>4</v>
      </c>
      <c r="E4552" t="s">
        <v>2</v>
      </c>
      <c r="F4552" t="s">
        <v>15</v>
      </c>
      <c r="G4552" t="s">
        <v>14</v>
      </c>
      <c r="H4552">
        <v>21</v>
      </c>
      <c r="I4552" s="2">
        <v>839.79000000000008</v>
      </c>
      <c r="J4552" s="2">
        <v>105</v>
      </c>
    </row>
    <row r="4553" spans="1:10" x14ac:dyDescent="0.45">
      <c r="A4553">
        <v>2021</v>
      </c>
      <c r="B4553">
        <v>9</v>
      </c>
      <c r="C4553" t="s">
        <v>56</v>
      </c>
      <c r="D4553" t="s">
        <v>4</v>
      </c>
      <c r="E4553" t="s">
        <v>2</v>
      </c>
      <c r="F4553" t="s">
        <v>42</v>
      </c>
      <c r="G4553" t="s">
        <v>12</v>
      </c>
      <c r="H4553">
        <v>114</v>
      </c>
      <c r="I4553" s="2">
        <v>1822.8600000000001</v>
      </c>
      <c r="J4553" s="2">
        <v>228</v>
      </c>
    </row>
    <row r="4554" spans="1:10" x14ac:dyDescent="0.45">
      <c r="A4554">
        <v>2021</v>
      </c>
      <c r="B4554">
        <v>9</v>
      </c>
      <c r="C4554" t="s">
        <v>56</v>
      </c>
      <c r="D4554" t="s">
        <v>4</v>
      </c>
      <c r="E4554" t="s">
        <v>2</v>
      </c>
      <c r="F4554" t="s">
        <v>22</v>
      </c>
      <c r="G4554" t="s">
        <v>7</v>
      </c>
      <c r="H4554">
        <v>55</v>
      </c>
      <c r="I4554" s="2">
        <v>549.45000000000005</v>
      </c>
      <c r="J4554" s="2">
        <v>165</v>
      </c>
    </row>
    <row r="4555" spans="1:10" x14ac:dyDescent="0.45">
      <c r="A4555">
        <v>2021</v>
      </c>
      <c r="B4555">
        <v>9</v>
      </c>
      <c r="C4555" t="s">
        <v>56</v>
      </c>
      <c r="D4555" t="s">
        <v>4</v>
      </c>
      <c r="E4555" t="s">
        <v>2</v>
      </c>
      <c r="F4555" t="s">
        <v>19</v>
      </c>
      <c r="G4555" t="s">
        <v>9</v>
      </c>
      <c r="H4555">
        <v>9</v>
      </c>
      <c r="I4555" s="2">
        <v>179.91</v>
      </c>
      <c r="J4555" s="2">
        <v>53.999999999999986</v>
      </c>
    </row>
    <row r="4556" spans="1:10" x14ac:dyDescent="0.45">
      <c r="A4556">
        <v>2021</v>
      </c>
      <c r="B4556">
        <v>9</v>
      </c>
      <c r="C4556" t="s">
        <v>56</v>
      </c>
      <c r="D4556" t="s">
        <v>4</v>
      </c>
      <c r="E4556" t="s">
        <v>2</v>
      </c>
      <c r="F4556" t="s">
        <v>41</v>
      </c>
      <c r="G4556" t="s">
        <v>14</v>
      </c>
      <c r="H4556">
        <v>17</v>
      </c>
      <c r="I4556" s="2">
        <v>169.83</v>
      </c>
      <c r="J4556" s="2">
        <v>85</v>
      </c>
    </row>
    <row r="4557" spans="1:10" x14ac:dyDescent="0.45">
      <c r="A4557">
        <v>2021</v>
      </c>
      <c r="B4557">
        <v>9</v>
      </c>
      <c r="C4557" t="s">
        <v>56</v>
      </c>
      <c r="D4557" t="s">
        <v>4</v>
      </c>
      <c r="E4557" t="s">
        <v>2</v>
      </c>
      <c r="F4557" t="s">
        <v>10</v>
      </c>
      <c r="G4557" t="s">
        <v>7</v>
      </c>
      <c r="H4557">
        <v>67</v>
      </c>
      <c r="I4557" s="2">
        <v>1339.33</v>
      </c>
      <c r="J4557" s="2">
        <v>334.99999999999989</v>
      </c>
    </row>
    <row r="4558" spans="1:10" x14ac:dyDescent="0.45">
      <c r="A4558">
        <v>2021</v>
      </c>
      <c r="B4558">
        <v>9</v>
      </c>
      <c r="C4558" t="s">
        <v>56</v>
      </c>
      <c r="D4558" t="s">
        <v>4</v>
      </c>
      <c r="E4558" t="s">
        <v>2</v>
      </c>
      <c r="F4558" t="s">
        <v>27</v>
      </c>
      <c r="G4558" t="s">
        <v>12</v>
      </c>
      <c r="H4558">
        <v>81</v>
      </c>
      <c r="I4558" s="2">
        <v>242.19000000000003</v>
      </c>
      <c r="J4558" s="2">
        <v>81.000000000000014</v>
      </c>
    </row>
    <row r="4559" spans="1:10" x14ac:dyDescent="0.45">
      <c r="A4559">
        <v>2021</v>
      </c>
      <c r="B4559">
        <v>9</v>
      </c>
      <c r="C4559" t="s">
        <v>56</v>
      </c>
      <c r="D4559" t="s">
        <v>4</v>
      </c>
      <c r="E4559" t="s">
        <v>2</v>
      </c>
      <c r="F4559" t="s">
        <v>11</v>
      </c>
      <c r="G4559" t="s">
        <v>12</v>
      </c>
      <c r="H4559">
        <v>24</v>
      </c>
      <c r="I4559" s="2">
        <v>119.76</v>
      </c>
      <c r="J4559" s="2">
        <v>24</v>
      </c>
    </row>
    <row r="4560" spans="1:10" x14ac:dyDescent="0.45">
      <c r="A4560">
        <v>2021</v>
      </c>
      <c r="B4560">
        <v>9</v>
      </c>
      <c r="C4560" t="s">
        <v>56</v>
      </c>
      <c r="D4560" t="s">
        <v>4</v>
      </c>
      <c r="E4560" t="s">
        <v>2</v>
      </c>
      <c r="F4560" t="s">
        <v>45</v>
      </c>
      <c r="G4560" t="s">
        <v>12</v>
      </c>
      <c r="H4560">
        <v>113</v>
      </c>
      <c r="I4560" s="2">
        <v>1241.8700000000001</v>
      </c>
      <c r="J4560" s="2">
        <v>791</v>
      </c>
    </row>
    <row r="4561" spans="1:10" x14ac:dyDescent="0.45">
      <c r="A4561">
        <v>2021</v>
      </c>
      <c r="B4561">
        <v>9</v>
      </c>
      <c r="C4561" t="s">
        <v>56</v>
      </c>
      <c r="D4561" t="s">
        <v>4</v>
      </c>
      <c r="E4561" t="s">
        <v>2</v>
      </c>
      <c r="F4561" t="s">
        <v>39</v>
      </c>
      <c r="G4561" t="s">
        <v>14</v>
      </c>
      <c r="H4561">
        <v>11</v>
      </c>
      <c r="I4561" s="2">
        <v>219.89</v>
      </c>
      <c r="J4561" s="2">
        <v>120.99999999999999</v>
      </c>
    </row>
    <row r="4562" spans="1:10" x14ac:dyDescent="0.45">
      <c r="A4562">
        <v>2021</v>
      </c>
      <c r="B4562">
        <v>9</v>
      </c>
      <c r="C4562" t="s">
        <v>56</v>
      </c>
      <c r="D4562" t="s">
        <v>4</v>
      </c>
      <c r="E4562" t="s">
        <v>2</v>
      </c>
      <c r="F4562" t="s">
        <v>6</v>
      </c>
      <c r="G4562" t="s">
        <v>7</v>
      </c>
      <c r="H4562">
        <v>29</v>
      </c>
      <c r="I4562" s="2">
        <v>260.70999999999998</v>
      </c>
      <c r="J4562" s="2">
        <v>29</v>
      </c>
    </row>
    <row r="4563" spans="1:10" x14ac:dyDescent="0.45">
      <c r="A4563">
        <v>2021</v>
      </c>
      <c r="B4563">
        <v>9</v>
      </c>
      <c r="C4563" t="s">
        <v>56</v>
      </c>
      <c r="D4563" t="s">
        <v>4</v>
      </c>
      <c r="E4563" t="s">
        <v>2</v>
      </c>
      <c r="F4563" t="s">
        <v>23</v>
      </c>
      <c r="G4563" t="s">
        <v>21</v>
      </c>
      <c r="H4563">
        <v>45</v>
      </c>
      <c r="I4563" s="2">
        <v>1169.55</v>
      </c>
      <c r="J4563" s="2">
        <v>225</v>
      </c>
    </row>
    <row r="4564" spans="1:10" x14ac:dyDescent="0.45">
      <c r="A4564">
        <v>2021</v>
      </c>
      <c r="B4564">
        <v>9</v>
      </c>
      <c r="C4564" t="s">
        <v>59</v>
      </c>
      <c r="D4564" t="s">
        <v>4</v>
      </c>
      <c r="E4564" t="s">
        <v>1</v>
      </c>
      <c r="F4564" t="s">
        <v>13</v>
      </c>
      <c r="G4564" t="s">
        <v>14</v>
      </c>
      <c r="H4564">
        <v>34</v>
      </c>
      <c r="I4564" s="2">
        <v>543.66</v>
      </c>
      <c r="J4564" s="2">
        <v>204</v>
      </c>
    </row>
    <row r="4565" spans="1:10" x14ac:dyDescent="0.45">
      <c r="A4565">
        <v>2021</v>
      </c>
      <c r="B4565">
        <v>9</v>
      </c>
      <c r="C4565" t="s">
        <v>59</v>
      </c>
      <c r="D4565" t="s">
        <v>4</v>
      </c>
      <c r="E4565" t="s">
        <v>1</v>
      </c>
      <c r="F4565" t="s">
        <v>24</v>
      </c>
      <c r="G4565" t="s">
        <v>14</v>
      </c>
      <c r="H4565">
        <v>84</v>
      </c>
      <c r="I4565" s="2">
        <v>1091.1600000000001</v>
      </c>
      <c r="J4565" s="2">
        <v>252</v>
      </c>
    </row>
    <row r="4566" spans="1:10" x14ac:dyDescent="0.45">
      <c r="A4566">
        <v>2021</v>
      </c>
      <c r="B4566">
        <v>9</v>
      </c>
      <c r="C4566" t="s">
        <v>59</v>
      </c>
      <c r="D4566" t="s">
        <v>4</v>
      </c>
      <c r="E4566" t="s">
        <v>1</v>
      </c>
      <c r="F4566" t="s">
        <v>34</v>
      </c>
      <c r="G4566" t="s">
        <v>12</v>
      </c>
      <c r="H4566">
        <v>125</v>
      </c>
      <c r="I4566" s="2">
        <v>498.75</v>
      </c>
      <c r="J4566" s="2">
        <v>250</v>
      </c>
    </row>
    <row r="4567" spans="1:10" x14ac:dyDescent="0.45">
      <c r="A4567">
        <v>2021</v>
      </c>
      <c r="B4567">
        <v>9</v>
      </c>
      <c r="C4567" t="s">
        <v>59</v>
      </c>
      <c r="D4567" t="s">
        <v>4</v>
      </c>
      <c r="E4567" t="s">
        <v>1</v>
      </c>
      <c r="F4567" t="s">
        <v>20</v>
      </c>
      <c r="G4567" t="s">
        <v>21</v>
      </c>
      <c r="H4567">
        <v>42</v>
      </c>
      <c r="I4567" s="2">
        <v>629.58000000000004</v>
      </c>
      <c r="J4567" s="2">
        <v>336</v>
      </c>
    </row>
    <row r="4568" spans="1:10" x14ac:dyDescent="0.45">
      <c r="A4568">
        <v>2021</v>
      </c>
      <c r="B4568">
        <v>9</v>
      </c>
      <c r="C4568" t="s">
        <v>59</v>
      </c>
      <c r="D4568" t="s">
        <v>4</v>
      </c>
      <c r="E4568" t="s">
        <v>1</v>
      </c>
      <c r="F4568" t="s">
        <v>25</v>
      </c>
      <c r="G4568" t="s">
        <v>7</v>
      </c>
      <c r="H4568">
        <v>17</v>
      </c>
      <c r="I4568" s="2">
        <v>271.83</v>
      </c>
      <c r="J4568" s="2">
        <v>68</v>
      </c>
    </row>
    <row r="4569" spans="1:10" x14ac:dyDescent="0.45">
      <c r="A4569">
        <v>2021</v>
      </c>
      <c r="B4569">
        <v>9</v>
      </c>
      <c r="C4569" t="s">
        <v>59</v>
      </c>
      <c r="D4569" t="s">
        <v>4</v>
      </c>
      <c r="E4569" t="s">
        <v>1</v>
      </c>
      <c r="F4569" t="s">
        <v>8</v>
      </c>
      <c r="G4569" t="s">
        <v>9</v>
      </c>
      <c r="H4569">
        <v>141</v>
      </c>
      <c r="I4569" s="2">
        <v>985.59</v>
      </c>
      <c r="J4569" s="2">
        <v>423</v>
      </c>
    </row>
    <row r="4570" spans="1:10" x14ac:dyDescent="0.45">
      <c r="A4570">
        <v>2021</v>
      </c>
      <c r="B4570">
        <v>9</v>
      </c>
      <c r="C4570" t="s">
        <v>59</v>
      </c>
      <c r="D4570" t="s">
        <v>4</v>
      </c>
      <c r="E4570" t="s">
        <v>1</v>
      </c>
      <c r="F4570" t="s">
        <v>17</v>
      </c>
      <c r="G4570" t="s">
        <v>14</v>
      </c>
      <c r="H4570">
        <v>66</v>
      </c>
      <c r="I4570" s="2">
        <v>725.34</v>
      </c>
      <c r="J4570" s="2">
        <v>66</v>
      </c>
    </row>
    <row r="4571" spans="1:10" x14ac:dyDescent="0.45">
      <c r="A4571">
        <v>2021</v>
      </c>
      <c r="B4571">
        <v>9</v>
      </c>
      <c r="C4571" t="s">
        <v>59</v>
      </c>
      <c r="D4571" t="s">
        <v>4</v>
      </c>
      <c r="E4571" t="s">
        <v>1</v>
      </c>
      <c r="F4571" t="s">
        <v>28</v>
      </c>
      <c r="G4571" t="s">
        <v>14</v>
      </c>
      <c r="H4571">
        <v>8</v>
      </c>
      <c r="I4571" s="2">
        <v>119.92</v>
      </c>
      <c r="J4571" s="2">
        <v>32</v>
      </c>
    </row>
    <row r="4572" spans="1:10" x14ac:dyDescent="0.45">
      <c r="A4572">
        <v>2021</v>
      </c>
      <c r="B4572">
        <v>9</v>
      </c>
      <c r="C4572" t="s">
        <v>59</v>
      </c>
      <c r="D4572" t="s">
        <v>4</v>
      </c>
      <c r="E4572" t="s">
        <v>1</v>
      </c>
      <c r="F4572" t="s">
        <v>40</v>
      </c>
      <c r="G4572" t="s">
        <v>21</v>
      </c>
      <c r="H4572">
        <v>1</v>
      </c>
      <c r="I4572" s="2">
        <v>20.99</v>
      </c>
      <c r="J4572" s="2">
        <v>5.9999999999999982</v>
      </c>
    </row>
    <row r="4573" spans="1:10" x14ac:dyDescent="0.45">
      <c r="A4573">
        <v>2021</v>
      </c>
      <c r="B4573">
        <v>9</v>
      </c>
      <c r="C4573" t="s">
        <v>59</v>
      </c>
      <c r="D4573" t="s">
        <v>4</v>
      </c>
      <c r="E4573" t="s">
        <v>1</v>
      </c>
      <c r="F4573" t="s">
        <v>32</v>
      </c>
      <c r="G4573" t="s">
        <v>9</v>
      </c>
      <c r="H4573">
        <v>9</v>
      </c>
      <c r="I4573" s="2">
        <v>98.91</v>
      </c>
      <c r="J4573" s="2">
        <v>45</v>
      </c>
    </row>
    <row r="4574" spans="1:10" x14ac:dyDescent="0.45">
      <c r="A4574">
        <v>2021</v>
      </c>
      <c r="B4574">
        <v>9</v>
      </c>
      <c r="C4574" t="s">
        <v>59</v>
      </c>
      <c r="D4574" t="s">
        <v>4</v>
      </c>
      <c r="E4574" t="s">
        <v>1</v>
      </c>
      <c r="F4574" t="s">
        <v>35</v>
      </c>
      <c r="G4574" t="s">
        <v>14</v>
      </c>
      <c r="H4574">
        <v>38</v>
      </c>
      <c r="I4574" s="2">
        <v>227.62</v>
      </c>
      <c r="J4574" s="2">
        <v>76</v>
      </c>
    </row>
    <row r="4575" spans="1:10" x14ac:dyDescent="0.45">
      <c r="A4575">
        <v>2021</v>
      </c>
      <c r="B4575">
        <v>9</v>
      </c>
      <c r="C4575" t="s">
        <v>59</v>
      </c>
      <c r="D4575" t="s">
        <v>4</v>
      </c>
      <c r="E4575" t="s">
        <v>1</v>
      </c>
      <c r="F4575" t="s">
        <v>15</v>
      </c>
      <c r="G4575" t="s">
        <v>14</v>
      </c>
      <c r="H4575">
        <v>4</v>
      </c>
      <c r="I4575" s="2">
        <v>159.96</v>
      </c>
      <c r="J4575" s="2">
        <v>20</v>
      </c>
    </row>
    <row r="4576" spans="1:10" x14ac:dyDescent="0.45">
      <c r="A4576">
        <v>2021</v>
      </c>
      <c r="B4576">
        <v>9</v>
      </c>
      <c r="C4576" t="s">
        <v>59</v>
      </c>
      <c r="D4576" t="s">
        <v>4</v>
      </c>
      <c r="E4576" t="s">
        <v>1</v>
      </c>
      <c r="F4576" t="s">
        <v>42</v>
      </c>
      <c r="G4576" t="s">
        <v>12</v>
      </c>
      <c r="H4576">
        <v>147</v>
      </c>
      <c r="I4576" s="2">
        <v>2350.5300000000002</v>
      </c>
      <c r="J4576" s="2">
        <v>294</v>
      </c>
    </row>
    <row r="4577" spans="1:10" x14ac:dyDescent="0.45">
      <c r="A4577">
        <v>2021</v>
      </c>
      <c r="B4577">
        <v>9</v>
      </c>
      <c r="C4577" t="s">
        <v>59</v>
      </c>
      <c r="D4577" t="s">
        <v>4</v>
      </c>
      <c r="E4577" t="s">
        <v>1</v>
      </c>
      <c r="F4577" t="s">
        <v>22</v>
      </c>
      <c r="G4577" t="s">
        <v>7</v>
      </c>
      <c r="H4577">
        <v>5</v>
      </c>
      <c r="I4577" s="2">
        <v>49.95</v>
      </c>
      <c r="J4577" s="2">
        <v>15</v>
      </c>
    </row>
    <row r="4578" spans="1:10" x14ac:dyDescent="0.45">
      <c r="A4578">
        <v>2021</v>
      </c>
      <c r="B4578">
        <v>9</v>
      </c>
      <c r="C4578" t="s">
        <v>59</v>
      </c>
      <c r="D4578" t="s">
        <v>4</v>
      </c>
      <c r="E4578" t="s">
        <v>1</v>
      </c>
      <c r="F4578" t="s">
        <v>41</v>
      </c>
      <c r="G4578" t="s">
        <v>14</v>
      </c>
      <c r="H4578">
        <v>9</v>
      </c>
      <c r="I4578" s="2">
        <v>89.91</v>
      </c>
      <c r="J4578" s="2">
        <v>45</v>
      </c>
    </row>
    <row r="4579" spans="1:10" x14ac:dyDescent="0.45">
      <c r="A4579">
        <v>2021</v>
      </c>
      <c r="B4579">
        <v>9</v>
      </c>
      <c r="C4579" t="s">
        <v>59</v>
      </c>
      <c r="D4579" t="s">
        <v>4</v>
      </c>
      <c r="E4579" t="s">
        <v>1</v>
      </c>
      <c r="F4579" t="s">
        <v>10</v>
      </c>
      <c r="G4579" t="s">
        <v>7</v>
      </c>
      <c r="H4579">
        <v>15</v>
      </c>
      <c r="I4579" s="2">
        <v>299.84999999999997</v>
      </c>
      <c r="J4579" s="2">
        <v>74.999999999999972</v>
      </c>
    </row>
    <row r="4580" spans="1:10" x14ac:dyDescent="0.45">
      <c r="A4580">
        <v>2021</v>
      </c>
      <c r="B4580">
        <v>9</v>
      </c>
      <c r="C4580" t="s">
        <v>59</v>
      </c>
      <c r="D4580" t="s">
        <v>4</v>
      </c>
      <c r="E4580" t="s">
        <v>1</v>
      </c>
      <c r="F4580" t="s">
        <v>27</v>
      </c>
      <c r="G4580" t="s">
        <v>12</v>
      </c>
      <c r="H4580">
        <v>36</v>
      </c>
      <c r="I4580" s="2">
        <v>107.64000000000001</v>
      </c>
      <c r="J4580" s="2">
        <v>36.000000000000007</v>
      </c>
    </row>
    <row r="4581" spans="1:10" x14ac:dyDescent="0.45">
      <c r="A4581">
        <v>2021</v>
      </c>
      <c r="B4581">
        <v>9</v>
      </c>
      <c r="C4581" t="s">
        <v>59</v>
      </c>
      <c r="D4581" t="s">
        <v>4</v>
      </c>
      <c r="E4581" t="s">
        <v>1</v>
      </c>
      <c r="F4581" t="s">
        <v>11</v>
      </c>
      <c r="G4581" t="s">
        <v>12</v>
      </c>
      <c r="H4581">
        <v>33</v>
      </c>
      <c r="I4581" s="2">
        <v>164.67000000000002</v>
      </c>
      <c r="J4581" s="2">
        <v>33</v>
      </c>
    </row>
    <row r="4582" spans="1:10" x14ac:dyDescent="0.45">
      <c r="A4582">
        <v>2021</v>
      </c>
      <c r="B4582">
        <v>9</v>
      </c>
      <c r="C4582" t="s">
        <v>59</v>
      </c>
      <c r="D4582" t="s">
        <v>4</v>
      </c>
      <c r="E4582" t="s">
        <v>1</v>
      </c>
      <c r="F4582" t="s">
        <v>45</v>
      </c>
      <c r="G4582" t="s">
        <v>12</v>
      </c>
      <c r="H4582">
        <v>48</v>
      </c>
      <c r="I4582" s="2">
        <v>527.52</v>
      </c>
      <c r="J4582" s="2">
        <v>336</v>
      </c>
    </row>
    <row r="4583" spans="1:10" x14ac:dyDescent="0.45">
      <c r="A4583">
        <v>2021</v>
      </c>
      <c r="B4583">
        <v>9</v>
      </c>
      <c r="C4583" t="s">
        <v>59</v>
      </c>
      <c r="D4583" t="s">
        <v>4</v>
      </c>
      <c r="E4583" t="s">
        <v>1</v>
      </c>
      <c r="F4583" t="s">
        <v>39</v>
      </c>
      <c r="G4583" t="s">
        <v>14</v>
      </c>
      <c r="H4583">
        <v>8</v>
      </c>
      <c r="I4583" s="2">
        <v>159.91999999999999</v>
      </c>
      <c r="J4583" s="2">
        <v>87.999999999999986</v>
      </c>
    </row>
    <row r="4584" spans="1:10" x14ac:dyDescent="0.45">
      <c r="A4584">
        <v>2021</v>
      </c>
      <c r="B4584">
        <v>9</v>
      </c>
      <c r="C4584" t="s">
        <v>59</v>
      </c>
      <c r="D4584" t="s">
        <v>4</v>
      </c>
      <c r="E4584" t="s">
        <v>1</v>
      </c>
      <c r="F4584" t="s">
        <v>26</v>
      </c>
      <c r="G4584" t="s">
        <v>9</v>
      </c>
      <c r="H4584">
        <v>27</v>
      </c>
      <c r="I4584" s="2">
        <v>539.7299999999999</v>
      </c>
      <c r="J4584" s="2">
        <v>54</v>
      </c>
    </row>
    <row r="4585" spans="1:10" x14ac:dyDescent="0.45">
      <c r="A4585">
        <v>2021</v>
      </c>
      <c r="B4585">
        <v>9</v>
      </c>
      <c r="C4585" t="s">
        <v>59</v>
      </c>
      <c r="D4585" t="s">
        <v>4</v>
      </c>
      <c r="E4585" t="s">
        <v>1</v>
      </c>
      <c r="F4585" t="s">
        <v>6</v>
      </c>
      <c r="G4585" t="s">
        <v>7</v>
      </c>
      <c r="H4585">
        <v>49</v>
      </c>
      <c r="I4585" s="2">
        <v>440.51</v>
      </c>
      <c r="J4585" s="2">
        <v>49</v>
      </c>
    </row>
    <row r="4586" spans="1:10" x14ac:dyDescent="0.45">
      <c r="A4586">
        <v>2021</v>
      </c>
      <c r="B4586">
        <v>9</v>
      </c>
      <c r="C4586" t="s">
        <v>62</v>
      </c>
      <c r="D4586" t="s">
        <v>5</v>
      </c>
      <c r="E4586" t="s">
        <v>0</v>
      </c>
      <c r="F4586" t="s">
        <v>13</v>
      </c>
      <c r="G4586" t="s">
        <v>14</v>
      </c>
      <c r="H4586">
        <v>64</v>
      </c>
      <c r="I4586" s="2">
        <v>1023.36</v>
      </c>
      <c r="J4586" s="2">
        <v>384</v>
      </c>
    </row>
    <row r="4587" spans="1:10" x14ac:dyDescent="0.45">
      <c r="A4587">
        <v>2021</v>
      </c>
      <c r="B4587">
        <v>9</v>
      </c>
      <c r="C4587" t="s">
        <v>62</v>
      </c>
      <c r="D4587" t="s">
        <v>5</v>
      </c>
      <c r="E4587" t="s">
        <v>0</v>
      </c>
      <c r="F4587" t="s">
        <v>24</v>
      </c>
      <c r="G4587" t="s">
        <v>14</v>
      </c>
      <c r="H4587">
        <v>66</v>
      </c>
      <c r="I4587" s="2">
        <v>857.34</v>
      </c>
      <c r="J4587" s="2">
        <v>198</v>
      </c>
    </row>
    <row r="4588" spans="1:10" x14ac:dyDescent="0.45">
      <c r="A4588">
        <v>2021</v>
      </c>
      <c r="B4588">
        <v>9</v>
      </c>
      <c r="C4588" t="s">
        <v>62</v>
      </c>
      <c r="D4588" t="s">
        <v>5</v>
      </c>
      <c r="E4588" t="s">
        <v>0</v>
      </c>
      <c r="F4588" t="s">
        <v>34</v>
      </c>
      <c r="G4588" t="s">
        <v>12</v>
      </c>
      <c r="H4588">
        <v>177</v>
      </c>
      <c r="I4588" s="2">
        <v>706.23</v>
      </c>
      <c r="J4588" s="2">
        <v>354</v>
      </c>
    </row>
    <row r="4589" spans="1:10" x14ac:dyDescent="0.45">
      <c r="A4589">
        <v>2021</v>
      </c>
      <c r="B4589">
        <v>9</v>
      </c>
      <c r="C4589" t="s">
        <v>62</v>
      </c>
      <c r="D4589" t="s">
        <v>5</v>
      </c>
      <c r="E4589" t="s">
        <v>0</v>
      </c>
      <c r="F4589" t="s">
        <v>30</v>
      </c>
      <c r="G4589" t="s">
        <v>9</v>
      </c>
      <c r="H4589">
        <v>11</v>
      </c>
      <c r="I4589" s="2">
        <v>109.89</v>
      </c>
      <c r="J4589" s="2">
        <v>22</v>
      </c>
    </row>
    <row r="4590" spans="1:10" x14ac:dyDescent="0.45">
      <c r="A4590">
        <v>2021</v>
      </c>
      <c r="B4590">
        <v>9</v>
      </c>
      <c r="C4590" t="s">
        <v>62</v>
      </c>
      <c r="D4590" t="s">
        <v>5</v>
      </c>
      <c r="E4590" t="s">
        <v>0</v>
      </c>
      <c r="F4590" t="s">
        <v>20</v>
      </c>
      <c r="G4590" t="s">
        <v>21</v>
      </c>
      <c r="H4590">
        <v>173</v>
      </c>
      <c r="I4590" s="2">
        <v>2593.27</v>
      </c>
      <c r="J4590" s="2">
        <v>1384</v>
      </c>
    </row>
    <row r="4591" spans="1:10" x14ac:dyDescent="0.45">
      <c r="A4591">
        <v>2021</v>
      </c>
      <c r="B4591">
        <v>9</v>
      </c>
      <c r="C4591" t="s">
        <v>62</v>
      </c>
      <c r="D4591" t="s">
        <v>5</v>
      </c>
      <c r="E4591" t="s">
        <v>0</v>
      </c>
      <c r="F4591" t="s">
        <v>25</v>
      </c>
      <c r="G4591" t="s">
        <v>7</v>
      </c>
      <c r="H4591">
        <v>71</v>
      </c>
      <c r="I4591" s="2">
        <v>1135.29</v>
      </c>
      <c r="J4591" s="2">
        <v>284</v>
      </c>
    </row>
    <row r="4592" spans="1:10" x14ac:dyDescent="0.45">
      <c r="A4592">
        <v>2021</v>
      </c>
      <c r="B4592">
        <v>9</v>
      </c>
      <c r="C4592" t="s">
        <v>62</v>
      </c>
      <c r="D4592" t="s">
        <v>5</v>
      </c>
      <c r="E4592" t="s">
        <v>0</v>
      </c>
      <c r="F4592" t="s">
        <v>8</v>
      </c>
      <c r="G4592" t="s">
        <v>9</v>
      </c>
      <c r="H4592">
        <v>150</v>
      </c>
      <c r="I4592" s="2">
        <v>1048.5</v>
      </c>
      <c r="J4592" s="2">
        <v>450</v>
      </c>
    </row>
    <row r="4593" spans="1:10" x14ac:dyDescent="0.45">
      <c r="A4593">
        <v>2021</v>
      </c>
      <c r="B4593">
        <v>9</v>
      </c>
      <c r="C4593" t="s">
        <v>62</v>
      </c>
      <c r="D4593" t="s">
        <v>5</v>
      </c>
      <c r="E4593" t="s">
        <v>0</v>
      </c>
      <c r="F4593" t="s">
        <v>17</v>
      </c>
      <c r="G4593" t="s">
        <v>14</v>
      </c>
      <c r="H4593">
        <v>39</v>
      </c>
      <c r="I4593" s="2">
        <v>428.61</v>
      </c>
      <c r="J4593" s="2">
        <v>39</v>
      </c>
    </row>
    <row r="4594" spans="1:10" x14ac:dyDescent="0.45">
      <c r="A4594">
        <v>2021</v>
      </c>
      <c r="B4594">
        <v>9</v>
      </c>
      <c r="C4594" t="s">
        <v>62</v>
      </c>
      <c r="D4594" t="s">
        <v>5</v>
      </c>
      <c r="E4594" t="s">
        <v>0</v>
      </c>
      <c r="F4594" t="s">
        <v>28</v>
      </c>
      <c r="G4594" t="s">
        <v>14</v>
      </c>
      <c r="H4594">
        <v>56</v>
      </c>
      <c r="I4594" s="2">
        <v>839.44</v>
      </c>
      <c r="J4594" s="2">
        <v>224</v>
      </c>
    </row>
    <row r="4595" spans="1:10" x14ac:dyDescent="0.45">
      <c r="A4595">
        <v>2021</v>
      </c>
      <c r="B4595">
        <v>9</v>
      </c>
      <c r="C4595" t="s">
        <v>62</v>
      </c>
      <c r="D4595" t="s">
        <v>5</v>
      </c>
      <c r="E4595" t="s">
        <v>0</v>
      </c>
      <c r="F4595" t="s">
        <v>43</v>
      </c>
      <c r="G4595" t="s">
        <v>12</v>
      </c>
      <c r="H4595">
        <v>9</v>
      </c>
      <c r="I4595" s="2">
        <v>188.91</v>
      </c>
      <c r="J4595" s="2">
        <v>89.999999999999986</v>
      </c>
    </row>
    <row r="4596" spans="1:10" x14ac:dyDescent="0.45">
      <c r="A4596">
        <v>2021</v>
      </c>
      <c r="B4596">
        <v>9</v>
      </c>
      <c r="C4596" t="s">
        <v>62</v>
      </c>
      <c r="D4596" t="s">
        <v>5</v>
      </c>
      <c r="E4596" t="s">
        <v>0</v>
      </c>
      <c r="F4596" t="s">
        <v>40</v>
      </c>
      <c r="G4596" t="s">
        <v>21</v>
      </c>
      <c r="H4596">
        <v>5</v>
      </c>
      <c r="I4596" s="2">
        <v>104.94999999999999</v>
      </c>
      <c r="J4596" s="2">
        <v>29.999999999999993</v>
      </c>
    </row>
    <row r="4597" spans="1:10" x14ac:dyDescent="0.45">
      <c r="A4597">
        <v>2021</v>
      </c>
      <c r="B4597">
        <v>9</v>
      </c>
      <c r="C4597" t="s">
        <v>62</v>
      </c>
      <c r="D4597" t="s">
        <v>5</v>
      </c>
      <c r="E4597" t="s">
        <v>0</v>
      </c>
      <c r="F4597" t="s">
        <v>32</v>
      </c>
      <c r="G4597" t="s">
        <v>9</v>
      </c>
      <c r="H4597">
        <v>47</v>
      </c>
      <c r="I4597" s="2">
        <v>516.53</v>
      </c>
      <c r="J4597" s="2">
        <v>235</v>
      </c>
    </row>
    <row r="4598" spans="1:10" x14ac:dyDescent="0.45">
      <c r="A4598">
        <v>2021</v>
      </c>
      <c r="B4598">
        <v>9</v>
      </c>
      <c r="C4598" t="s">
        <v>62</v>
      </c>
      <c r="D4598" t="s">
        <v>5</v>
      </c>
      <c r="E4598" t="s">
        <v>0</v>
      </c>
      <c r="F4598" t="s">
        <v>35</v>
      </c>
      <c r="G4598" t="s">
        <v>14</v>
      </c>
      <c r="H4598">
        <v>68</v>
      </c>
      <c r="I4598" s="2">
        <v>407.32</v>
      </c>
      <c r="J4598" s="2">
        <v>136</v>
      </c>
    </row>
    <row r="4599" spans="1:10" x14ac:dyDescent="0.45">
      <c r="A4599">
        <v>2021</v>
      </c>
      <c r="B4599">
        <v>9</v>
      </c>
      <c r="C4599" t="s">
        <v>62</v>
      </c>
      <c r="D4599" t="s">
        <v>5</v>
      </c>
      <c r="E4599" t="s">
        <v>0</v>
      </c>
      <c r="F4599" t="s">
        <v>31</v>
      </c>
      <c r="G4599" t="s">
        <v>12</v>
      </c>
      <c r="H4599">
        <v>21</v>
      </c>
      <c r="I4599" s="2">
        <v>419.78999999999996</v>
      </c>
      <c r="J4599" s="2">
        <v>125.99999999999996</v>
      </c>
    </row>
    <row r="4600" spans="1:10" x14ac:dyDescent="0.45">
      <c r="A4600">
        <v>2021</v>
      </c>
      <c r="B4600">
        <v>9</v>
      </c>
      <c r="C4600" t="s">
        <v>62</v>
      </c>
      <c r="D4600" t="s">
        <v>5</v>
      </c>
      <c r="E4600" t="s">
        <v>0</v>
      </c>
      <c r="F4600" t="s">
        <v>15</v>
      </c>
      <c r="G4600" t="s">
        <v>14</v>
      </c>
      <c r="H4600">
        <v>98</v>
      </c>
      <c r="I4600" s="2">
        <v>3919.02</v>
      </c>
      <c r="J4600" s="2">
        <v>490</v>
      </c>
    </row>
    <row r="4601" spans="1:10" x14ac:dyDescent="0.45">
      <c r="A4601">
        <v>2021</v>
      </c>
      <c r="B4601">
        <v>9</v>
      </c>
      <c r="C4601" t="s">
        <v>62</v>
      </c>
      <c r="D4601" t="s">
        <v>5</v>
      </c>
      <c r="E4601" t="s">
        <v>0</v>
      </c>
      <c r="F4601" t="s">
        <v>42</v>
      </c>
      <c r="G4601" t="s">
        <v>12</v>
      </c>
      <c r="H4601">
        <v>164</v>
      </c>
      <c r="I4601" s="2">
        <v>2622.36</v>
      </c>
      <c r="J4601" s="2">
        <v>328</v>
      </c>
    </row>
    <row r="4602" spans="1:10" x14ac:dyDescent="0.45">
      <c r="A4602">
        <v>2021</v>
      </c>
      <c r="B4602">
        <v>9</v>
      </c>
      <c r="C4602" t="s">
        <v>62</v>
      </c>
      <c r="D4602" t="s">
        <v>5</v>
      </c>
      <c r="E4602" t="s">
        <v>0</v>
      </c>
      <c r="F4602" t="s">
        <v>22</v>
      </c>
      <c r="G4602" t="s">
        <v>7</v>
      </c>
      <c r="H4602">
        <v>51</v>
      </c>
      <c r="I4602" s="2">
        <v>509.49</v>
      </c>
      <c r="J4602" s="2">
        <v>153</v>
      </c>
    </row>
    <row r="4603" spans="1:10" x14ac:dyDescent="0.45">
      <c r="A4603">
        <v>2021</v>
      </c>
      <c r="B4603">
        <v>9</v>
      </c>
      <c r="C4603" t="s">
        <v>62</v>
      </c>
      <c r="D4603" t="s">
        <v>5</v>
      </c>
      <c r="E4603" t="s">
        <v>0</v>
      </c>
      <c r="F4603" t="s">
        <v>19</v>
      </c>
      <c r="G4603" t="s">
        <v>9</v>
      </c>
      <c r="H4603">
        <v>12</v>
      </c>
      <c r="I4603" s="2">
        <v>239.88</v>
      </c>
      <c r="J4603" s="2">
        <v>71.999999999999972</v>
      </c>
    </row>
    <row r="4604" spans="1:10" x14ac:dyDescent="0.45">
      <c r="A4604">
        <v>2021</v>
      </c>
      <c r="B4604">
        <v>9</v>
      </c>
      <c r="C4604" t="s">
        <v>62</v>
      </c>
      <c r="D4604" t="s">
        <v>5</v>
      </c>
      <c r="E4604" t="s">
        <v>0</v>
      </c>
      <c r="F4604" t="s">
        <v>41</v>
      </c>
      <c r="G4604" t="s">
        <v>14</v>
      </c>
      <c r="H4604">
        <v>17</v>
      </c>
      <c r="I4604" s="2">
        <v>169.83</v>
      </c>
      <c r="J4604" s="2">
        <v>85</v>
      </c>
    </row>
    <row r="4605" spans="1:10" x14ac:dyDescent="0.45">
      <c r="A4605">
        <v>2021</v>
      </c>
      <c r="B4605">
        <v>9</v>
      </c>
      <c r="C4605" t="s">
        <v>62</v>
      </c>
      <c r="D4605" t="s">
        <v>5</v>
      </c>
      <c r="E4605" t="s">
        <v>0</v>
      </c>
      <c r="F4605" t="s">
        <v>10</v>
      </c>
      <c r="G4605" t="s">
        <v>7</v>
      </c>
      <c r="H4605">
        <v>6</v>
      </c>
      <c r="I4605" s="2">
        <v>119.94</v>
      </c>
      <c r="J4605" s="2">
        <v>29.999999999999989</v>
      </c>
    </row>
    <row r="4606" spans="1:10" x14ac:dyDescent="0.45">
      <c r="A4606">
        <v>2021</v>
      </c>
      <c r="B4606">
        <v>9</v>
      </c>
      <c r="C4606" t="s">
        <v>62</v>
      </c>
      <c r="D4606" t="s">
        <v>5</v>
      </c>
      <c r="E4606" t="s">
        <v>0</v>
      </c>
      <c r="F4606" t="s">
        <v>27</v>
      </c>
      <c r="G4606" t="s">
        <v>12</v>
      </c>
      <c r="H4606">
        <v>263</v>
      </c>
      <c r="I4606" s="2">
        <v>786.37</v>
      </c>
      <c r="J4606" s="2">
        <v>263.00000000000006</v>
      </c>
    </row>
    <row r="4607" spans="1:10" x14ac:dyDescent="0.45">
      <c r="A4607">
        <v>2021</v>
      </c>
      <c r="B4607">
        <v>9</v>
      </c>
      <c r="C4607" t="s">
        <v>62</v>
      </c>
      <c r="D4607" t="s">
        <v>5</v>
      </c>
      <c r="E4607" t="s">
        <v>0</v>
      </c>
      <c r="F4607" t="s">
        <v>37</v>
      </c>
      <c r="G4607" t="s">
        <v>12</v>
      </c>
      <c r="H4607">
        <v>5</v>
      </c>
      <c r="I4607" s="2">
        <v>124.94999999999999</v>
      </c>
      <c r="J4607" s="2">
        <v>20</v>
      </c>
    </row>
    <row r="4608" spans="1:10" x14ac:dyDescent="0.45">
      <c r="A4608">
        <v>2021</v>
      </c>
      <c r="B4608">
        <v>9</v>
      </c>
      <c r="C4608" t="s">
        <v>62</v>
      </c>
      <c r="D4608" t="s">
        <v>5</v>
      </c>
      <c r="E4608" t="s">
        <v>0</v>
      </c>
      <c r="F4608" t="s">
        <v>11</v>
      </c>
      <c r="G4608" t="s">
        <v>12</v>
      </c>
      <c r="H4608">
        <v>6</v>
      </c>
      <c r="I4608" s="2">
        <v>29.94</v>
      </c>
      <c r="J4608" s="2">
        <v>6</v>
      </c>
    </row>
    <row r="4609" spans="1:10" x14ac:dyDescent="0.45">
      <c r="A4609">
        <v>2021</v>
      </c>
      <c r="B4609">
        <v>9</v>
      </c>
      <c r="C4609" t="s">
        <v>62</v>
      </c>
      <c r="D4609" t="s">
        <v>5</v>
      </c>
      <c r="E4609" t="s">
        <v>0</v>
      </c>
      <c r="F4609" t="s">
        <v>45</v>
      </c>
      <c r="G4609" t="s">
        <v>12</v>
      </c>
      <c r="H4609">
        <v>85</v>
      </c>
      <c r="I4609" s="2">
        <v>934.15</v>
      </c>
      <c r="J4609" s="2">
        <v>595</v>
      </c>
    </row>
    <row r="4610" spans="1:10" x14ac:dyDescent="0.45">
      <c r="A4610">
        <v>2021</v>
      </c>
      <c r="B4610">
        <v>9</v>
      </c>
      <c r="C4610" t="s">
        <v>62</v>
      </c>
      <c r="D4610" t="s">
        <v>5</v>
      </c>
      <c r="E4610" t="s">
        <v>0</v>
      </c>
      <c r="F4610" t="s">
        <v>26</v>
      </c>
      <c r="G4610" t="s">
        <v>9</v>
      </c>
      <c r="H4610">
        <v>11</v>
      </c>
      <c r="I4610" s="2">
        <v>219.89</v>
      </c>
      <c r="J4610" s="2">
        <v>22</v>
      </c>
    </row>
    <row r="4611" spans="1:10" x14ac:dyDescent="0.45">
      <c r="A4611">
        <v>2021</v>
      </c>
      <c r="B4611">
        <v>9</v>
      </c>
      <c r="C4611" t="s">
        <v>62</v>
      </c>
      <c r="D4611" t="s">
        <v>5</v>
      </c>
      <c r="E4611" t="s">
        <v>0</v>
      </c>
      <c r="F4611" t="s">
        <v>6</v>
      </c>
      <c r="G4611" t="s">
        <v>7</v>
      </c>
      <c r="H4611">
        <v>3</v>
      </c>
      <c r="I4611" s="2">
        <v>26.97</v>
      </c>
      <c r="J4611" s="2">
        <v>3</v>
      </c>
    </row>
    <row r="4612" spans="1:10" x14ac:dyDescent="0.45">
      <c r="A4612">
        <v>2021</v>
      </c>
      <c r="B4612">
        <v>9</v>
      </c>
      <c r="C4612" t="s">
        <v>62</v>
      </c>
      <c r="D4612" t="s">
        <v>5</v>
      </c>
      <c r="E4612" t="s">
        <v>0</v>
      </c>
      <c r="F4612" t="s">
        <v>23</v>
      </c>
      <c r="G4612" t="s">
        <v>21</v>
      </c>
      <c r="H4612">
        <v>13</v>
      </c>
      <c r="I4612" s="2">
        <v>337.87</v>
      </c>
      <c r="J4612" s="2">
        <v>65</v>
      </c>
    </row>
    <row r="4613" spans="1:10" x14ac:dyDescent="0.45">
      <c r="A4613">
        <v>2021</v>
      </c>
      <c r="B4613">
        <v>9</v>
      </c>
      <c r="C4613" t="s">
        <v>62</v>
      </c>
      <c r="D4613" t="s">
        <v>5</v>
      </c>
      <c r="E4613" t="s">
        <v>0</v>
      </c>
      <c r="F4613" t="s">
        <v>29</v>
      </c>
      <c r="G4613" t="s">
        <v>9</v>
      </c>
      <c r="H4613">
        <v>8</v>
      </c>
      <c r="I4613" s="2">
        <v>63.92</v>
      </c>
      <c r="J4613" s="2">
        <v>32</v>
      </c>
    </row>
    <row r="4614" spans="1:10" x14ac:dyDescent="0.45">
      <c r="A4614">
        <v>2021</v>
      </c>
      <c r="B4614">
        <v>9</v>
      </c>
      <c r="C4614" t="s">
        <v>55</v>
      </c>
      <c r="D4614" t="s">
        <v>48</v>
      </c>
      <c r="E4614" t="s">
        <v>0</v>
      </c>
      <c r="F4614" t="s">
        <v>13</v>
      </c>
      <c r="G4614" t="s">
        <v>14</v>
      </c>
      <c r="H4614">
        <v>86</v>
      </c>
      <c r="I4614" s="2">
        <v>1375.14</v>
      </c>
      <c r="J4614" s="2">
        <v>516</v>
      </c>
    </row>
    <row r="4615" spans="1:10" x14ac:dyDescent="0.45">
      <c r="A4615">
        <v>2021</v>
      </c>
      <c r="B4615">
        <v>9</v>
      </c>
      <c r="C4615" t="s">
        <v>55</v>
      </c>
      <c r="D4615" t="s">
        <v>48</v>
      </c>
      <c r="E4615" t="s">
        <v>0</v>
      </c>
      <c r="F4615" t="s">
        <v>24</v>
      </c>
      <c r="G4615" t="s">
        <v>14</v>
      </c>
      <c r="H4615">
        <v>59</v>
      </c>
      <c r="I4615" s="2">
        <v>766.41</v>
      </c>
      <c r="J4615" s="2">
        <v>177</v>
      </c>
    </row>
    <row r="4616" spans="1:10" x14ac:dyDescent="0.45">
      <c r="A4616">
        <v>2021</v>
      </c>
      <c r="B4616">
        <v>9</v>
      </c>
      <c r="C4616" t="s">
        <v>55</v>
      </c>
      <c r="D4616" t="s">
        <v>48</v>
      </c>
      <c r="E4616" t="s">
        <v>0</v>
      </c>
      <c r="F4616" t="s">
        <v>34</v>
      </c>
      <c r="G4616" t="s">
        <v>12</v>
      </c>
      <c r="H4616">
        <v>169</v>
      </c>
      <c r="I4616" s="2">
        <v>674.31000000000006</v>
      </c>
      <c r="J4616" s="2">
        <v>338</v>
      </c>
    </row>
    <row r="4617" spans="1:10" x14ac:dyDescent="0.45">
      <c r="A4617">
        <v>2021</v>
      </c>
      <c r="B4617">
        <v>9</v>
      </c>
      <c r="C4617" t="s">
        <v>55</v>
      </c>
      <c r="D4617" t="s">
        <v>48</v>
      </c>
      <c r="E4617" t="s">
        <v>0</v>
      </c>
      <c r="F4617" t="s">
        <v>30</v>
      </c>
      <c r="G4617" t="s">
        <v>9</v>
      </c>
      <c r="H4617">
        <v>25</v>
      </c>
      <c r="I4617" s="2">
        <v>249.75</v>
      </c>
      <c r="J4617" s="2">
        <v>50</v>
      </c>
    </row>
    <row r="4618" spans="1:10" x14ac:dyDescent="0.45">
      <c r="A4618">
        <v>2021</v>
      </c>
      <c r="B4618">
        <v>9</v>
      </c>
      <c r="C4618" t="s">
        <v>55</v>
      </c>
      <c r="D4618" t="s">
        <v>48</v>
      </c>
      <c r="E4618" t="s">
        <v>0</v>
      </c>
      <c r="F4618" t="s">
        <v>20</v>
      </c>
      <c r="G4618" t="s">
        <v>21</v>
      </c>
      <c r="H4618">
        <v>40</v>
      </c>
      <c r="I4618" s="2">
        <v>599.6</v>
      </c>
      <c r="J4618" s="2">
        <v>320</v>
      </c>
    </row>
    <row r="4619" spans="1:10" x14ac:dyDescent="0.45">
      <c r="A4619">
        <v>2021</v>
      </c>
      <c r="B4619">
        <v>9</v>
      </c>
      <c r="C4619" t="s">
        <v>55</v>
      </c>
      <c r="D4619" t="s">
        <v>48</v>
      </c>
      <c r="E4619" t="s">
        <v>0</v>
      </c>
      <c r="F4619" t="s">
        <v>25</v>
      </c>
      <c r="G4619" t="s">
        <v>7</v>
      </c>
      <c r="H4619">
        <v>48</v>
      </c>
      <c r="I4619" s="2">
        <v>767.52</v>
      </c>
      <c r="J4619" s="2">
        <v>192</v>
      </c>
    </row>
    <row r="4620" spans="1:10" x14ac:dyDescent="0.45">
      <c r="A4620">
        <v>2021</v>
      </c>
      <c r="B4620">
        <v>9</v>
      </c>
      <c r="C4620" t="s">
        <v>55</v>
      </c>
      <c r="D4620" t="s">
        <v>48</v>
      </c>
      <c r="E4620" t="s">
        <v>0</v>
      </c>
      <c r="F4620" t="s">
        <v>8</v>
      </c>
      <c r="G4620" t="s">
        <v>9</v>
      </c>
      <c r="H4620">
        <v>63</v>
      </c>
      <c r="I4620" s="2">
        <v>440.37</v>
      </c>
      <c r="J4620" s="2">
        <v>189</v>
      </c>
    </row>
    <row r="4621" spans="1:10" x14ac:dyDescent="0.45">
      <c r="A4621">
        <v>2021</v>
      </c>
      <c r="B4621">
        <v>9</v>
      </c>
      <c r="C4621" t="s">
        <v>55</v>
      </c>
      <c r="D4621" t="s">
        <v>48</v>
      </c>
      <c r="E4621" t="s">
        <v>0</v>
      </c>
      <c r="F4621" t="s">
        <v>17</v>
      </c>
      <c r="G4621" t="s">
        <v>14</v>
      </c>
      <c r="H4621">
        <v>106</v>
      </c>
      <c r="I4621" s="2">
        <v>1164.94</v>
      </c>
      <c r="J4621" s="2">
        <v>106</v>
      </c>
    </row>
    <row r="4622" spans="1:10" x14ac:dyDescent="0.45">
      <c r="A4622">
        <v>2021</v>
      </c>
      <c r="B4622">
        <v>9</v>
      </c>
      <c r="C4622" t="s">
        <v>55</v>
      </c>
      <c r="D4622" t="s">
        <v>48</v>
      </c>
      <c r="E4622" t="s">
        <v>0</v>
      </c>
      <c r="F4622" t="s">
        <v>28</v>
      </c>
      <c r="G4622" t="s">
        <v>14</v>
      </c>
      <c r="H4622">
        <v>39</v>
      </c>
      <c r="I4622" s="2">
        <v>584.61</v>
      </c>
      <c r="J4622" s="2">
        <v>156</v>
      </c>
    </row>
    <row r="4623" spans="1:10" x14ac:dyDescent="0.45">
      <c r="A4623">
        <v>2021</v>
      </c>
      <c r="B4623">
        <v>9</v>
      </c>
      <c r="C4623" t="s">
        <v>55</v>
      </c>
      <c r="D4623" t="s">
        <v>48</v>
      </c>
      <c r="E4623" t="s">
        <v>0</v>
      </c>
      <c r="F4623" t="s">
        <v>43</v>
      </c>
      <c r="G4623" t="s">
        <v>12</v>
      </c>
      <c r="H4623">
        <v>3</v>
      </c>
      <c r="I4623" s="2">
        <v>62.97</v>
      </c>
      <c r="J4623" s="2">
        <v>29.999999999999993</v>
      </c>
    </row>
    <row r="4624" spans="1:10" x14ac:dyDescent="0.45">
      <c r="A4624">
        <v>2021</v>
      </c>
      <c r="B4624">
        <v>9</v>
      </c>
      <c r="C4624" t="s">
        <v>55</v>
      </c>
      <c r="D4624" t="s">
        <v>48</v>
      </c>
      <c r="E4624" t="s">
        <v>0</v>
      </c>
      <c r="F4624" t="s">
        <v>32</v>
      </c>
      <c r="G4624" t="s">
        <v>9</v>
      </c>
      <c r="H4624">
        <v>29</v>
      </c>
      <c r="I4624" s="2">
        <v>318.70999999999998</v>
      </c>
      <c r="J4624" s="2">
        <v>145</v>
      </c>
    </row>
    <row r="4625" spans="1:10" x14ac:dyDescent="0.45">
      <c r="A4625">
        <v>2021</v>
      </c>
      <c r="B4625">
        <v>9</v>
      </c>
      <c r="C4625" t="s">
        <v>55</v>
      </c>
      <c r="D4625" t="s">
        <v>48</v>
      </c>
      <c r="E4625" t="s">
        <v>0</v>
      </c>
      <c r="F4625" t="s">
        <v>35</v>
      </c>
      <c r="G4625" t="s">
        <v>14</v>
      </c>
      <c r="H4625">
        <v>55</v>
      </c>
      <c r="I4625" s="2">
        <v>329.45</v>
      </c>
      <c r="J4625" s="2">
        <v>110</v>
      </c>
    </row>
    <row r="4626" spans="1:10" x14ac:dyDescent="0.45">
      <c r="A4626">
        <v>2021</v>
      </c>
      <c r="B4626">
        <v>9</v>
      </c>
      <c r="C4626" t="s">
        <v>55</v>
      </c>
      <c r="D4626" t="s">
        <v>48</v>
      </c>
      <c r="E4626" t="s">
        <v>0</v>
      </c>
      <c r="F4626" t="s">
        <v>38</v>
      </c>
      <c r="G4626" t="s">
        <v>9</v>
      </c>
      <c r="H4626">
        <v>2</v>
      </c>
      <c r="I4626" s="2">
        <v>19.98</v>
      </c>
      <c r="J4626" s="2">
        <v>14</v>
      </c>
    </row>
    <row r="4627" spans="1:10" x14ac:dyDescent="0.45">
      <c r="A4627">
        <v>2021</v>
      </c>
      <c r="B4627">
        <v>9</v>
      </c>
      <c r="C4627" t="s">
        <v>55</v>
      </c>
      <c r="D4627" t="s">
        <v>48</v>
      </c>
      <c r="E4627" t="s">
        <v>0</v>
      </c>
      <c r="F4627" t="s">
        <v>31</v>
      </c>
      <c r="G4627" t="s">
        <v>12</v>
      </c>
      <c r="H4627">
        <v>29</v>
      </c>
      <c r="I4627" s="2">
        <v>579.70999999999992</v>
      </c>
      <c r="J4627" s="2">
        <v>173.99999999999994</v>
      </c>
    </row>
    <row r="4628" spans="1:10" x14ac:dyDescent="0.45">
      <c r="A4628">
        <v>2021</v>
      </c>
      <c r="B4628">
        <v>9</v>
      </c>
      <c r="C4628" t="s">
        <v>55</v>
      </c>
      <c r="D4628" t="s">
        <v>48</v>
      </c>
      <c r="E4628" t="s">
        <v>0</v>
      </c>
      <c r="F4628" t="s">
        <v>15</v>
      </c>
      <c r="G4628" t="s">
        <v>14</v>
      </c>
      <c r="H4628">
        <v>80</v>
      </c>
      <c r="I4628" s="2">
        <v>3199.2000000000003</v>
      </c>
      <c r="J4628" s="2">
        <v>400</v>
      </c>
    </row>
    <row r="4629" spans="1:10" x14ac:dyDescent="0.45">
      <c r="A4629">
        <v>2021</v>
      </c>
      <c r="B4629">
        <v>9</v>
      </c>
      <c r="C4629" t="s">
        <v>55</v>
      </c>
      <c r="D4629" t="s">
        <v>48</v>
      </c>
      <c r="E4629" t="s">
        <v>0</v>
      </c>
      <c r="F4629" t="s">
        <v>42</v>
      </c>
      <c r="G4629" t="s">
        <v>12</v>
      </c>
      <c r="H4629">
        <v>104</v>
      </c>
      <c r="I4629" s="2">
        <v>1662.96</v>
      </c>
      <c r="J4629" s="2">
        <v>208</v>
      </c>
    </row>
    <row r="4630" spans="1:10" x14ac:dyDescent="0.45">
      <c r="A4630">
        <v>2021</v>
      </c>
      <c r="B4630">
        <v>9</v>
      </c>
      <c r="C4630" t="s">
        <v>55</v>
      </c>
      <c r="D4630" t="s">
        <v>48</v>
      </c>
      <c r="E4630" t="s">
        <v>0</v>
      </c>
      <c r="F4630" t="s">
        <v>22</v>
      </c>
      <c r="G4630" t="s">
        <v>7</v>
      </c>
      <c r="H4630">
        <v>69</v>
      </c>
      <c r="I4630" s="2">
        <v>689.31000000000006</v>
      </c>
      <c r="J4630" s="2">
        <v>207</v>
      </c>
    </row>
    <row r="4631" spans="1:10" x14ac:dyDescent="0.45">
      <c r="A4631">
        <v>2021</v>
      </c>
      <c r="B4631">
        <v>9</v>
      </c>
      <c r="C4631" t="s">
        <v>55</v>
      </c>
      <c r="D4631" t="s">
        <v>48</v>
      </c>
      <c r="E4631" t="s">
        <v>0</v>
      </c>
      <c r="F4631" t="s">
        <v>19</v>
      </c>
      <c r="G4631" t="s">
        <v>9</v>
      </c>
      <c r="H4631">
        <v>9</v>
      </c>
      <c r="I4631" s="2">
        <v>179.91</v>
      </c>
      <c r="J4631" s="2">
        <v>53.999999999999986</v>
      </c>
    </row>
    <row r="4632" spans="1:10" x14ac:dyDescent="0.45">
      <c r="A4632">
        <v>2021</v>
      </c>
      <c r="B4632">
        <v>9</v>
      </c>
      <c r="C4632" t="s">
        <v>55</v>
      </c>
      <c r="D4632" t="s">
        <v>48</v>
      </c>
      <c r="E4632" t="s">
        <v>0</v>
      </c>
      <c r="F4632" t="s">
        <v>41</v>
      </c>
      <c r="G4632" t="s">
        <v>14</v>
      </c>
      <c r="H4632">
        <v>21</v>
      </c>
      <c r="I4632" s="2">
        <v>209.79</v>
      </c>
      <c r="J4632" s="2">
        <v>105</v>
      </c>
    </row>
    <row r="4633" spans="1:10" x14ac:dyDescent="0.45">
      <c r="A4633">
        <v>2021</v>
      </c>
      <c r="B4633">
        <v>9</v>
      </c>
      <c r="C4633" t="s">
        <v>55</v>
      </c>
      <c r="D4633" t="s">
        <v>48</v>
      </c>
      <c r="E4633" t="s">
        <v>0</v>
      </c>
      <c r="F4633" t="s">
        <v>10</v>
      </c>
      <c r="G4633" t="s">
        <v>7</v>
      </c>
      <c r="H4633">
        <v>60</v>
      </c>
      <c r="I4633" s="2">
        <v>1199.3999999999999</v>
      </c>
      <c r="J4633" s="2">
        <v>299.99999999999989</v>
      </c>
    </row>
    <row r="4634" spans="1:10" x14ac:dyDescent="0.45">
      <c r="A4634">
        <v>2021</v>
      </c>
      <c r="B4634">
        <v>9</v>
      </c>
      <c r="C4634" t="s">
        <v>55</v>
      </c>
      <c r="D4634" t="s">
        <v>48</v>
      </c>
      <c r="E4634" t="s">
        <v>0</v>
      </c>
      <c r="F4634" t="s">
        <v>27</v>
      </c>
      <c r="G4634" t="s">
        <v>12</v>
      </c>
      <c r="H4634">
        <v>77</v>
      </c>
      <c r="I4634" s="2">
        <v>230.23000000000002</v>
      </c>
      <c r="J4634" s="2">
        <v>77.000000000000014</v>
      </c>
    </row>
    <row r="4635" spans="1:10" x14ac:dyDescent="0.45">
      <c r="A4635">
        <v>2021</v>
      </c>
      <c r="B4635">
        <v>9</v>
      </c>
      <c r="C4635" t="s">
        <v>55</v>
      </c>
      <c r="D4635" t="s">
        <v>48</v>
      </c>
      <c r="E4635" t="s">
        <v>0</v>
      </c>
      <c r="F4635" t="s">
        <v>37</v>
      </c>
      <c r="G4635" t="s">
        <v>12</v>
      </c>
      <c r="H4635">
        <v>14</v>
      </c>
      <c r="I4635" s="2">
        <v>349.85999999999996</v>
      </c>
      <c r="J4635" s="2">
        <v>56</v>
      </c>
    </row>
    <row r="4636" spans="1:10" x14ac:dyDescent="0.45">
      <c r="A4636">
        <v>2021</v>
      </c>
      <c r="B4636">
        <v>9</v>
      </c>
      <c r="C4636" t="s">
        <v>55</v>
      </c>
      <c r="D4636" t="s">
        <v>48</v>
      </c>
      <c r="E4636" t="s">
        <v>0</v>
      </c>
      <c r="F4636" t="s">
        <v>45</v>
      </c>
      <c r="G4636" t="s">
        <v>12</v>
      </c>
      <c r="H4636">
        <v>8</v>
      </c>
      <c r="I4636" s="2">
        <v>87.92</v>
      </c>
      <c r="J4636" s="2">
        <v>56</v>
      </c>
    </row>
    <row r="4637" spans="1:10" x14ac:dyDescent="0.45">
      <c r="A4637">
        <v>2021</v>
      </c>
      <c r="B4637">
        <v>9</v>
      </c>
      <c r="C4637" t="s">
        <v>55</v>
      </c>
      <c r="D4637" t="s">
        <v>48</v>
      </c>
      <c r="E4637" t="s">
        <v>0</v>
      </c>
      <c r="F4637" t="s">
        <v>26</v>
      </c>
      <c r="G4637" t="s">
        <v>9</v>
      </c>
      <c r="H4637">
        <v>62</v>
      </c>
      <c r="I4637" s="2">
        <v>1239.3799999999999</v>
      </c>
      <c r="J4637" s="2">
        <v>124</v>
      </c>
    </row>
    <row r="4638" spans="1:10" x14ac:dyDescent="0.45">
      <c r="A4638">
        <v>2021</v>
      </c>
      <c r="B4638">
        <v>9</v>
      </c>
      <c r="C4638" t="s">
        <v>55</v>
      </c>
      <c r="D4638" t="s">
        <v>48</v>
      </c>
      <c r="E4638" t="s">
        <v>0</v>
      </c>
      <c r="F4638" t="s">
        <v>6</v>
      </c>
      <c r="G4638" t="s">
        <v>7</v>
      </c>
      <c r="H4638">
        <v>69</v>
      </c>
      <c r="I4638" s="2">
        <v>620.31000000000006</v>
      </c>
      <c r="J4638" s="2">
        <v>69</v>
      </c>
    </row>
    <row r="4639" spans="1:10" x14ac:dyDescent="0.45">
      <c r="A4639">
        <v>2021</v>
      </c>
      <c r="B4639">
        <v>9</v>
      </c>
      <c r="C4639" t="s">
        <v>55</v>
      </c>
      <c r="D4639" t="s">
        <v>48</v>
      </c>
      <c r="E4639" t="s">
        <v>0</v>
      </c>
      <c r="F4639" t="s">
        <v>16</v>
      </c>
      <c r="G4639" t="s">
        <v>14</v>
      </c>
      <c r="H4639">
        <v>7</v>
      </c>
      <c r="I4639" s="2">
        <v>90.93</v>
      </c>
      <c r="J4639" s="2">
        <v>14</v>
      </c>
    </row>
    <row r="4640" spans="1:10" x14ac:dyDescent="0.45">
      <c r="A4640">
        <v>2021</v>
      </c>
      <c r="B4640">
        <v>9</v>
      </c>
      <c r="C4640" t="s">
        <v>55</v>
      </c>
      <c r="D4640" t="s">
        <v>48</v>
      </c>
      <c r="E4640" t="s">
        <v>0</v>
      </c>
      <c r="F4640" t="s">
        <v>23</v>
      </c>
      <c r="G4640" t="s">
        <v>21</v>
      </c>
      <c r="H4640">
        <v>21</v>
      </c>
      <c r="I4640" s="2">
        <v>545.79</v>
      </c>
      <c r="J4640" s="2">
        <v>105</v>
      </c>
    </row>
    <row r="4641" spans="1:10" x14ac:dyDescent="0.45">
      <c r="A4641">
        <v>2021</v>
      </c>
      <c r="B4641">
        <v>9</v>
      </c>
      <c r="C4641" t="s">
        <v>61</v>
      </c>
      <c r="D4641" t="s">
        <v>4</v>
      </c>
      <c r="E4641" t="s">
        <v>3</v>
      </c>
      <c r="F4641" t="s">
        <v>13</v>
      </c>
      <c r="G4641" t="s">
        <v>14</v>
      </c>
      <c r="H4641">
        <v>13</v>
      </c>
      <c r="I4641" s="2">
        <v>207.87</v>
      </c>
      <c r="J4641" s="2">
        <v>78</v>
      </c>
    </row>
    <row r="4642" spans="1:10" x14ac:dyDescent="0.45">
      <c r="A4642">
        <v>2021</v>
      </c>
      <c r="B4642">
        <v>9</v>
      </c>
      <c r="C4642" t="s">
        <v>61</v>
      </c>
      <c r="D4642" t="s">
        <v>4</v>
      </c>
      <c r="E4642" t="s">
        <v>3</v>
      </c>
      <c r="F4642" t="s">
        <v>24</v>
      </c>
      <c r="G4642" t="s">
        <v>14</v>
      </c>
      <c r="H4642">
        <v>12</v>
      </c>
      <c r="I4642" s="2">
        <v>155.88</v>
      </c>
      <c r="J4642" s="2">
        <v>36</v>
      </c>
    </row>
    <row r="4643" spans="1:10" x14ac:dyDescent="0.45">
      <c r="A4643">
        <v>2021</v>
      </c>
      <c r="B4643">
        <v>9</v>
      </c>
      <c r="C4643" t="s">
        <v>61</v>
      </c>
      <c r="D4643" t="s">
        <v>4</v>
      </c>
      <c r="E4643" t="s">
        <v>3</v>
      </c>
      <c r="F4643" t="s">
        <v>34</v>
      </c>
      <c r="G4643" t="s">
        <v>12</v>
      </c>
      <c r="H4643">
        <v>59</v>
      </c>
      <c r="I4643" s="2">
        <v>235.41000000000003</v>
      </c>
      <c r="J4643" s="2">
        <v>118</v>
      </c>
    </row>
    <row r="4644" spans="1:10" x14ac:dyDescent="0.45">
      <c r="A4644">
        <v>2021</v>
      </c>
      <c r="B4644">
        <v>9</v>
      </c>
      <c r="C4644" t="s">
        <v>61</v>
      </c>
      <c r="D4644" t="s">
        <v>4</v>
      </c>
      <c r="E4644" t="s">
        <v>3</v>
      </c>
      <c r="F4644" t="s">
        <v>20</v>
      </c>
      <c r="G4644" t="s">
        <v>21</v>
      </c>
      <c r="H4644">
        <v>150</v>
      </c>
      <c r="I4644" s="2">
        <v>2248.5</v>
      </c>
      <c r="J4644" s="2">
        <v>1200</v>
      </c>
    </row>
    <row r="4645" spans="1:10" x14ac:dyDescent="0.45">
      <c r="A4645">
        <v>2021</v>
      </c>
      <c r="B4645">
        <v>9</v>
      </c>
      <c r="C4645" t="s">
        <v>61</v>
      </c>
      <c r="D4645" t="s">
        <v>4</v>
      </c>
      <c r="E4645" t="s">
        <v>3</v>
      </c>
      <c r="F4645" t="s">
        <v>25</v>
      </c>
      <c r="G4645" t="s">
        <v>7</v>
      </c>
      <c r="H4645">
        <v>13</v>
      </c>
      <c r="I4645" s="2">
        <v>207.87</v>
      </c>
      <c r="J4645" s="2">
        <v>52</v>
      </c>
    </row>
    <row r="4646" spans="1:10" x14ac:dyDescent="0.45">
      <c r="A4646">
        <v>2021</v>
      </c>
      <c r="B4646">
        <v>9</v>
      </c>
      <c r="C4646" t="s">
        <v>61</v>
      </c>
      <c r="D4646" t="s">
        <v>4</v>
      </c>
      <c r="E4646" t="s">
        <v>3</v>
      </c>
      <c r="F4646" t="s">
        <v>8</v>
      </c>
      <c r="G4646" t="s">
        <v>9</v>
      </c>
      <c r="H4646">
        <v>124</v>
      </c>
      <c r="I4646" s="2">
        <v>866.76</v>
      </c>
      <c r="J4646" s="2">
        <v>372</v>
      </c>
    </row>
    <row r="4647" spans="1:10" x14ac:dyDescent="0.45">
      <c r="A4647">
        <v>2021</v>
      </c>
      <c r="B4647">
        <v>9</v>
      </c>
      <c r="C4647" t="s">
        <v>61</v>
      </c>
      <c r="D4647" t="s">
        <v>4</v>
      </c>
      <c r="E4647" t="s">
        <v>3</v>
      </c>
      <c r="F4647" t="s">
        <v>17</v>
      </c>
      <c r="G4647" t="s">
        <v>14</v>
      </c>
      <c r="H4647">
        <v>85</v>
      </c>
      <c r="I4647" s="2">
        <v>934.15</v>
      </c>
      <c r="J4647" s="2">
        <v>85</v>
      </c>
    </row>
    <row r="4648" spans="1:10" x14ac:dyDescent="0.45">
      <c r="A4648">
        <v>2021</v>
      </c>
      <c r="B4648">
        <v>9</v>
      </c>
      <c r="C4648" t="s">
        <v>61</v>
      </c>
      <c r="D4648" t="s">
        <v>4</v>
      </c>
      <c r="E4648" t="s">
        <v>3</v>
      </c>
      <c r="F4648" t="s">
        <v>28</v>
      </c>
      <c r="G4648" t="s">
        <v>14</v>
      </c>
      <c r="H4648">
        <v>64</v>
      </c>
      <c r="I4648" s="2">
        <v>959.36</v>
      </c>
      <c r="J4648" s="2">
        <v>256</v>
      </c>
    </row>
    <row r="4649" spans="1:10" x14ac:dyDescent="0.45">
      <c r="A4649">
        <v>2021</v>
      </c>
      <c r="B4649">
        <v>9</v>
      </c>
      <c r="C4649" t="s">
        <v>61</v>
      </c>
      <c r="D4649" t="s">
        <v>4</v>
      </c>
      <c r="E4649" t="s">
        <v>3</v>
      </c>
      <c r="F4649" t="s">
        <v>43</v>
      </c>
      <c r="G4649" t="s">
        <v>12</v>
      </c>
      <c r="H4649">
        <v>6</v>
      </c>
      <c r="I4649" s="2">
        <v>125.94</v>
      </c>
      <c r="J4649" s="2">
        <v>59.999999999999986</v>
      </c>
    </row>
    <row r="4650" spans="1:10" x14ac:dyDescent="0.45">
      <c r="A4650">
        <v>2021</v>
      </c>
      <c r="B4650">
        <v>9</v>
      </c>
      <c r="C4650" t="s">
        <v>61</v>
      </c>
      <c r="D4650" t="s">
        <v>4</v>
      </c>
      <c r="E4650" t="s">
        <v>3</v>
      </c>
      <c r="F4650" t="s">
        <v>44</v>
      </c>
      <c r="G4650" t="s">
        <v>7</v>
      </c>
      <c r="H4650">
        <v>81</v>
      </c>
      <c r="I4650" s="2">
        <v>971.19</v>
      </c>
      <c r="J4650" s="2">
        <v>243</v>
      </c>
    </row>
    <row r="4651" spans="1:10" x14ac:dyDescent="0.45">
      <c r="A4651">
        <v>2021</v>
      </c>
      <c r="B4651">
        <v>9</v>
      </c>
      <c r="C4651" t="s">
        <v>61</v>
      </c>
      <c r="D4651" t="s">
        <v>4</v>
      </c>
      <c r="E4651" t="s">
        <v>3</v>
      </c>
      <c r="F4651" t="s">
        <v>40</v>
      </c>
      <c r="G4651" t="s">
        <v>21</v>
      </c>
      <c r="H4651">
        <v>13</v>
      </c>
      <c r="I4651" s="2">
        <v>272.87</v>
      </c>
      <c r="J4651" s="2">
        <v>77.999999999999972</v>
      </c>
    </row>
    <row r="4652" spans="1:10" x14ac:dyDescent="0.45">
      <c r="A4652">
        <v>2021</v>
      </c>
      <c r="B4652">
        <v>9</v>
      </c>
      <c r="C4652" t="s">
        <v>61</v>
      </c>
      <c r="D4652" t="s">
        <v>4</v>
      </c>
      <c r="E4652" t="s">
        <v>3</v>
      </c>
      <c r="F4652" t="s">
        <v>32</v>
      </c>
      <c r="G4652" t="s">
        <v>9</v>
      </c>
      <c r="H4652">
        <v>94</v>
      </c>
      <c r="I4652" s="2">
        <v>1033.06</v>
      </c>
      <c r="J4652" s="2">
        <v>470</v>
      </c>
    </row>
    <row r="4653" spans="1:10" x14ac:dyDescent="0.45">
      <c r="A4653">
        <v>2021</v>
      </c>
      <c r="B4653">
        <v>9</v>
      </c>
      <c r="C4653" t="s">
        <v>61</v>
      </c>
      <c r="D4653" t="s">
        <v>4</v>
      </c>
      <c r="E4653" t="s">
        <v>3</v>
      </c>
      <c r="F4653" t="s">
        <v>35</v>
      </c>
      <c r="G4653" t="s">
        <v>14</v>
      </c>
      <c r="H4653">
        <v>9</v>
      </c>
      <c r="I4653" s="2">
        <v>53.910000000000004</v>
      </c>
      <c r="J4653" s="2">
        <v>18</v>
      </c>
    </row>
    <row r="4654" spans="1:10" x14ac:dyDescent="0.45">
      <c r="A4654">
        <v>2021</v>
      </c>
      <c r="B4654">
        <v>9</v>
      </c>
      <c r="C4654" t="s">
        <v>61</v>
      </c>
      <c r="D4654" t="s">
        <v>4</v>
      </c>
      <c r="E4654" t="s">
        <v>3</v>
      </c>
      <c r="F4654" t="s">
        <v>31</v>
      </c>
      <c r="G4654" t="s">
        <v>12</v>
      </c>
      <c r="H4654">
        <v>11</v>
      </c>
      <c r="I4654" s="2">
        <v>219.89</v>
      </c>
      <c r="J4654" s="2">
        <v>65.999999999999986</v>
      </c>
    </row>
    <row r="4655" spans="1:10" x14ac:dyDescent="0.45">
      <c r="A4655">
        <v>2021</v>
      </c>
      <c r="B4655">
        <v>9</v>
      </c>
      <c r="C4655" t="s">
        <v>61</v>
      </c>
      <c r="D4655" t="s">
        <v>4</v>
      </c>
      <c r="E4655" t="s">
        <v>3</v>
      </c>
      <c r="F4655" t="s">
        <v>15</v>
      </c>
      <c r="G4655" t="s">
        <v>14</v>
      </c>
      <c r="H4655">
        <v>98</v>
      </c>
      <c r="I4655" s="2">
        <v>3919.02</v>
      </c>
      <c r="J4655" s="2">
        <v>490</v>
      </c>
    </row>
    <row r="4656" spans="1:10" x14ac:dyDescent="0.45">
      <c r="A4656">
        <v>2021</v>
      </c>
      <c r="B4656">
        <v>9</v>
      </c>
      <c r="C4656" t="s">
        <v>61</v>
      </c>
      <c r="D4656" t="s">
        <v>4</v>
      </c>
      <c r="E4656" t="s">
        <v>3</v>
      </c>
      <c r="F4656" t="s">
        <v>42</v>
      </c>
      <c r="G4656" t="s">
        <v>12</v>
      </c>
      <c r="H4656">
        <v>147</v>
      </c>
      <c r="I4656" s="2">
        <v>2350.5300000000002</v>
      </c>
      <c r="J4656" s="2">
        <v>294</v>
      </c>
    </row>
    <row r="4657" spans="1:10" x14ac:dyDescent="0.45">
      <c r="A4657">
        <v>2021</v>
      </c>
      <c r="B4657">
        <v>9</v>
      </c>
      <c r="C4657" t="s">
        <v>61</v>
      </c>
      <c r="D4657" t="s">
        <v>4</v>
      </c>
      <c r="E4657" t="s">
        <v>3</v>
      </c>
      <c r="F4657" t="s">
        <v>22</v>
      </c>
      <c r="G4657" t="s">
        <v>7</v>
      </c>
      <c r="H4657">
        <v>14</v>
      </c>
      <c r="I4657" s="2">
        <v>139.86000000000001</v>
      </c>
      <c r="J4657" s="2">
        <v>42</v>
      </c>
    </row>
    <row r="4658" spans="1:10" x14ac:dyDescent="0.45">
      <c r="A4658">
        <v>2021</v>
      </c>
      <c r="B4658">
        <v>9</v>
      </c>
      <c r="C4658" t="s">
        <v>61</v>
      </c>
      <c r="D4658" t="s">
        <v>4</v>
      </c>
      <c r="E4658" t="s">
        <v>3</v>
      </c>
      <c r="F4658" t="s">
        <v>10</v>
      </c>
      <c r="G4658" t="s">
        <v>7</v>
      </c>
      <c r="H4658">
        <v>19</v>
      </c>
      <c r="I4658" s="2">
        <v>379.80999999999995</v>
      </c>
      <c r="J4658" s="2">
        <v>94.999999999999972</v>
      </c>
    </row>
    <row r="4659" spans="1:10" x14ac:dyDescent="0.45">
      <c r="A4659">
        <v>2021</v>
      </c>
      <c r="B4659">
        <v>9</v>
      </c>
      <c r="C4659" t="s">
        <v>61</v>
      </c>
      <c r="D4659" t="s">
        <v>4</v>
      </c>
      <c r="E4659" t="s">
        <v>3</v>
      </c>
      <c r="F4659" t="s">
        <v>27</v>
      </c>
      <c r="G4659" t="s">
        <v>12</v>
      </c>
      <c r="H4659">
        <v>131</v>
      </c>
      <c r="I4659" s="2">
        <v>391.69000000000005</v>
      </c>
      <c r="J4659" s="2">
        <v>131.00000000000003</v>
      </c>
    </row>
    <row r="4660" spans="1:10" x14ac:dyDescent="0.45">
      <c r="A4660">
        <v>2021</v>
      </c>
      <c r="B4660">
        <v>9</v>
      </c>
      <c r="C4660" t="s">
        <v>61</v>
      </c>
      <c r="D4660" t="s">
        <v>4</v>
      </c>
      <c r="E4660" t="s">
        <v>3</v>
      </c>
      <c r="F4660" t="s">
        <v>37</v>
      </c>
      <c r="G4660" t="s">
        <v>12</v>
      </c>
      <c r="H4660">
        <v>7</v>
      </c>
      <c r="I4660" s="2">
        <v>174.92999999999998</v>
      </c>
      <c r="J4660" s="2">
        <v>28</v>
      </c>
    </row>
    <row r="4661" spans="1:10" x14ac:dyDescent="0.45">
      <c r="A4661">
        <v>2021</v>
      </c>
      <c r="B4661">
        <v>9</v>
      </c>
      <c r="C4661" t="s">
        <v>61</v>
      </c>
      <c r="D4661" t="s">
        <v>4</v>
      </c>
      <c r="E4661" t="s">
        <v>3</v>
      </c>
      <c r="F4661" t="s">
        <v>11</v>
      </c>
      <c r="G4661" t="s">
        <v>12</v>
      </c>
      <c r="H4661">
        <v>37</v>
      </c>
      <c r="I4661" s="2">
        <v>184.63</v>
      </c>
      <c r="J4661" s="2">
        <v>37</v>
      </c>
    </row>
    <row r="4662" spans="1:10" x14ac:dyDescent="0.45">
      <c r="A4662">
        <v>2021</v>
      </c>
      <c r="B4662">
        <v>9</v>
      </c>
      <c r="C4662" t="s">
        <v>61</v>
      </c>
      <c r="D4662" t="s">
        <v>4</v>
      </c>
      <c r="E4662" t="s">
        <v>3</v>
      </c>
      <c r="F4662" t="s">
        <v>45</v>
      </c>
      <c r="G4662" t="s">
        <v>12</v>
      </c>
      <c r="H4662">
        <v>46</v>
      </c>
      <c r="I4662" s="2">
        <v>505.54</v>
      </c>
      <c r="J4662" s="2">
        <v>322</v>
      </c>
    </row>
    <row r="4663" spans="1:10" x14ac:dyDescent="0.45">
      <c r="A4663">
        <v>2021</v>
      </c>
      <c r="B4663">
        <v>9</v>
      </c>
      <c r="C4663" t="s">
        <v>61</v>
      </c>
      <c r="D4663" t="s">
        <v>4</v>
      </c>
      <c r="E4663" t="s">
        <v>3</v>
      </c>
      <c r="F4663" t="s">
        <v>26</v>
      </c>
      <c r="G4663" t="s">
        <v>9</v>
      </c>
      <c r="H4663">
        <v>47</v>
      </c>
      <c r="I4663" s="2">
        <v>939.53</v>
      </c>
      <c r="J4663" s="2">
        <v>94</v>
      </c>
    </row>
    <row r="4664" spans="1:10" x14ac:dyDescent="0.45">
      <c r="A4664">
        <v>2021</v>
      </c>
      <c r="B4664">
        <v>9</v>
      </c>
      <c r="C4664" t="s">
        <v>61</v>
      </c>
      <c r="D4664" t="s">
        <v>4</v>
      </c>
      <c r="E4664" t="s">
        <v>3</v>
      </c>
      <c r="F4664" t="s">
        <v>6</v>
      </c>
      <c r="G4664" t="s">
        <v>7</v>
      </c>
      <c r="H4664">
        <v>15</v>
      </c>
      <c r="I4664" s="2">
        <v>134.85</v>
      </c>
      <c r="J4664" s="2">
        <v>15</v>
      </c>
    </row>
    <row r="4665" spans="1:10" x14ac:dyDescent="0.45">
      <c r="A4665">
        <v>2021</v>
      </c>
      <c r="B4665">
        <v>9</v>
      </c>
      <c r="C4665" t="s">
        <v>61</v>
      </c>
      <c r="D4665" t="s">
        <v>4</v>
      </c>
      <c r="E4665" t="s">
        <v>3</v>
      </c>
      <c r="F4665" t="s">
        <v>16</v>
      </c>
      <c r="G4665" t="s">
        <v>14</v>
      </c>
      <c r="H4665">
        <v>15</v>
      </c>
      <c r="I4665" s="2">
        <v>194.85</v>
      </c>
      <c r="J4665" s="2">
        <v>30</v>
      </c>
    </row>
    <row r="4666" spans="1:10" x14ac:dyDescent="0.45">
      <c r="A4666">
        <v>2021</v>
      </c>
      <c r="B4666">
        <v>9</v>
      </c>
      <c r="C4666" t="s">
        <v>61</v>
      </c>
      <c r="D4666" t="s">
        <v>4</v>
      </c>
      <c r="E4666" t="s">
        <v>3</v>
      </c>
      <c r="F4666" t="s">
        <v>23</v>
      </c>
      <c r="G4666" t="s">
        <v>21</v>
      </c>
      <c r="H4666">
        <v>14</v>
      </c>
      <c r="I4666" s="2">
        <v>363.85999999999996</v>
      </c>
      <c r="J4666" s="2">
        <v>70</v>
      </c>
    </row>
    <row r="4667" spans="1:10" x14ac:dyDescent="0.45">
      <c r="A4667">
        <v>2021</v>
      </c>
      <c r="B4667">
        <v>9</v>
      </c>
      <c r="C4667" t="s">
        <v>57</v>
      </c>
      <c r="D4667" t="s">
        <v>48</v>
      </c>
      <c r="E4667" t="s">
        <v>3</v>
      </c>
      <c r="F4667" t="s">
        <v>13</v>
      </c>
      <c r="G4667" t="s">
        <v>14</v>
      </c>
      <c r="H4667">
        <v>24</v>
      </c>
      <c r="I4667" s="2">
        <v>383.76</v>
      </c>
      <c r="J4667" s="2">
        <v>144</v>
      </c>
    </row>
    <row r="4668" spans="1:10" x14ac:dyDescent="0.45">
      <c r="A4668">
        <v>2021</v>
      </c>
      <c r="B4668">
        <v>9</v>
      </c>
      <c r="C4668" t="s">
        <v>57</v>
      </c>
      <c r="D4668" t="s">
        <v>48</v>
      </c>
      <c r="E4668" t="s">
        <v>3</v>
      </c>
      <c r="F4668" t="s">
        <v>24</v>
      </c>
      <c r="G4668" t="s">
        <v>14</v>
      </c>
      <c r="H4668">
        <v>25</v>
      </c>
      <c r="I4668" s="2">
        <v>324.75</v>
      </c>
      <c r="J4668" s="2">
        <v>75</v>
      </c>
    </row>
    <row r="4669" spans="1:10" x14ac:dyDescent="0.45">
      <c r="A4669">
        <v>2021</v>
      </c>
      <c r="B4669">
        <v>9</v>
      </c>
      <c r="C4669" t="s">
        <v>57</v>
      </c>
      <c r="D4669" t="s">
        <v>48</v>
      </c>
      <c r="E4669" t="s">
        <v>3</v>
      </c>
      <c r="F4669" t="s">
        <v>34</v>
      </c>
      <c r="G4669" t="s">
        <v>12</v>
      </c>
      <c r="H4669">
        <v>135</v>
      </c>
      <c r="I4669" s="2">
        <v>538.65</v>
      </c>
      <c r="J4669" s="2">
        <v>270</v>
      </c>
    </row>
    <row r="4670" spans="1:10" x14ac:dyDescent="0.45">
      <c r="A4670">
        <v>2021</v>
      </c>
      <c r="B4670">
        <v>9</v>
      </c>
      <c r="C4670" t="s">
        <v>57</v>
      </c>
      <c r="D4670" t="s">
        <v>48</v>
      </c>
      <c r="E4670" t="s">
        <v>3</v>
      </c>
      <c r="F4670" t="s">
        <v>20</v>
      </c>
      <c r="G4670" t="s">
        <v>21</v>
      </c>
      <c r="H4670">
        <v>61</v>
      </c>
      <c r="I4670" s="2">
        <v>914.39</v>
      </c>
      <c r="J4670" s="2">
        <v>488</v>
      </c>
    </row>
    <row r="4671" spans="1:10" x14ac:dyDescent="0.45">
      <c r="A4671">
        <v>2021</v>
      </c>
      <c r="B4671">
        <v>9</v>
      </c>
      <c r="C4671" t="s">
        <v>57</v>
      </c>
      <c r="D4671" t="s">
        <v>48</v>
      </c>
      <c r="E4671" t="s">
        <v>3</v>
      </c>
      <c r="F4671" t="s">
        <v>25</v>
      </c>
      <c r="G4671" t="s">
        <v>7</v>
      </c>
      <c r="H4671">
        <v>51</v>
      </c>
      <c r="I4671" s="2">
        <v>815.49</v>
      </c>
      <c r="J4671" s="2">
        <v>204</v>
      </c>
    </row>
    <row r="4672" spans="1:10" x14ac:dyDescent="0.45">
      <c r="A4672">
        <v>2021</v>
      </c>
      <c r="B4672">
        <v>9</v>
      </c>
      <c r="C4672" t="s">
        <v>57</v>
      </c>
      <c r="D4672" t="s">
        <v>48</v>
      </c>
      <c r="E4672" t="s">
        <v>3</v>
      </c>
      <c r="F4672" t="s">
        <v>8</v>
      </c>
      <c r="G4672" t="s">
        <v>9</v>
      </c>
      <c r="H4672">
        <v>100</v>
      </c>
      <c r="I4672" s="2">
        <v>699</v>
      </c>
      <c r="J4672" s="2">
        <v>300</v>
      </c>
    </row>
    <row r="4673" spans="1:10" x14ac:dyDescent="0.45">
      <c r="A4673">
        <v>2021</v>
      </c>
      <c r="B4673">
        <v>9</v>
      </c>
      <c r="C4673" t="s">
        <v>57</v>
      </c>
      <c r="D4673" t="s">
        <v>48</v>
      </c>
      <c r="E4673" t="s">
        <v>3</v>
      </c>
      <c r="F4673" t="s">
        <v>17</v>
      </c>
      <c r="G4673" t="s">
        <v>14</v>
      </c>
      <c r="H4673">
        <v>63</v>
      </c>
      <c r="I4673" s="2">
        <v>692.37</v>
      </c>
      <c r="J4673" s="2">
        <v>63</v>
      </c>
    </row>
    <row r="4674" spans="1:10" x14ac:dyDescent="0.45">
      <c r="A4674">
        <v>2021</v>
      </c>
      <c r="B4674">
        <v>9</v>
      </c>
      <c r="C4674" t="s">
        <v>57</v>
      </c>
      <c r="D4674" t="s">
        <v>48</v>
      </c>
      <c r="E4674" t="s">
        <v>3</v>
      </c>
      <c r="F4674" t="s">
        <v>44</v>
      </c>
      <c r="G4674" t="s">
        <v>7</v>
      </c>
      <c r="H4674">
        <v>28</v>
      </c>
      <c r="I4674" s="2">
        <v>335.72</v>
      </c>
      <c r="J4674" s="2">
        <v>84</v>
      </c>
    </row>
    <row r="4675" spans="1:10" x14ac:dyDescent="0.45">
      <c r="A4675">
        <v>2021</v>
      </c>
      <c r="B4675">
        <v>9</v>
      </c>
      <c r="C4675" t="s">
        <v>57</v>
      </c>
      <c r="D4675" t="s">
        <v>48</v>
      </c>
      <c r="E4675" t="s">
        <v>3</v>
      </c>
      <c r="F4675" t="s">
        <v>40</v>
      </c>
      <c r="G4675" t="s">
        <v>21</v>
      </c>
      <c r="H4675">
        <v>51</v>
      </c>
      <c r="I4675" s="2">
        <v>1070.49</v>
      </c>
      <c r="J4675" s="2">
        <v>305.99999999999989</v>
      </c>
    </row>
    <row r="4676" spans="1:10" x14ac:dyDescent="0.45">
      <c r="A4676">
        <v>2021</v>
      </c>
      <c r="B4676">
        <v>9</v>
      </c>
      <c r="C4676" t="s">
        <v>57</v>
      </c>
      <c r="D4676" t="s">
        <v>48</v>
      </c>
      <c r="E4676" t="s">
        <v>3</v>
      </c>
      <c r="F4676" t="s">
        <v>35</v>
      </c>
      <c r="G4676" t="s">
        <v>14</v>
      </c>
      <c r="H4676">
        <v>18</v>
      </c>
      <c r="I4676" s="2">
        <v>107.82000000000001</v>
      </c>
      <c r="J4676" s="2">
        <v>36</v>
      </c>
    </row>
    <row r="4677" spans="1:10" x14ac:dyDescent="0.45">
      <c r="A4677">
        <v>2021</v>
      </c>
      <c r="B4677">
        <v>9</v>
      </c>
      <c r="C4677" t="s">
        <v>57</v>
      </c>
      <c r="D4677" t="s">
        <v>48</v>
      </c>
      <c r="E4677" t="s">
        <v>3</v>
      </c>
      <c r="F4677" t="s">
        <v>31</v>
      </c>
      <c r="G4677" t="s">
        <v>12</v>
      </c>
      <c r="H4677">
        <v>23</v>
      </c>
      <c r="I4677" s="2">
        <v>459.77</v>
      </c>
      <c r="J4677" s="2">
        <v>137.99999999999997</v>
      </c>
    </row>
    <row r="4678" spans="1:10" x14ac:dyDescent="0.45">
      <c r="A4678">
        <v>2021</v>
      </c>
      <c r="B4678">
        <v>9</v>
      </c>
      <c r="C4678" t="s">
        <v>57</v>
      </c>
      <c r="D4678" t="s">
        <v>48</v>
      </c>
      <c r="E4678" t="s">
        <v>3</v>
      </c>
      <c r="F4678" t="s">
        <v>15</v>
      </c>
      <c r="G4678" t="s">
        <v>14</v>
      </c>
      <c r="H4678">
        <v>106</v>
      </c>
      <c r="I4678" s="2">
        <v>4238.9400000000005</v>
      </c>
      <c r="J4678" s="2">
        <v>530</v>
      </c>
    </row>
    <row r="4679" spans="1:10" x14ac:dyDescent="0.45">
      <c r="A4679">
        <v>2021</v>
      </c>
      <c r="B4679">
        <v>9</v>
      </c>
      <c r="C4679" t="s">
        <v>57</v>
      </c>
      <c r="D4679" t="s">
        <v>48</v>
      </c>
      <c r="E4679" t="s">
        <v>3</v>
      </c>
      <c r="F4679" t="s">
        <v>42</v>
      </c>
      <c r="G4679" t="s">
        <v>12</v>
      </c>
      <c r="H4679">
        <v>81</v>
      </c>
      <c r="I4679" s="2">
        <v>1295.19</v>
      </c>
      <c r="J4679" s="2">
        <v>162</v>
      </c>
    </row>
    <row r="4680" spans="1:10" x14ac:dyDescent="0.45">
      <c r="A4680">
        <v>2021</v>
      </c>
      <c r="B4680">
        <v>9</v>
      </c>
      <c r="C4680" t="s">
        <v>57</v>
      </c>
      <c r="D4680" t="s">
        <v>48</v>
      </c>
      <c r="E4680" t="s">
        <v>3</v>
      </c>
      <c r="F4680" t="s">
        <v>22</v>
      </c>
      <c r="G4680" t="s">
        <v>7</v>
      </c>
      <c r="H4680">
        <v>53</v>
      </c>
      <c r="I4680" s="2">
        <v>529.47</v>
      </c>
      <c r="J4680" s="2">
        <v>159</v>
      </c>
    </row>
    <row r="4681" spans="1:10" x14ac:dyDescent="0.45">
      <c r="A4681">
        <v>2021</v>
      </c>
      <c r="B4681">
        <v>9</v>
      </c>
      <c r="C4681" t="s">
        <v>57</v>
      </c>
      <c r="D4681" t="s">
        <v>48</v>
      </c>
      <c r="E4681" t="s">
        <v>3</v>
      </c>
      <c r="F4681" t="s">
        <v>41</v>
      </c>
      <c r="G4681" t="s">
        <v>14</v>
      </c>
      <c r="H4681">
        <v>39</v>
      </c>
      <c r="I4681" s="2">
        <v>389.61</v>
      </c>
      <c r="J4681" s="2">
        <v>195</v>
      </c>
    </row>
    <row r="4682" spans="1:10" x14ac:dyDescent="0.45">
      <c r="A4682">
        <v>2021</v>
      </c>
      <c r="B4682">
        <v>9</v>
      </c>
      <c r="C4682" t="s">
        <v>57</v>
      </c>
      <c r="D4682" t="s">
        <v>48</v>
      </c>
      <c r="E4682" t="s">
        <v>3</v>
      </c>
      <c r="F4682" t="s">
        <v>10</v>
      </c>
      <c r="G4682" t="s">
        <v>7</v>
      </c>
      <c r="H4682">
        <v>96</v>
      </c>
      <c r="I4682" s="2">
        <v>1919.04</v>
      </c>
      <c r="J4682" s="2">
        <v>479.99999999999983</v>
      </c>
    </row>
    <row r="4683" spans="1:10" x14ac:dyDescent="0.45">
      <c r="A4683">
        <v>2021</v>
      </c>
      <c r="B4683">
        <v>9</v>
      </c>
      <c r="C4683" t="s">
        <v>57</v>
      </c>
      <c r="D4683" t="s">
        <v>48</v>
      </c>
      <c r="E4683" t="s">
        <v>3</v>
      </c>
      <c r="F4683" t="s">
        <v>27</v>
      </c>
      <c r="G4683" t="s">
        <v>12</v>
      </c>
      <c r="H4683">
        <v>225</v>
      </c>
      <c r="I4683" s="2">
        <v>672.75</v>
      </c>
      <c r="J4683" s="2">
        <v>225.00000000000006</v>
      </c>
    </row>
    <row r="4684" spans="1:10" x14ac:dyDescent="0.45">
      <c r="A4684">
        <v>2021</v>
      </c>
      <c r="B4684">
        <v>9</v>
      </c>
      <c r="C4684" t="s">
        <v>57</v>
      </c>
      <c r="D4684" t="s">
        <v>48</v>
      </c>
      <c r="E4684" t="s">
        <v>3</v>
      </c>
      <c r="F4684" t="s">
        <v>11</v>
      </c>
      <c r="G4684" t="s">
        <v>12</v>
      </c>
      <c r="H4684">
        <v>13</v>
      </c>
      <c r="I4684" s="2">
        <v>64.87</v>
      </c>
      <c r="J4684" s="2">
        <v>13</v>
      </c>
    </row>
    <row r="4685" spans="1:10" x14ac:dyDescent="0.45">
      <c r="A4685">
        <v>2021</v>
      </c>
      <c r="B4685">
        <v>9</v>
      </c>
      <c r="C4685" t="s">
        <v>57</v>
      </c>
      <c r="D4685" t="s">
        <v>48</v>
      </c>
      <c r="E4685" t="s">
        <v>3</v>
      </c>
      <c r="F4685" t="s">
        <v>45</v>
      </c>
      <c r="G4685" t="s">
        <v>12</v>
      </c>
      <c r="H4685">
        <v>27</v>
      </c>
      <c r="I4685" s="2">
        <v>296.73</v>
      </c>
      <c r="J4685" s="2">
        <v>189</v>
      </c>
    </row>
    <row r="4686" spans="1:10" x14ac:dyDescent="0.45">
      <c r="A4686">
        <v>2021</v>
      </c>
      <c r="B4686">
        <v>9</v>
      </c>
      <c r="C4686" t="s">
        <v>57</v>
      </c>
      <c r="D4686" t="s">
        <v>48</v>
      </c>
      <c r="E4686" t="s">
        <v>3</v>
      </c>
      <c r="F4686" t="s">
        <v>26</v>
      </c>
      <c r="G4686" t="s">
        <v>9</v>
      </c>
      <c r="H4686">
        <v>61</v>
      </c>
      <c r="I4686" s="2">
        <v>1219.3899999999999</v>
      </c>
      <c r="J4686" s="2">
        <v>122</v>
      </c>
    </row>
    <row r="4687" spans="1:10" x14ac:dyDescent="0.45">
      <c r="A4687">
        <v>2021</v>
      </c>
      <c r="B4687">
        <v>9</v>
      </c>
      <c r="C4687" t="s">
        <v>57</v>
      </c>
      <c r="D4687" t="s">
        <v>48</v>
      </c>
      <c r="E4687" t="s">
        <v>3</v>
      </c>
      <c r="F4687" t="s">
        <v>6</v>
      </c>
      <c r="G4687" t="s">
        <v>7</v>
      </c>
      <c r="H4687">
        <v>100</v>
      </c>
      <c r="I4687" s="2">
        <v>899</v>
      </c>
      <c r="J4687" s="2">
        <v>100</v>
      </c>
    </row>
    <row r="4688" spans="1:10" x14ac:dyDescent="0.45">
      <c r="A4688">
        <v>2021</v>
      </c>
      <c r="B4688">
        <v>9</v>
      </c>
      <c r="C4688" t="s">
        <v>57</v>
      </c>
      <c r="D4688" t="s">
        <v>48</v>
      </c>
      <c r="E4688" t="s">
        <v>3</v>
      </c>
      <c r="F4688" t="s">
        <v>36</v>
      </c>
      <c r="G4688" t="s">
        <v>7</v>
      </c>
      <c r="H4688">
        <v>10</v>
      </c>
      <c r="I4688" s="2">
        <v>149.9</v>
      </c>
      <c r="J4688" s="2">
        <v>30</v>
      </c>
    </row>
    <row r="4689" spans="1:10" x14ac:dyDescent="0.45">
      <c r="A4689">
        <v>2021</v>
      </c>
      <c r="B4689">
        <v>9</v>
      </c>
      <c r="C4689" t="s">
        <v>57</v>
      </c>
      <c r="D4689" t="s">
        <v>48</v>
      </c>
      <c r="E4689" t="s">
        <v>3</v>
      </c>
      <c r="F4689" t="s">
        <v>16</v>
      </c>
      <c r="G4689" t="s">
        <v>14</v>
      </c>
      <c r="H4689">
        <v>7</v>
      </c>
      <c r="I4689" s="2">
        <v>90.93</v>
      </c>
      <c r="J4689" s="2">
        <v>14</v>
      </c>
    </row>
    <row r="4690" spans="1:10" x14ac:dyDescent="0.45">
      <c r="A4690">
        <v>2021</v>
      </c>
      <c r="B4690">
        <v>9</v>
      </c>
      <c r="C4690" t="s">
        <v>57</v>
      </c>
      <c r="D4690" t="s">
        <v>48</v>
      </c>
      <c r="E4690" t="s">
        <v>3</v>
      </c>
      <c r="F4690" t="s">
        <v>23</v>
      </c>
      <c r="G4690" t="s">
        <v>21</v>
      </c>
      <c r="H4690">
        <v>5</v>
      </c>
      <c r="I4690" s="2">
        <v>129.94999999999999</v>
      </c>
      <c r="J4690" s="2">
        <v>25</v>
      </c>
    </row>
    <row r="4691" spans="1:10" x14ac:dyDescent="0.45">
      <c r="A4691">
        <v>2021</v>
      </c>
      <c r="B4691">
        <v>9</v>
      </c>
      <c r="C4691" t="s">
        <v>60</v>
      </c>
      <c r="D4691" t="s">
        <v>5</v>
      </c>
      <c r="E4691" t="s">
        <v>3</v>
      </c>
      <c r="F4691" t="s">
        <v>13</v>
      </c>
      <c r="G4691" t="s">
        <v>14</v>
      </c>
      <c r="H4691">
        <v>5</v>
      </c>
      <c r="I4691" s="2">
        <v>79.95</v>
      </c>
      <c r="J4691" s="2">
        <v>30</v>
      </c>
    </row>
    <row r="4692" spans="1:10" x14ac:dyDescent="0.45">
      <c r="A4692">
        <v>2021</v>
      </c>
      <c r="B4692">
        <v>9</v>
      </c>
      <c r="C4692" t="s">
        <v>60</v>
      </c>
      <c r="D4692" t="s">
        <v>5</v>
      </c>
      <c r="E4692" t="s">
        <v>3</v>
      </c>
      <c r="F4692" t="s">
        <v>34</v>
      </c>
      <c r="G4692" t="s">
        <v>12</v>
      </c>
      <c r="H4692">
        <v>45</v>
      </c>
      <c r="I4692" s="2">
        <v>179.55</v>
      </c>
      <c r="J4692" s="2">
        <v>90</v>
      </c>
    </row>
    <row r="4693" spans="1:10" x14ac:dyDescent="0.45">
      <c r="A4693">
        <v>2021</v>
      </c>
      <c r="B4693">
        <v>9</v>
      </c>
      <c r="C4693" t="s">
        <v>60</v>
      </c>
      <c r="D4693" t="s">
        <v>5</v>
      </c>
      <c r="E4693" t="s">
        <v>3</v>
      </c>
      <c r="F4693" t="s">
        <v>20</v>
      </c>
      <c r="G4693" t="s">
        <v>21</v>
      </c>
      <c r="H4693">
        <v>17</v>
      </c>
      <c r="I4693" s="2">
        <v>254.83</v>
      </c>
      <c r="J4693" s="2">
        <v>136</v>
      </c>
    </row>
    <row r="4694" spans="1:10" x14ac:dyDescent="0.45">
      <c r="A4694">
        <v>2021</v>
      </c>
      <c r="B4694">
        <v>9</v>
      </c>
      <c r="C4694" t="s">
        <v>60</v>
      </c>
      <c r="D4694" t="s">
        <v>5</v>
      </c>
      <c r="E4694" t="s">
        <v>3</v>
      </c>
      <c r="F4694" t="s">
        <v>25</v>
      </c>
      <c r="G4694" t="s">
        <v>7</v>
      </c>
      <c r="H4694">
        <v>12</v>
      </c>
      <c r="I4694" s="2">
        <v>191.88</v>
      </c>
      <c r="J4694" s="2">
        <v>48</v>
      </c>
    </row>
    <row r="4695" spans="1:10" x14ac:dyDescent="0.45">
      <c r="A4695">
        <v>2021</v>
      </c>
      <c r="B4695">
        <v>9</v>
      </c>
      <c r="C4695" t="s">
        <v>60</v>
      </c>
      <c r="D4695" t="s">
        <v>5</v>
      </c>
      <c r="E4695" t="s">
        <v>3</v>
      </c>
      <c r="F4695" t="s">
        <v>8</v>
      </c>
      <c r="G4695" t="s">
        <v>9</v>
      </c>
      <c r="H4695">
        <v>117</v>
      </c>
      <c r="I4695" s="2">
        <v>817.83</v>
      </c>
      <c r="J4695" s="2">
        <v>351</v>
      </c>
    </row>
    <row r="4696" spans="1:10" x14ac:dyDescent="0.45">
      <c r="A4696">
        <v>2021</v>
      </c>
      <c r="B4696">
        <v>9</v>
      </c>
      <c r="C4696" t="s">
        <v>60</v>
      </c>
      <c r="D4696" t="s">
        <v>5</v>
      </c>
      <c r="E4696" t="s">
        <v>3</v>
      </c>
      <c r="F4696" t="s">
        <v>17</v>
      </c>
      <c r="G4696" t="s">
        <v>14</v>
      </c>
      <c r="H4696">
        <v>39</v>
      </c>
      <c r="I4696" s="2">
        <v>428.61</v>
      </c>
      <c r="J4696" s="2">
        <v>39</v>
      </c>
    </row>
    <row r="4697" spans="1:10" x14ac:dyDescent="0.45">
      <c r="A4697">
        <v>2021</v>
      </c>
      <c r="B4697">
        <v>9</v>
      </c>
      <c r="C4697" t="s">
        <v>60</v>
      </c>
      <c r="D4697" t="s">
        <v>5</v>
      </c>
      <c r="E4697" t="s">
        <v>3</v>
      </c>
      <c r="F4697" t="s">
        <v>43</v>
      </c>
      <c r="G4697" t="s">
        <v>12</v>
      </c>
      <c r="H4697">
        <v>23</v>
      </c>
      <c r="I4697" s="2">
        <v>482.77</v>
      </c>
      <c r="J4697" s="2">
        <v>229.99999999999997</v>
      </c>
    </row>
    <row r="4698" spans="1:10" x14ac:dyDescent="0.45">
      <c r="A4698">
        <v>2021</v>
      </c>
      <c r="B4698">
        <v>9</v>
      </c>
      <c r="C4698" t="s">
        <v>60</v>
      </c>
      <c r="D4698" t="s">
        <v>5</v>
      </c>
      <c r="E4698" t="s">
        <v>3</v>
      </c>
      <c r="F4698" t="s">
        <v>44</v>
      </c>
      <c r="G4698" t="s">
        <v>7</v>
      </c>
      <c r="H4698">
        <v>5</v>
      </c>
      <c r="I4698" s="2">
        <v>59.95</v>
      </c>
      <c r="J4698" s="2">
        <v>15</v>
      </c>
    </row>
    <row r="4699" spans="1:10" x14ac:dyDescent="0.45">
      <c r="A4699">
        <v>2021</v>
      </c>
      <c r="B4699">
        <v>9</v>
      </c>
      <c r="C4699" t="s">
        <v>60</v>
      </c>
      <c r="D4699" t="s">
        <v>5</v>
      </c>
      <c r="E4699" t="s">
        <v>3</v>
      </c>
      <c r="F4699" t="s">
        <v>40</v>
      </c>
      <c r="G4699" t="s">
        <v>21</v>
      </c>
      <c r="H4699">
        <v>65</v>
      </c>
      <c r="I4699" s="2">
        <v>1364.35</v>
      </c>
      <c r="J4699" s="2">
        <v>389.99999999999989</v>
      </c>
    </row>
    <row r="4700" spans="1:10" x14ac:dyDescent="0.45">
      <c r="A4700">
        <v>2021</v>
      </c>
      <c r="B4700">
        <v>9</v>
      </c>
      <c r="C4700" t="s">
        <v>60</v>
      </c>
      <c r="D4700" t="s">
        <v>5</v>
      </c>
      <c r="E4700" t="s">
        <v>3</v>
      </c>
      <c r="F4700" t="s">
        <v>32</v>
      </c>
      <c r="G4700" t="s">
        <v>9</v>
      </c>
      <c r="H4700">
        <v>38</v>
      </c>
      <c r="I4700" s="2">
        <v>417.62</v>
      </c>
      <c r="J4700" s="2">
        <v>190</v>
      </c>
    </row>
    <row r="4701" spans="1:10" x14ac:dyDescent="0.45">
      <c r="A4701">
        <v>2021</v>
      </c>
      <c r="B4701">
        <v>9</v>
      </c>
      <c r="C4701" t="s">
        <v>60</v>
      </c>
      <c r="D4701" t="s">
        <v>5</v>
      </c>
      <c r="E4701" t="s">
        <v>3</v>
      </c>
      <c r="F4701" t="s">
        <v>35</v>
      </c>
      <c r="G4701" t="s">
        <v>14</v>
      </c>
      <c r="H4701">
        <v>48</v>
      </c>
      <c r="I4701" s="2">
        <v>287.52</v>
      </c>
      <c r="J4701" s="2">
        <v>96</v>
      </c>
    </row>
    <row r="4702" spans="1:10" x14ac:dyDescent="0.45">
      <c r="A4702">
        <v>2021</v>
      </c>
      <c r="B4702">
        <v>9</v>
      </c>
      <c r="C4702" t="s">
        <v>60</v>
      </c>
      <c r="D4702" t="s">
        <v>5</v>
      </c>
      <c r="E4702" t="s">
        <v>3</v>
      </c>
      <c r="F4702" t="s">
        <v>31</v>
      </c>
      <c r="G4702" t="s">
        <v>12</v>
      </c>
      <c r="H4702">
        <v>22</v>
      </c>
      <c r="I4702" s="2">
        <v>439.78</v>
      </c>
      <c r="J4702" s="2">
        <v>131.99999999999997</v>
      </c>
    </row>
    <row r="4703" spans="1:10" x14ac:dyDescent="0.45">
      <c r="A4703">
        <v>2021</v>
      </c>
      <c r="B4703">
        <v>9</v>
      </c>
      <c r="C4703" t="s">
        <v>60</v>
      </c>
      <c r="D4703" t="s">
        <v>5</v>
      </c>
      <c r="E4703" t="s">
        <v>3</v>
      </c>
      <c r="F4703" t="s">
        <v>15</v>
      </c>
      <c r="G4703" t="s">
        <v>14</v>
      </c>
      <c r="H4703">
        <v>88</v>
      </c>
      <c r="I4703" s="2">
        <v>3519.1200000000003</v>
      </c>
      <c r="J4703" s="2">
        <v>440</v>
      </c>
    </row>
    <row r="4704" spans="1:10" x14ac:dyDescent="0.45">
      <c r="A4704">
        <v>2021</v>
      </c>
      <c r="B4704">
        <v>9</v>
      </c>
      <c r="C4704" t="s">
        <v>60</v>
      </c>
      <c r="D4704" t="s">
        <v>5</v>
      </c>
      <c r="E4704" t="s">
        <v>3</v>
      </c>
      <c r="F4704" t="s">
        <v>42</v>
      </c>
      <c r="G4704" t="s">
        <v>12</v>
      </c>
      <c r="H4704">
        <v>42</v>
      </c>
      <c r="I4704" s="2">
        <v>671.58</v>
      </c>
      <c r="J4704" s="2">
        <v>84</v>
      </c>
    </row>
    <row r="4705" spans="1:10" x14ac:dyDescent="0.45">
      <c r="A4705">
        <v>2021</v>
      </c>
      <c r="B4705">
        <v>9</v>
      </c>
      <c r="C4705" t="s">
        <v>60</v>
      </c>
      <c r="D4705" t="s">
        <v>5</v>
      </c>
      <c r="E4705" t="s">
        <v>3</v>
      </c>
      <c r="F4705" t="s">
        <v>22</v>
      </c>
      <c r="G4705" t="s">
        <v>7</v>
      </c>
      <c r="H4705">
        <v>13</v>
      </c>
      <c r="I4705" s="2">
        <v>129.87</v>
      </c>
      <c r="J4705" s="2">
        <v>39</v>
      </c>
    </row>
    <row r="4706" spans="1:10" x14ac:dyDescent="0.45">
      <c r="A4706">
        <v>2021</v>
      </c>
      <c r="B4706">
        <v>9</v>
      </c>
      <c r="C4706" t="s">
        <v>60</v>
      </c>
      <c r="D4706" t="s">
        <v>5</v>
      </c>
      <c r="E4706" t="s">
        <v>3</v>
      </c>
      <c r="F4706" t="s">
        <v>19</v>
      </c>
      <c r="G4706" t="s">
        <v>9</v>
      </c>
      <c r="H4706">
        <v>33</v>
      </c>
      <c r="I4706" s="2">
        <v>659.67</v>
      </c>
      <c r="J4706" s="2">
        <v>197.99999999999994</v>
      </c>
    </row>
    <row r="4707" spans="1:10" x14ac:dyDescent="0.45">
      <c r="A4707">
        <v>2021</v>
      </c>
      <c r="B4707">
        <v>9</v>
      </c>
      <c r="C4707" t="s">
        <v>60</v>
      </c>
      <c r="D4707" t="s">
        <v>5</v>
      </c>
      <c r="E4707" t="s">
        <v>3</v>
      </c>
      <c r="F4707" t="s">
        <v>10</v>
      </c>
      <c r="G4707" t="s">
        <v>7</v>
      </c>
      <c r="H4707">
        <v>68</v>
      </c>
      <c r="I4707" s="2">
        <v>1359.32</v>
      </c>
      <c r="J4707" s="2">
        <v>339.99999999999989</v>
      </c>
    </row>
    <row r="4708" spans="1:10" x14ac:dyDescent="0.45">
      <c r="A4708">
        <v>2021</v>
      </c>
      <c r="B4708">
        <v>9</v>
      </c>
      <c r="C4708" t="s">
        <v>60</v>
      </c>
      <c r="D4708" t="s">
        <v>5</v>
      </c>
      <c r="E4708" t="s">
        <v>3</v>
      </c>
      <c r="F4708" t="s">
        <v>27</v>
      </c>
      <c r="G4708" t="s">
        <v>12</v>
      </c>
      <c r="H4708">
        <v>67</v>
      </c>
      <c r="I4708" s="2">
        <v>200.33</v>
      </c>
      <c r="J4708" s="2">
        <v>67.000000000000014</v>
      </c>
    </row>
    <row r="4709" spans="1:10" x14ac:dyDescent="0.45">
      <c r="A4709">
        <v>2021</v>
      </c>
      <c r="B4709">
        <v>9</v>
      </c>
      <c r="C4709" t="s">
        <v>60</v>
      </c>
      <c r="D4709" t="s">
        <v>5</v>
      </c>
      <c r="E4709" t="s">
        <v>3</v>
      </c>
      <c r="F4709" t="s">
        <v>37</v>
      </c>
      <c r="G4709" t="s">
        <v>12</v>
      </c>
      <c r="H4709">
        <v>10</v>
      </c>
      <c r="I4709" s="2">
        <v>249.89999999999998</v>
      </c>
      <c r="J4709" s="2">
        <v>40</v>
      </c>
    </row>
    <row r="4710" spans="1:10" x14ac:dyDescent="0.45">
      <c r="A4710">
        <v>2021</v>
      </c>
      <c r="B4710">
        <v>9</v>
      </c>
      <c r="C4710" t="s">
        <v>60</v>
      </c>
      <c r="D4710" t="s">
        <v>5</v>
      </c>
      <c r="E4710" t="s">
        <v>3</v>
      </c>
      <c r="F4710" t="s">
        <v>11</v>
      </c>
      <c r="G4710" t="s">
        <v>12</v>
      </c>
      <c r="H4710">
        <v>53</v>
      </c>
      <c r="I4710" s="2">
        <v>264.47000000000003</v>
      </c>
      <c r="J4710" s="2">
        <v>53</v>
      </c>
    </row>
    <row r="4711" spans="1:10" x14ac:dyDescent="0.45">
      <c r="A4711">
        <v>2021</v>
      </c>
      <c r="B4711">
        <v>9</v>
      </c>
      <c r="C4711" t="s">
        <v>60</v>
      </c>
      <c r="D4711" t="s">
        <v>5</v>
      </c>
      <c r="E4711" t="s">
        <v>3</v>
      </c>
      <c r="F4711" t="s">
        <v>45</v>
      </c>
      <c r="G4711" t="s">
        <v>12</v>
      </c>
      <c r="H4711">
        <v>76</v>
      </c>
      <c r="I4711" s="2">
        <v>835.24</v>
      </c>
      <c r="J4711" s="2">
        <v>532</v>
      </c>
    </row>
    <row r="4712" spans="1:10" x14ac:dyDescent="0.45">
      <c r="A4712">
        <v>2021</v>
      </c>
      <c r="B4712">
        <v>9</v>
      </c>
      <c r="C4712" t="s">
        <v>60</v>
      </c>
      <c r="D4712" t="s">
        <v>5</v>
      </c>
      <c r="E4712" t="s">
        <v>3</v>
      </c>
      <c r="F4712" t="s">
        <v>26</v>
      </c>
      <c r="G4712" t="s">
        <v>9</v>
      </c>
      <c r="H4712">
        <v>7</v>
      </c>
      <c r="I4712" s="2">
        <v>139.92999999999998</v>
      </c>
      <c r="J4712" s="2">
        <v>14</v>
      </c>
    </row>
    <row r="4713" spans="1:10" x14ac:dyDescent="0.45">
      <c r="A4713">
        <v>2021</v>
      </c>
      <c r="B4713">
        <v>9</v>
      </c>
      <c r="C4713" t="s">
        <v>60</v>
      </c>
      <c r="D4713" t="s">
        <v>5</v>
      </c>
      <c r="E4713" t="s">
        <v>3</v>
      </c>
      <c r="F4713" t="s">
        <v>6</v>
      </c>
      <c r="G4713" t="s">
        <v>7</v>
      </c>
      <c r="H4713">
        <v>94</v>
      </c>
      <c r="I4713" s="2">
        <v>845.06000000000006</v>
      </c>
      <c r="J4713" s="2">
        <v>94</v>
      </c>
    </row>
    <row r="4714" spans="1:10" x14ac:dyDescent="0.45">
      <c r="A4714">
        <v>2021</v>
      </c>
      <c r="B4714">
        <v>9</v>
      </c>
      <c r="C4714" t="s">
        <v>53</v>
      </c>
      <c r="D4714" t="s">
        <v>48</v>
      </c>
      <c r="E4714" t="s">
        <v>2</v>
      </c>
      <c r="F4714" t="s">
        <v>13</v>
      </c>
      <c r="G4714" t="s">
        <v>14</v>
      </c>
      <c r="H4714">
        <v>60</v>
      </c>
      <c r="I4714" s="2">
        <v>959.4</v>
      </c>
      <c r="J4714" s="2">
        <v>360</v>
      </c>
    </row>
    <row r="4715" spans="1:10" x14ac:dyDescent="0.45">
      <c r="A4715">
        <v>2021</v>
      </c>
      <c r="B4715">
        <v>9</v>
      </c>
      <c r="C4715" t="s">
        <v>53</v>
      </c>
      <c r="D4715" t="s">
        <v>48</v>
      </c>
      <c r="E4715" t="s">
        <v>2</v>
      </c>
      <c r="F4715" t="s">
        <v>24</v>
      </c>
      <c r="G4715" t="s">
        <v>14</v>
      </c>
      <c r="H4715">
        <v>65</v>
      </c>
      <c r="I4715" s="2">
        <v>844.35</v>
      </c>
      <c r="J4715" s="2">
        <v>195</v>
      </c>
    </row>
    <row r="4716" spans="1:10" x14ac:dyDescent="0.45">
      <c r="A4716">
        <v>2021</v>
      </c>
      <c r="B4716">
        <v>9</v>
      </c>
      <c r="C4716" t="s">
        <v>53</v>
      </c>
      <c r="D4716" t="s">
        <v>48</v>
      </c>
      <c r="E4716" t="s">
        <v>2</v>
      </c>
      <c r="F4716" t="s">
        <v>34</v>
      </c>
      <c r="G4716" t="s">
        <v>12</v>
      </c>
      <c r="H4716">
        <v>299</v>
      </c>
      <c r="I4716" s="2">
        <v>1193.01</v>
      </c>
      <c r="J4716" s="2">
        <v>598</v>
      </c>
    </row>
    <row r="4717" spans="1:10" x14ac:dyDescent="0.45">
      <c r="A4717">
        <v>2021</v>
      </c>
      <c r="B4717">
        <v>9</v>
      </c>
      <c r="C4717" t="s">
        <v>53</v>
      </c>
      <c r="D4717" t="s">
        <v>48</v>
      </c>
      <c r="E4717" t="s">
        <v>2</v>
      </c>
      <c r="F4717" t="s">
        <v>18</v>
      </c>
      <c r="G4717" t="s">
        <v>9</v>
      </c>
      <c r="H4717">
        <v>39</v>
      </c>
      <c r="I4717" s="2">
        <v>506.61</v>
      </c>
      <c r="J4717" s="2">
        <v>117</v>
      </c>
    </row>
    <row r="4718" spans="1:10" x14ac:dyDescent="0.45">
      <c r="A4718">
        <v>2021</v>
      </c>
      <c r="B4718">
        <v>9</v>
      </c>
      <c r="C4718" t="s">
        <v>53</v>
      </c>
      <c r="D4718" t="s">
        <v>48</v>
      </c>
      <c r="E4718" t="s">
        <v>2</v>
      </c>
      <c r="F4718" t="s">
        <v>20</v>
      </c>
      <c r="G4718" t="s">
        <v>21</v>
      </c>
      <c r="H4718">
        <v>26</v>
      </c>
      <c r="I4718" s="2">
        <v>389.74</v>
      </c>
      <c r="J4718" s="2">
        <v>208</v>
      </c>
    </row>
    <row r="4719" spans="1:10" x14ac:dyDescent="0.45">
      <c r="A4719">
        <v>2021</v>
      </c>
      <c r="B4719">
        <v>9</v>
      </c>
      <c r="C4719" t="s">
        <v>53</v>
      </c>
      <c r="D4719" t="s">
        <v>48</v>
      </c>
      <c r="E4719" t="s">
        <v>2</v>
      </c>
      <c r="F4719" t="s">
        <v>25</v>
      </c>
      <c r="G4719" t="s">
        <v>7</v>
      </c>
      <c r="H4719">
        <v>32</v>
      </c>
      <c r="I4719" s="2">
        <v>511.68</v>
      </c>
      <c r="J4719" s="2">
        <v>128</v>
      </c>
    </row>
    <row r="4720" spans="1:10" x14ac:dyDescent="0.45">
      <c r="A4720">
        <v>2021</v>
      </c>
      <c r="B4720">
        <v>9</v>
      </c>
      <c r="C4720" t="s">
        <v>53</v>
      </c>
      <c r="D4720" t="s">
        <v>48</v>
      </c>
      <c r="E4720" t="s">
        <v>2</v>
      </c>
      <c r="F4720" t="s">
        <v>8</v>
      </c>
      <c r="G4720" t="s">
        <v>9</v>
      </c>
      <c r="H4720">
        <v>16</v>
      </c>
      <c r="I4720" s="2">
        <v>111.84</v>
      </c>
      <c r="J4720" s="2">
        <v>48</v>
      </c>
    </row>
    <row r="4721" spans="1:10" x14ac:dyDescent="0.45">
      <c r="A4721">
        <v>2021</v>
      </c>
      <c r="B4721">
        <v>9</v>
      </c>
      <c r="C4721" t="s">
        <v>53</v>
      </c>
      <c r="D4721" t="s">
        <v>48</v>
      </c>
      <c r="E4721" t="s">
        <v>2</v>
      </c>
      <c r="F4721" t="s">
        <v>17</v>
      </c>
      <c r="G4721" t="s">
        <v>14</v>
      </c>
      <c r="H4721">
        <v>86</v>
      </c>
      <c r="I4721" s="2">
        <v>945.14</v>
      </c>
      <c r="J4721" s="2">
        <v>86</v>
      </c>
    </row>
    <row r="4722" spans="1:10" x14ac:dyDescent="0.45">
      <c r="A4722">
        <v>2021</v>
      </c>
      <c r="B4722">
        <v>9</v>
      </c>
      <c r="C4722" t="s">
        <v>53</v>
      </c>
      <c r="D4722" t="s">
        <v>48</v>
      </c>
      <c r="E4722" t="s">
        <v>2</v>
      </c>
      <c r="F4722" t="s">
        <v>28</v>
      </c>
      <c r="G4722" t="s">
        <v>14</v>
      </c>
      <c r="H4722">
        <v>66</v>
      </c>
      <c r="I4722" s="2">
        <v>989.34</v>
      </c>
      <c r="J4722" s="2">
        <v>264</v>
      </c>
    </row>
    <row r="4723" spans="1:10" x14ac:dyDescent="0.45">
      <c r="A4723">
        <v>2021</v>
      </c>
      <c r="B4723">
        <v>9</v>
      </c>
      <c r="C4723" t="s">
        <v>53</v>
      </c>
      <c r="D4723" t="s">
        <v>48</v>
      </c>
      <c r="E4723" t="s">
        <v>2</v>
      </c>
      <c r="F4723" t="s">
        <v>43</v>
      </c>
      <c r="G4723" t="s">
        <v>12</v>
      </c>
      <c r="H4723">
        <v>4</v>
      </c>
      <c r="I4723" s="2">
        <v>83.96</v>
      </c>
      <c r="J4723" s="2">
        <v>39.999999999999993</v>
      </c>
    </row>
    <row r="4724" spans="1:10" x14ac:dyDescent="0.45">
      <c r="A4724">
        <v>2021</v>
      </c>
      <c r="B4724">
        <v>9</v>
      </c>
      <c r="C4724" t="s">
        <v>53</v>
      </c>
      <c r="D4724" t="s">
        <v>48</v>
      </c>
      <c r="E4724" t="s">
        <v>2</v>
      </c>
      <c r="F4724" t="s">
        <v>44</v>
      </c>
      <c r="G4724" t="s">
        <v>7</v>
      </c>
      <c r="H4724">
        <v>44</v>
      </c>
      <c r="I4724" s="2">
        <v>527.56000000000006</v>
      </c>
      <c r="J4724" s="2">
        <v>132</v>
      </c>
    </row>
    <row r="4725" spans="1:10" x14ac:dyDescent="0.45">
      <c r="A4725">
        <v>2021</v>
      </c>
      <c r="B4725">
        <v>9</v>
      </c>
      <c r="C4725" t="s">
        <v>53</v>
      </c>
      <c r="D4725" t="s">
        <v>48</v>
      </c>
      <c r="E4725" t="s">
        <v>2</v>
      </c>
      <c r="F4725" t="s">
        <v>40</v>
      </c>
      <c r="G4725" t="s">
        <v>21</v>
      </c>
      <c r="H4725">
        <v>1</v>
      </c>
      <c r="I4725" s="2">
        <v>20.99</v>
      </c>
      <c r="J4725" s="2">
        <v>5.9999999999999982</v>
      </c>
    </row>
    <row r="4726" spans="1:10" x14ac:dyDescent="0.45">
      <c r="A4726">
        <v>2021</v>
      </c>
      <c r="B4726">
        <v>9</v>
      </c>
      <c r="C4726" t="s">
        <v>53</v>
      </c>
      <c r="D4726" t="s">
        <v>48</v>
      </c>
      <c r="E4726" t="s">
        <v>2</v>
      </c>
      <c r="F4726" t="s">
        <v>32</v>
      </c>
      <c r="G4726" t="s">
        <v>9</v>
      </c>
      <c r="H4726">
        <v>26</v>
      </c>
      <c r="I4726" s="2">
        <v>285.74</v>
      </c>
      <c r="J4726" s="2">
        <v>130</v>
      </c>
    </row>
    <row r="4727" spans="1:10" x14ac:dyDescent="0.45">
      <c r="A4727">
        <v>2021</v>
      </c>
      <c r="B4727">
        <v>9</v>
      </c>
      <c r="C4727" t="s">
        <v>53</v>
      </c>
      <c r="D4727" t="s">
        <v>48</v>
      </c>
      <c r="E4727" t="s">
        <v>2</v>
      </c>
      <c r="F4727" t="s">
        <v>35</v>
      </c>
      <c r="G4727" t="s">
        <v>14</v>
      </c>
      <c r="H4727">
        <v>22</v>
      </c>
      <c r="I4727" s="2">
        <v>131.78</v>
      </c>
      <c r="J4727" s="2">
        <v>44</v>
      </c>
    </row>
    <row r="4728" spans="1:10" x14ac:dyDescent="0.45">
      <c r="A4728">
        <v>2021</v>
      </c>
      <c r="B4728">
        <v>9</v>
      </c>
      <c r="C4728" t="s">
        <v>53</v>
      </c>
      <c r="D4728" t="s">
        <v>48</v>
      </c>
      <c r="E4728" t="s">
        <v>2</v>
      </c>
      <c r="F4728" t="s">
        <v>31</v>
      </c>
      <c r="G4728" t="s">
        <v>12</v>
      </c>
      <c r="H4728">
        <v>69</v>
      </c>
      <c r="I4728" s="2">
        <v>1379.31</v>
      </c>
      <c r="J4728" s="2">
        <v>413.99999999999989</v>
      </c>
    </row>
    <row r="4729" spans="1:10" x14ac:dyDescent="0.45">
      <c r="A4729">
        <v>2021</v>
      </c>
      <c r="B4729">
        <v>9</v>
      </c>
      <c r="C4729" t="s">
        <v>53</v>
      </c>
      <c r="D4729" t="s">
        <v>48</v>
      </c>
      <c r="E4729" t="s">
        <v>2</v>
      </c>
      <c r="F4729" t="s">
        <v>15</v>
      </c>
      <c r="G4729" t="s">
        <v>14</v>
      </c>
      <c r="H4729">
        <v>25</v>
      </c>
      <c r="I4729" s="2">
        <v>999.75</v>
      </c>
      <c r="J4729" s="2">
        <v>125</v>
      </c>
    </row>
    <row r="4730" spans="1:10" x14ac:dyDescent="0.45">
      <c r="A4730">
        <v>2021</v>
      </c>
      <c r="B4730">
        <v>9</v>
      </c>
      <c r="C4730" t="s">
        <v>53</v>
      </c>
      <c r="D4730" t="s">
        <v>48</v>
      </c>
      <c r="E4730" t="s">
        <v>2</v>
      </c>
      <c r="F4730" t="s">
        <v>42</v>
      </c>
      <c r="G4730" t="s">
        <v>12</v>
      </c>
      <c r="H4730">
        <v>113</v>
      </c>
      <c r="I4730" s="2">
        <v>1806.8700000000001</v>
      </c>
      <c r="J4730" s="2">
        <v>226</v>
      </c>
    </row>
    <row r="4731" spans="1:10" x14ac:dyDescent="0.45">
      <c r="A4731">
        <v>2021</v>
      </c>
      <c r="B4731">
        <v>9</v>
      </c>
      <c r="C4731" t="s">
        <v>53</v>
      </c>
      <c r="D4731" t="s">
        <v>48</v>
      </c>
      <c r="E4731" t="s">
        <v>2</v>
      </c>
      <c r="F4731" t="s">
        <v>22</v>
      </c>
      <c r="G4731" t="s">
        <v>7</v>
      </c>
      <c r="H4731">
        <v>196</v>
      </c>
      <c r="I4731" s="2">
        <v>1958.04</v>
      </c>
      <c r="J4731" s="2">
        <v>588</v>
      </c>
    </row>
    <row r="4732" spans="1:10" x14ac:dyDescent="0.45">
      <c r="A4732">
        <v>2021</v>
      </c>
      <c r="B4732">
        <v>9</v>
      </c>
      <c r="C4732" t="s">
        <v>53</v>
      </c>
      <c r="D4732" t="s">
        <v>48</v>
      </c>
      <c r="E4732" t="s">
        <v>2</v>
      </c>
      <c r="F4732" t="s">
        <v>19</v>
      </c>
      <c r="G4732" t="s">
        <v>9</v>
      </c>
      <c r="H4732">
        <v>7</v>
      </c>
      <c r="I4732" s="2">
        <v>139.92999999999998</v>
      </c>
      <c r="J4732" s="2">
        <v>41.999999999999986</v>
      </c>
    </row>
    <row r="4733" spans="1:10" x14ac:dyDescent="0.45">
      <c r="A4733">
        <v>2021</v>
      </c>
      <c r="B4733">
        <v>9</v>
      </c>
      <c r="C4733" t="s">
        <v>53</v>
      </c>
      <c r="D4733" t="s">
        <v>48</v>
      </c>
      <c r="E4733" t="s">
        <v>2</v>
      </c>
      <c r="F4733" t="s">
        <v>41</v>
      </c>
      <c r="G4733" t="s">
        <v>14</v>
      </c>
      <c r="H4733">
        <v>16</v>
      </c>
      <c r="I4733" s="2">
        <v>159.84</v>
      </c>
      <c r="J4733" s="2">
        <v>80</v>
      </c>
    </row>
    <row r="4734" spans="1:10" x14ac:dyDescent="0.45">
      <c r="A4734">
        <v>2021</v>
      </c>
      <c r="B4734">
        <v>9</v>
      </c>
      <c r="C4734" t="s">
        <v>53</v>
      </c>
      <c r="D4734" t="s">
        <v>48</v>
      </c>
      <c r="E4734" t="s">
        <v>2</v>
      </c>
      <c r="F4734" t="s">
        <v>10</v>
      </c>
      <c r="G4734" t="s">
        <v>7</v>
      </c>
      <c r="H4734">
        <v>48</v>
      </c>
      <c r="I4734" s="2">
        <v>959.52</v>
      </c>
      <c r="J4734" s="2">
        <v>239.99999999999991</v>
      </c>
    </row>
    <row r="4735" spans="1:10" x14ac:dyDescent="0.45">
      <c r="A4735">
        <v>2021</v>
      </c>
      <c r="B4735">
        <v>9</v>
      </c>
      <c r="C4735" t="s">
        <v>53</v>
      </c>
      <c r="D4735" t="s">
        <v>48</v>
      </c>
      <c r="E4735" t="s">
        <v>2</v>
      </c>
      <c r="F4735" t="s">
        <v>27</v>
      </c>
      <c r="G4735" t="s">
        <v>12</v>
      </c>
      <c r="H4735">
        <v>46</v>
      </c>
      <c r="I4735" s="2">
        <v>137.54000000000002</v>
      </c>
      <c r="J4735" s="2">
        <v>46.000000000000007</v>
      </c>
    </row>
    <row r="4736" spans="1:10" x14ac:dyDescent="0.45">
      <c r="A4736">
        <v>2021</v>
      </c>
      <c r="B4736">
        <v>9</v>
      </c>
      <c r="C4736" t="s">
        <v>53</v>
      </c>
      <c r="D4736" t="s">
        <v>48</v>
      </c>
      <c r="E4736" t="s">
        <v>2</v>
      </c>
      <c r="F4736" t="s">
        <v>37</v>
      </c>
      <c r="G4736" t="s">
        <v>12</v>
      </c>
      <c r="H4736">
        <v>24</v>
      </c>
      <c r="I4736" s="2">
        <v>599.76</v>
      </c>
      <c r="J4736" s="2">
        <v>96</v>
      </c>
    </row>
    <row r="4737" spans="1:10" x14ac:dyDescent="0.45">
      <c r="A4737">
        <v>2021</v>
      </c>
      <c r="B4737">
        <v>9</v>
      </c>
      <c r="C4737" t="s">
        <v>53</v>
      </c>
      <c r="D4737" t="s">
        <v>48</v>
      </c>
      <c r="E4737" t="s">
        <v>2</v>
      </c>
      <c r="F4737" t="s">
        <v>11</v>
      </c>
      <c r="G4737" t="s">
        <v>12</v>
      </c>
      <c r="H4737">
        <v>5</v>
      </c>
      <c r="I4737" s="2">
        <v>24.950000000000003</v>
      </c>
      <c r="J4737" s="2">
        <v>5</v>
      </c>
    </row>
    <row r="4738" spans="1:10" x14ac:dyDescent="0.45">
      <c r="A4738">
        <v>2021</v>
      </c>
      <c r="B4738">
        <v>9</v>
      </c>
      <c r="C4738" t="s">
        <v>53</v>
      </c>
      <c r="D4738" t="s">
        <v>48</v>
      </c>
      <c r="E4738" t="s">
        <v>2</v>
      </c>
      <c r="F4738" t="s">
        <v>45</v>
      </c>
      <c r="G4738" t="s">
        <v>12</v>
      </c>
      <c r="H4738">
        <v>49</v>
      </c>
      <c r="I4738" s="2">
        <v>538.51</v>
      </c>
      <c r="J4738" s="2">
        <v>343</v>
      </c>
    </row>
    <row r="4739" spans="1:10" x14ac:dyDescent="0.45">
      <c r="A4739">
        <v>2021</v>
      </c>
      <c r="B4739">
        <v>9</v>
      </c>
      <c r="C4739" t="s">
        <v>53</v>
      </c>
      <c r="D4739" t="s">
        <v>48</v>
      </c>
      <c r="E4739" t="s">
        <v>2</v>
      </c>
      <c r="F4739" t="s">
        <v>26</v>
      </c>
      <c r="G4739" t="s">
        <v>9</v>
      </c>
      <c r="H4739">
        <v>36</v>
      </c>
      <c r="I4739" s="2">
        <v>719.64</v>
      </c>
      <c r="J4739" s="2">
        <v>72</v>
      </c>
    </row>
    <row r="4740" spans="1:10" x14ac:dyDescent="0.45">
      <c r="A4740">
        <v>2021</v>
      </c>
      <c r="B4740">
        <v>9</v>
      </c>
      <c r="C4740" t="s">
        <v>53</v>
      </c>
      <c r="D4740" t="s">
        <v>48</v>
      </c>
      <c r="E4740" t="s">
        <v>2</v>
      </c>
      <c r="F4740" t="s">
        <v>6</v>
      </c>
      <c r="G4740" t="s">
        <v>7</v>
      </c>
      <c r="H4740">
        <v>20</v>
      </c>
      <c r="I4740" s="2">
        <v>179.8</v>
      </c>
      <c r="J4740" s="2">
        <v>20</v>
      </c>
    </row>
    <row r="4741" spans="1:10" x14ac:dyDescent="0.45">
      <c r="A4741">
        <v>2021</v>
      </c>
      <c r="B4741">
        <v>9</v>
      </c>
      <c r="C4741" t="s">
        <v>53</v>
      </c>
      <c r="D4741" t="s">
        <v>48</v>
      </c>
      <c r="E4741" t="s">
        <v>2</v>
      </c>
      <c r="F4741" t="s">
        <v>36</v>
      </c>
      <c r="G4741" t="s">
        <v>7</v>
      </c>
      <c r="H4741">
        <v>25</v>
      </c>
      <c r="I4741" s="2">
        <v>374.75</v>
      </c>
      <c r="J4741" s="2">
        <v>75</v>
      </c>
    </row>
    <row r="4742" spans="1:10" x14ac:dyDescent="0.45">
      <c r="A4742">
        <v>2021</v>
      </c>
      <c r="B4742">
        <v>9</v>
      </c>
      <c r="C4742" t="s">
        <v>53</v>
      </c>
      <c r="D4742" t="s">
        <v>48</v>
      </c>
      <c r="E4742" t="s">
        <v>2</v>
      </c>
      <c r="F4742" t="s">
        <v>16</v>
      </c>
      <c r="G4742" t="s">
        <v>14</v>
      </c>
      <c r="H4742">
        <v>2</v>
      </c>
      <c r="I4742" s="2">
        <v>25.98</v>
      </c>
      <c r="J4742" s="2">
        <v>4</v>
      </c>
    </row>
    <row r="4743" spans="1:10" x14ac:dyDescent="0.45">
      <c r="A4743">
        <v>2021</v>
      </c>
      <c r="B4743">
        <v>9</v>
      </c>
      <c r="C4743" t="s">
        <v>54</v>
      </c>
      <c r="D4743" t="s">
        <v>48</v>
      </c>
      <c r="E4743" t="s">
        <v>1</v>
      </c>
      <c r="F4743" t="s">
        <v>13</v>
      </c>
      <c r="G4743" t="s">
        <v>14</v>
      </c>
      <c r="H4743">
        <v>12</v>
      </c>
      <c r="I4743" s="2">
        <v>191.88</v>
      </c>
      <c r="J4743" s="2">
        <v>72</v>
      </c>
    </row>
    <row r="4744" spans="1:10" x14ac:dyDescent="0.45">
      <c r="A4744">
        <v>2021</v>
      </c>
      <c r="B4744">
        <v>9</v>
      </c>
      <c r="C4744" t="s">
        <v>54</v>
      </c>
      <c r="D4744" t="s">
        <v>48</v>
      </c>
      <c r="E4744" t="s">
        <v>1</v>
      </c>
      <c r="F4744" t="s">
        <v>24</v>
      </c>
      <c r="G4744" t="s">
        <v>14</v>
      </c>
      <c r="H4744">
        <v>53</v>
      </c>
      <c r="I4744" s="2">
        <v>688.47</v>
      </c>
      <c r="J4744" s="2">
        <v>159</v>
      </c>
    </row>
    <row r="4745" spans="1:10" x14ac:dyDescent="0.45">
      <c r="A4745">
        <v>2021</v>
      </c>
      <c r="B4745">
        <v>9</v>
      </c>
      <c r="C4745" t="s">
        <v>54</v>
      </c>
      <c r="D4745" t="s">
        <v>48</v>
      </c>
      <c r="E4745" t="s">
        <v>1</v>
      </c>
      <c r="F4745" t="s">
        <v>34</v>
      </c>
      <c r="G4745" t="s">
        <v>12</v>
      </c>
      <c r="H4745">
        <v>44</v>
      </c>
      <c r="I4745" s="2">
        <v>175.56</v>
      </c>
      <c r="J4745" s="2">
        <v>88</v>
      </c>
    </row>
    <row r="4746" spans="1:10" x14ac:dyDescent="0.45">
      <c r="A4746">
        <v>2021</v>
      </c>
      <c r="B4746">
        <v>9</v>
      </c>
      <c r="C4746" t="s">
        <v>54</v>
      </c>
      <c r="D4746" t="s">
        <v>48</v>
      </c>
      <c r="E4746" t="s">
        <v>1</v>
      </c>
      <c r="F4746" t="s">
        <v>20</v>
      </c>
      <c r="G4746" t="s">
        <v>21</v>
      </c>
      <c r="H4746">
        <v>16</v>
      </c>
      <c r="I4746" s="2">
        <v>239.84</v>
      </c>
      <c r="J4746" s="2">
        <v>128</v>
      </c>
    </row>
    <row r="4747" spans="1:10" x14ac:dyDescent="0.45">
      <c r="A4747">
        <v>2021</v>
      </c>
      <c r="B4747">
        <v>9</v>
      </c>
      <c r="C4747" t="s">
        <v>54</v>
      </c>
      <c r="D4747" t="s">
        <v>48</v>
      </c>
      <c r="E4747" t="s">
        <v>1</v>
      </c>
      <c r="F4747" t="s">
        <v>25</v>
      </c>
      <c r="G4747" t="s">
        <v>7</v>
      </c>
      <c r="H4747">
        <v>26</v>
      </c>
      <c r="I4747" s="2">
        <v>415.74</v>
      </c>
      <c r="J4747" s="2">
        <v>104</v>
      </c>
    </row>
    <row r="4748" spans="1:10" x14ac:dyDescent="0.45">
      <c r="A4748">
        <v>2021</v>
      </c>
      <c r="B4748">
        <v>9</v>
      </c>
      <c r="C4748" t="s">
        <v>54</v>
      </c>
      <c r="D4748" t="s">
        <v>48</v>
      </c>
      <c r="E4748" t="s">
        <v>1</v>
      </c>
      <c r="F4748" t="s">
        <v>8</v>
      </c>
      <c r="G4748" t="s">
        <v>9</v>
      </c>
      <c r="H4748">
        <v>39</v>
      </c>
      <c r="I4748" s="2">
        <v>272.61</v>
      </c>
      <c r="J4748" s="2">
        <v>117</v>
      </c>
    </row>
    <row r="4749" spans="1:10" x14ac:dyDescent="0.45">
      <c r="A4749">
        <v>2021</v>
      </c>
      <c r="B4749">
        <v>9</v>
      </c>
      <c r="C4749" t="s">
        <v>54</v>
      </c>
      <c r="D4749" t="s">
        <v>48</v>
      </c>
      <c r="E4749" t="s">
        <v>1</v>
      </c>
      <c r="F4749" t="s">
        <v>17</v>
      </c>
      <c r="G4749" t="s">
        <v>14</v>
      </c>
      <c r="H4749">
        <v>106</v>
      </c>
      <c r="I4749" s="2">
        <v>1164.94</v>
      </c>
      <c r="J4749" s="2">
        <v>106</v>
      </c>
    </row>
    <row r="4750" spans="1:10" x14ac:dyDescent="0.45">
      <c r="A4750">
        <v>2021</v>
      </c>
      <c r="B4750">
        <v>9</v>
      </c>
      <c r="C4750" t="s">
        <v>54</v>
      </c>
      <c r="D4750" t="s">
        <v>48</v>
      </c>
      <c r="E4750" t="s">
        <v>1</v>
      </c>
      <c r="F4750" t="s">
        <v>28</v>
      </c>
      <c r="G4750" t="s">
        <v>14</v>
      </c>
      <c r="H4750">
        <v>2</v>
      </c>
      <c r="I4750" s="2">
        <v>29.98</v>
      </c>
      <c r="J4750" s="2">
        <v>8</v>
      </c>
    </row>
    <row r="4751" spans="1:10" x14ac:dyDescent="0.45">
      <c r="A4751">
        <v>2021</v>
      </c>
      <c r="B4751">
        <v>9</v>
      </c>
      <c r="C4751" t="s">
        <v>54</v>
      </c>
      <c r="D4751" t="s">
        <v>48</v>
      </c>
      <c r="E4751" t="s">
        <v>1</v>
      </c>
      <c r="F4751" t="s">
        <v>43</v>
      </c>
      <c r="G4751" t="s">
        <v>12</v>
      </c>
      <c r="H4751">
        <v>16</v>
      </c>
      <c r="I4751" s="2">
        <v>335.84</v>
      </c>
      <c r="J4751" s="2">
        <v>159.99999999999997</v>
      </c>
    </row>
    <row r="4752" spans="1:10" x14ac:dyDescent="0.45">
      <c r="A4752">
        <v>2021</v>
      </c>
      <c r="B4752">
        <v>9</v>
      </c>
      <c r="C4752" t="s">
        <v>54</v>
      </c>
      <c r="D4752" t="s">
        <v>48</v>
      </c>
      <c r="E4752" t="s">
        <v>1</v>
      </c>
      <c r="F4752" t="s">
        <v>40</v>
      </c>
      <c r="G4752" t="s">
        <v>21</v>
      </c>
      <c r="H4752">
        <v>12</v>
      </c>
      <c r="I4752" s="2">
        <v>251.88</v>
      </c>
      <c r="J4752" s="2">
        <v>71.999999999999972</v>
      </c>
    </row>
    <row r="4753" spans="1:10" x14ac:dyDescent="0.45">
      <c r="A4753">
        <v>2021</v>
      </c>
      <c r="B4753">
        <v>9</v>
      </c>
      <c r="C4753" t="s">
        <v>54</v>
      </c>
      <c r="D4753" t="s">
        <v>48</v>
      </c>
      <c r="E4753" t="s">
        <v>1</v>
      </c>
      <c r="F4753" t="s">
        <v>32</v>
      </c>
      <c r="G4753" t="s">
        <v>9</v>
      </c>
      <c r="H4753">
        <v>18</v>
      </c>
      <c r="I4753" s="2">
        <v>197.82</v>
      </c>
      <c r="J4753" s="2">
        <v>90</v>
      </c>
    </row>
    <row r="4754" spans="1:10" x14ac:dyDescent="0.45">
      <c r="A4754">
        <v>2021</v>
      </c>
      <c r="B4754">
        <v>9</v>
      </c>
      <c r="C4754" t="s">
        <v>54</v>
      </c>
      <c r="D4754" t="s">
        <v>48</v>
      </c>
      <c r="E4754" t="s">
        <v>1</v>
      </c>
      <c r="F4754" t="s">
        <v>35</v>
      </c>
      <c r="G4754" t="s">
        <v>14</v>
      </c>
      <c r="H4754">
        <v>4</v>
      </c>
      <c r="I4754" s="2">
        <v>23.96</v>
      </c>
      <c r="J4754" s="2">
        <v>8</v>
      </c>
    </row>
    <row r="4755" spans="1:10" x14ac:dyDescent="0.45">
      <c r="A4755">
        <v>2021</v>
      </c>
      <c r="B4755">
        <v>9</v>
      </c>
      <c r="C4755" t="s">
        <v>54</v>
      </c>
      <c r="D4755" t="s">
        <v>48</v>
      </c>
      <c r="E4755" t="s">
        <v>1</v>
      </c>
      <c r="F4755" t="s">
        <v>31</v>
      </c>
      <c r="G4755" t="s">
        <v>12</v>
      </c>
      <c r="H4755">
        <v>12</v>
      </c>
      <c r="I4755" s="2">
        <v>239.88</v>
      </c>
      <c r="J4755" s="2">
        <v>71.999999999999972</v>
      </c>
    </row>
    <row r="4756" spans="1:10" x14ac:dyDescent="0.45">
      <c r="A4756">
        <v>2021</v>
      </c>
      <c r="B4756">
        <v>9</v>
      </c>
      <c r="C4756" t="s">
        <v>54</v>
      </c>
      <c r="D4756" t="s">
        <v>48</v>
      </c>
      <c r="E4756" t="s">
        <v>1</v>
      </c>
      <c r="F4756" t="s">
        <v>15</v>
      </c>
      <c r="G4756" t="s">
        <v>14</v>
      </c>
      <c r="H4756">
        <v>9</v>
      </c>
      <c r="I4756" s="2">
        <v>359.91</v>
      </c>
      <c r="J4756" s="2">
        <v>45</v>
      </c>
    </row>
    <row r="4757" spans="1:10" x14ac:dyDescent="0.45">
      <c r="A4757">
        <v>2021</v>
      </c>
      <c r="B4757">
        <v>9</v>
      </c>
      <c r="C4757" t="s">
        <v>54</v>
      </c>
      <c r="D4757" t="s">
        <v>48</v>
      </c>
      <c r="E4757" t="s">
        <v>1</v>
      </c>
      <c r="F4757" t="s">
        <v>42</v>
      </c>
      <c r="G4757" t="s">
        <v>12</v>
      </c>
      <c r="H4757">
        <v>28</v>
      </c>
      <c r="I4757" s="2">
        <v>447.72</v>
      </c>
      <c r="J4757" s="2">
        <v>56</v>
      </c>
    </row>
    <row r="4758" spans="1:10" x14ac:dyDescent="0.45">
      <c r="A4758">
        <v>2021</v>
      </c>
      <c r="B4758">
        <v>9</v>
      </c>
      <c r="C4758" t="s">
        <v>54</v>
      </c>
      <c r="D4758" t="s">
        <v>48</v>
      </c>
      <c r="E4758" t="s">
        <v>1</v>
      </c>
      <c r="F4758" t="s">
        <v>22</v>
      </c>
      <c r="G4758" t="s">
        <v>7</v>
      </c>
      <c r="H4758">
        <v>15</v>
      </c>
      <c r="I4758" s="2">
        <v>149.85</v>
      </c>
      <c r="J4758" s="2">
        <v>45</v>
      </c>
    </row>
    <row r="4759" spans="1:10" x14ac:dyDescent="0.45">
      <c r="A4759">
        <v>2021</v>
      </c>
      <c r="B4759">
        <v>9</v>
      </c>
      <c r="C4759" t="s">
        <v>54</v>
      </c>
      <c r="D4759" t="s">
        <v>48</v>
      </c>
      <c r="E4759" t="s">
        <v>1</v>
      </c>
      <c r="F4759" t="s">
        <v>41</v>
      </c>
      <c r="G4759" t="s">
        <v>14</v>
      </c>
      <c r="H4759">
        <v>15</v>
      </c>
      <c r="I4759" s="2">
        <v>149.85</v>
      </c>
      <c r="J4759" s="2">
        <v>75</v>
      </c>
    </row>
    <row r="4760" spans="1:10" x14ac:dyDescent="0.45">
      <c r="A4760">
        <v>2021</v>
      </c>
      <c r="B4760">
        <v>9</v>
      </c>
      <c r="C4760" t="s">
        <v>54</v>
      </c>
      <c r="D4760" t="s">
        <v>48</v>
      </c>
      <c r="E4760" t="s">
        <v>1</v>
      </c>
      <c r="F4760" t="s">
        <v>10</v>
      </c>
      <c r="G4760" t="s">
        <v>7</v>
      </c>
      <c r="H4760">
        <v>38</v>
      </c>
      <c r="I4760" s="2">
        <v>759.61999999999989</v>
      </c>
      <c r="J4760" s="2">
        <v>189.99999999999994</v>
      </c>
    </row>
    <row r="4761" spans="1:10" x14ac:dyDescent="0.45">
      <c r="A4761">
        <v>2021</v>
      </c>
      <c r="B4761">
        <v>9</v>
      </c>
      <c r="C4761" t="s">
        <v>54</v>
      </c>
      <c r="D4761" t="s">
        <v>48</v>
      </c>
      <c r="E4761" t="s">
        <v>1</v>
      </c>
      <c r="F4761" t="s">
        <v>27</v>
      </c>
      <c r="G4761" t="s">
        <v>12</v>
      </c>
      <c r="H4761">
        <v>62</v>
      </c>
      <c r="I4761" s="2">
        <v>185.38000000000002</v>
      </c>
      <c r="J4761" s="2">
        <v>62.000000000000014</v>
      </c>
    </row>
    <row r="4762" spans="1:10" x14ac:dyDescent="0.45">
      <c r="A4762">
        <v>2021</v>
      </c>
      <c r="B4762">
        <v>9</v>
      </c>
      <c r="C4762" t="s">
        <v>54</v>
      </c>
      <c r="D4762" t="s">
        <v>48</v>
      </c>
      <c r="E4762" t="s">
        <v>1</v>
      </c>
      <c r="F4762" t="s">
        <v>11</v>
      </c>
      <c r="G4762" t="s">
        <v>12</v>
      </c>
      <c r="H4762">
        <v>11</v>
      </c>
      <c r="I4762" s="2">
        <v>54.89</v>
      </c>
      <c r="J4762" s="2">
        <v>11</v>
      </c>
    </row>
    <row r="4763" spans="1:10" x14ac:dyDescent="0.45">
      <c r="A4763">
        <v>2021</v>
      </c>
      <c r="B4763">
        <v>9</v>
      </c>
      <c r="C4763" t="s">
        <v>54</v>
      </c>
      <c r="D4763" t="s">
        <v>48</v>
      </c>
      <c r="E4763" t="s">
        <v>1</v>
      </c>
      <c r="F4763" t="s">
        <v>45</v>
      </c>
      <c r="G4763" t="s">
        <v>12</v>
      </c>
      <c r="H4763">
        <v>8</v>
      </c>
      <c r="I4763" s="2">
        <v>87.92</v>
      </c>
      <c r="J4763" s="2">
        <v>56</v>
      </c>
    </row>
    <row r="4764" spans="1:10" x14ac:dyDescent="0.45">
      <c r="A4764">
        <v>2021</v>
      </c>
      <c r="B4764">
        <v>9</v>
      </c>
      <c r="C4764" t="s">
        <v>54</v>
      </c>
      <c r="D4764" t="s">
        <v>48</v>
      </c>
      <c r="E4764" t="s">
        <v>1</v>
      </c>
      <c r="F4764" t="s">
        <v>39</v>
      </c>
      <c r="G4764" t="s">
        <v>14</v>
      </c>
      <c r="H4764">
        <v>3</v>
      </c>
      <c r="I4764" s="2">
        <v>59.97</v>
      </c>
      <c r="J4764" s="2">
        <v>32.999999999999993</v>
      </c>
    </row>
    <row r="4765" spans="1:10" x14ac:dyDescent="0.45">
      <c r="A4765">
        <v>2021</v>
      </c>
      <c r="B4765">
        <v>9</v>
      </c>
      <c r="C4765" t="s">
        <v>54</v>
      </c>
      <c r="D4765" t="s">
        <v>48</v>
      </c>
      <c r="E4765" t="s">
        <v>1</v>
      </c>
      <c r="F4765" t="s">
        <v>26</v>
      </c>
      <c r="G4765" t="s">
        <v>9</v>
      </c>
      <c r="H4765">
        <v>10</v>
      </c>
      <c r="I4765" s="2">
        <v>199.89999999999998</v>
      </c>
      <c r="J4765" s="2">
        <v>20</v>
      </c>
    </row>
    <row r="4766" spans="1:10" x14ac:dyDescent="0.45">
      <c r="A4766">
        <v>2021</v>
      </c>
      <c r="B4766">
        <v>9</v>
      </c>
      <c r="C4766" t="s">
        <v>54</v>
      </c>
      <c r="D4766" t="s">
        <v>48</v>
      </c>
      <c r="E4766" t="s">
        <v>1</v>
      </c>
      <c r="F4766" t="s">
        <v>6</v>
      </c>
      <c r="G4766" t="s">
        <v>7</v>
      </c>
      <c r="H4766">
        <v>7</v>
      </c>
      <c r="I4766" s="2">
        <v>62.93</v>
      </c>
      <c r="J4766" s="2">
        <v>7</v>
      </c>
    </row>
    <row r="4767" spans="1:10" x14ac:dyDescent="0.45">
      <c r="A4767">
        <v>2021</v>
      </c>
      <c r="B4767">
        <v>9</v>
      </c>
      <c r="C4767" t="s">
        <v>54</v>
      </c>
      <c r="D4767" t="s">
        <v>48</v>
      </c>
      <c r="E4767" t="s">
        <v>1</v>
      </c>
      <c r="F4767" t="s">
        <v>36</v>
      </c>
      <c r="G4767" t="s">
        <v>7</v>
      </c>
      <c r="H4767">
        <v>20</v>
      </c>
      <c r="I4767" s="2">
        <v>299.8</v>
      </c>
      <c r="J4767" s="2">
        <v>60</v>
      </c>
    </row>
    <row r="4768" spans="1:10" x14ac:dyDescent="0.45">
      <c r="A4768">
        <v>2021</v>
      </c>
      <c r="B4768">
        <v>9</v>
      </c>
      <c r="C4768" t="s">
        <v>54</v>
      </c>
      <c r="D4768" t="s">
        <v>48</v>
      </c>
      <c r="E4768" t="s">
        <v>1</v>
      </c>
      <c r="F4768" t="s">
        <v>23</v>
      </c>
      <c r="G4768" t="s">
        <v>21</v>
      </c>
      <c r="H4768">
        <v>26</v>
      </c>
      <c r="I4768" s="2">
        <v>675.74</v>
      </c>
      <c r="J4768" s="2">
        <v>130</v>
      </c>
    </row>
    <row r="4769" spans="1:10" x14ac:dyDescent="0.45">
      <c r="A4769">
        <v>2021</v>
      </c>
      <c r="B4769">
        <v>9</v>
      </c>
      <c r="C4769" t="s">
        <v>58</v>
      </c>
      <c r="D4769" t="s">
        <v>5</v>
      </c>
      <c r="E4769" t="s">
        <v>1</v>
      </c>
      <c r="F4769" t="s">
        <v>13</v>
      </c>
      <c r="G4769" t="s">
        <v>14</v>
      </c>
      <c r="H4769">
        <v>13</v>
      </c>
      <c r="I4769" s="2">
        <v>207.87</v>
      </c>
      <c r="J4769" s="2">
        <v>78</v>
      </c>
    </row>
    <row r="4770" spans="1:10" x14ac:dyDescent="0.45">
      <c r="A4770">
        <v>2021</v>
      </c>
      <c r="B4770">
        <v>9</v>
      </c>
      <c r="C4770" t="s">
        <v>58</v>
      </c>
      <c r="D4770" t="s">
        <v>5</v>
      </c>
      <c r="E4770" t="s">
        <v>1</v>
      </c>
      <c r="F4770" t="s">
        <v>24</v>
      </c>
      <c r="G4770" t="s">
        <v>14</v>
      </c>
      <c r="H4770">
        <v>138</v>
      </c>
      <c r="I4770" s="2">
        <v>1792.6200000000001</v>
      </c>
      <c r="J4770" s="2">
        <v>414</v>
      </c>
    </row>
    <row r="4771" spans="1:10" x14ac:dyDescent="0.45">
      <c r="A4771">
        <v>2021</v>
      </c>
      <c r="B4771">
        <v>9</v>
      </c>
      <c r="C4771" t="s">
        <v>58</v>
      </c>
      <c r="D4771" t="s">
        <v>5</v>
      </c>
      <c r="E4771" t="s">
        <v>1</v>
      </c>
      <c r="F4771" t="s">
        <v>34</v>
      </c>
      <c r="G4771" t="s">
        <v>12</v>
      </c>
      <c r="H4771">
        <v>118</v>
      </c>
      <c r="I4771" s="2">
        <v>470.82000000000005</v>
      </c>
      <c r="J4771" s="2">
        <v>236</v>
      </c>
    </row>
    <row r="4772" spans="1:10" x14ac:dyDescent="0.45">
      <c r="A4772">
        <v>2021</v>
      </c>
      <c r="B4772">
        <v>9</v>
      </c>
      <c r="C4772" t="s">
        <v>58</v>
      </c>
      <c r="D4772" t="s">
        <v>5</v>
      </c>
      <c r="E4772" t="s">
        <v>1</v>
      </c>
      <c r="F4772" t="s">
        <v>20</v>
      </c>
      <c r="G4772" t="s">
        <v>21</v>
      </c>
      <c r="H4772">
        <v>18</v>
      </c>
      <c r="I4772" s="2">
        <v>269.82</v>
      </c>
      <c r="J4772" s="2">
        <v>144</v>
      </c>
    </row>
    <row r="4773" spans="1:10" x14ac:dyDescent="0.45">
      <c r="A4773">
        <v>2021</v>
      </c>
      <c r="B4773">
        <v>9</v>
      </c>
      <c r="C4773" t="s">
        <v>58</v>
      </c>
      <c r="D4773" t="s">
        <v>5</v>
      </c>
      <c r="E4773" t="s">
        <v>1</v>
      </c>
      <c r="F4773" t="s">
        <v>25</v>
      </c>
      <c r="G4773" t="s">
        <v>7</v>
      </c>
      <c r="H4773">
        <v>10</v>
      </c>
      <c r="I4773" s="2">
        <v>159.9</v>
      </c>
      <c r="J4773" s="2">
        <v>40</v>
      </c>
    </row>
    <row r="4774" spans="1:10" x14ac:dyDescent="0.45">
      <c r="A4774">
        <v>2021</v>
      </c>
      <c r="B4774">
        <v>9</v>
      </c>
      <c r="C4774" t="s">
        <v>58</v>
      </c>
      <c r="D4774" t="s">
        <v>5</v>
      </c>
      <c r="E4774" t="s">
        <v>1</v>
      </c>
      <c r="F4774" t="s">
        <v>8</v>
      </c>
      <c r="G4774" t="s">
        <v>9</v>
      </c>
      <c r="H4774">
        <v>5</v>
      </c>
      <c r="I4774" s="2">
        <v>34.950000000000003</v>
      </c>
      <c r="J4774" s="2">
        <v>15</v>
      </c>
    </row>
    <row r="4775" spans="1:10" x14ac:dyDescent="0.45">
      <c r="A4775">
        <v>2021</v>
      </c>
      <c r="B4775">
        <v>9</v>
      </c>
      <c r="C4775" t="s">
        <v>58</v>
      </c>
      <c r="D4775" t="s">
        <v>5</v>
      </c>
      <c r="E4775" t="s">
        <v>1</v>
      </c>
      <c r="F4775" t="s">
        <v>17</v>
      </c>
      <c r="G4775" t="s">
        <v>14</v>
      </c>
      <c r="H4775">
        <v>57</v>
      </c>
      <c r="I4775" s="2">
        <v>626.43000000000006</v>
      </c>
      <c r="J4775" s="2">
        <v>57</v>
      </c>
    </row>
    <row r="4776" spans="1:10" x14ac:dyDescent="0.45">
      <c r="A4776">
        <v>2021</v>
      </c>
      <c r="B4776">
        <v>9</v>
      </c>
      <c r="C4776" t="s">
        <v>58</v>
      </c>
      <c r="D4776" t="s">
        <v>5</v>
      </c>
      <c r="E4776" t="s">
        <v>1</v>
      </c>
      <c r="F4776" t="s">
        <v>28</v>
      </c>
      <c r="G4776" t="s">
        <v>14</v>
      </c>
      <c r="H4776">
        <v>137</v>
      </c>
      <c r="I4776" s="2">
        <v>2053.63</v>
      </c>
      <c r="J4776" s="2">
        <v>548</v>
      </c>
    </row>
    <row r="4777" spans="1:10" x14ac:dyDescent="0.45">
      <c r="A4777">
        <v>2021</v>
      </c>
      <c r="B4777">
        <v>9</v>
      </c>
      <c r="C4777" t="s">
        <v>58</v>
      </c>
      <c r="D4777" t="s">
        <v>5</v>
      </c>
      <c r="E4777" t="s">
        <v>1</v>
      </c>
      <c r="F4777" t="s">
        <v>43</v>
      </c>
      <c r="G4777" t="s">
        <v>12</v>
      </c>
      <c r="H4777">
        <v>10</v>
      </c>
      <c r="I4777" s="2">
        <v>209.89999999999998</v>
      </c>
      <c r="J4777" s="2">
        <v>99.999999999999986</v>
      </c>
    </row>
    <row r="4778" spans="1:10" x14ac:dyDescent="0.45">
      <c r="A4778">
        <v>2021</v>
      </c>
      <c r="B4778">
        <v>9</v>
      </c>
      <c r="C4778" t="s">
        <v>58</v>
      </c>
      <c r="D4778" t="s">
        <v>5</v>
      </c>
      <c r="E4778" t="s">
        <v>1</v>
      </c>
      <c r="F4778" t="s">
        <v>44</v>
      </c>
      <c r="G4778" t="s">
        <v>7</v>
      </c>
      <c r="H4778">
        <v>44</v>
      </c>
      <c r="I4778" s="2">
        <v>527.56000000000006</v>
      </c>
      <c r="J4778" s="2">
        <v>132</v>
      </c>
    </row>
    <row r="4779" spans="1:10" x14ac:dyDescent="0.45">
      <c r="A4779">
        <v>2021</v>
      </c>
      <c r="B4779">
        <v>9</v>
      </c>
      <c r="C4779" t="s">
        <v>58</v>
      </c>
      <c r="D4779" t="s">
        <v>5</v>
      </c>
      <c r="E4779" t="s">
        <v>1</v>
      </c>
      <c r="F4779" t="s">
        <v>40</v>
      </c>
      <c r="G4779" t="s">
        <v>21</v>
      </c>
      <c r="H4779">
        <v>5</v>
      </c>
      <c r="I4779" s="2">
        <v>104.94999999999999</v>
      </c>
      <c r="J4779" s="2">
        <v>29.999999999999993</v>
      </c>
    </row>
    <row r="4780" spans="1:10" x14ac:dyDescent="0.45">
      <c r="A4780">
        <v>2021</v>
      </c>
      <c r="B4780">
        <v>9</v>
      </c>
      <c r="C4780" t="s">
        <v>58</v>
      </c>
      <c r="D4780" t="s">
        <v>5</v>
      </c>
      <c r="E4780" t="s">
        <v>1</v>
      </c>
      <c r="F4780" t="s">
        <v>32</v>
      </c>
      <c r="G4780" t="s">
        <v>9</v>
      </c>
      <c r="H4780">
        <v>5</v>
      </c>
      <c r="I4780" s="2">
        <v>54.95</v>
      </c>
      <c r="J4780" s="2">
        <v>25</v>
      </c>
    </row>
    <row r="4781" spans="1:10" x14ac:dyDescent="0.45">
      <c r="A4781">
        <v>2021</v>
      </c>
      <c r="B4781">
        <v>9</v>
      </c>
      <c r="C4781" t="s">
        <v>58</v>
      </c>
      <c r="D4781" t="s">
        <v>5</v>
      </c>
      <c r="E4781" t="s">
        <v>1</v>
      </c>
      <c r="F4781" t="s">
        <v>35</v>
      </c>
      <c r="G4781" t="s">
        <v>14</v>
      </c>
      <c r="H4781">
        <v>35</v>
      </c>
      <c r="I4781" s="2">
        <v>209.65</v>
      </c>
      <c r="J4781" s="2">
        <v>70</v>
      </c>
    </row>
    <row r="4782" spans="1:10" x14ac:dyDescent="0.45">
      <c r="A4782">
        <v>2021</v>
      </c>
      <c r="B4782">
        <v>9</v>
      </c>
      <c r="C4782" t="s">
        <v>58</v>
      </c>
      <c r="D4782" t="s">
        <v>5</v>
      </c>
      <c r="E4782" t="s">
        <v>1</v>
      </c>
      <c r="F4782" t="s">
        <v>31</v>
      </c>
      <c r="G4782" t="s">
        <v>12</v>
      </c>
      <c r="H4782">
        <v>15</v>
      </c>
      <c r="I4782" s="2">
        <v>299.84999999999997</v>
      </c>
      <c r="J4782" s="2">
        <v>89.999999999999972</v>
      </c>
    </row>
    <row r="4783" spans="1:10" x14ac:dyDescent="0.45">
      <c r="A4783">
        <v>2021</v>
      </c>
      <c r="B4783">
        <v>9</v>
      </c>
      <c r="C4783" t="s">
        <v>58</v>
      </c>
      <c r="D4783" t="s">
        <v>5</v>
      </c>
      <c r="E4783" t="s">
        <v>1</v>
      </c>
      <c r="F4783" t="s">
        <v>15</v>
      </c>
      <c r="G4783" t="s">
        <v>14</v>
      </c>
      <c r="H4783">
        <v>47</v>
      </c>
      <c r="I4783" s="2">
        <v>1879.5300000000002</v>
      </c>
      <c r="J4783" s="2">
        <v>235</v>
      </c>
    </row>
    <row r="4784" spans="1:10" x14ac:dyDescent="0.45">
      <c r="A4784">
        <v>2021</v>
      </c>
      <c r="B4784">
        <v>9</v>
      </c>
      <c r="C4784" t="s">
        <v>58</v>
      </c>
      <c r="D4784" t="s">
        <v>5</v>
      </c>
      <c r="E4784" t="s">
        <v>1</v>
      </c>
      <c r="F4784" t="s">
        <v>42</v>
      </c>
      <c r="G4784" t="s">
        <v>12</v>
      </c>
      <c r="H4784">
        <v>81</v>
      </c>
      <c r="I4784" s="2">
        <v>1295.19</v>
      </c>
      <c r="J4784" s="2">
        <v>162</v>
      </c>
    </row>
    <row r="4785" spans="1:10" x14ac:dyDescent="0.45">
      <c r="A4785">
        <v>2021</v>
      </c>
      <c r="B4785">
        <v>9</v>
      </c>
      <c r="C4785" t="s">
        <v>58</v>
      </c>
      <c r="D4785" t="s">
        <v>5</v>
      </c>
      <c r="E4785" t="s">
        <v>1</v>
      </c>
      <c r="F4785" t="s">
        <v>41</v>
      </c>
      <c r="G4785" t="s">
        <v>14</v>
      </c>
      <c r="H4785">
        <v>29</v>
      </c>
      <c r="I4785" s="2">
        <v>289.70999999999998</v>
      </c>
      <c r="J4785" s="2">
        <v>145</v>
      </c>
    </row>
    <row r="4786" spans="1:10" x14ac:dyDescent="0.45">
      <c r="A4786">
        <v>2021</v>
      </c>
      <c r="B4786">
        <v>9</v>
      </c>
      <c r="C4786" t="s">
        <v>58</v>
      </c>
      <c r="D4786" t="s">
        <v>5</v>
      </c>
      <c r="E4786" t="s">
        <v>1</v>
      </c>
      <c r="F4786" t="s">
        <v>10</v>
      </c>
      <c r="G4786" t="s">
        <v>7</v>
      </c>
      <c r="H4786">
        <v>40</v>
      </c>
      <c r="I4786" s="2">
        <v>799.59999999999991</v>
      </c>
      <c r="J4786" s="2">
        <v>199.99999999999994</v>
      </c>
    </row>
    <row r="4787" spans="1:10" x14ac:dyDescent="0.45">
      <c r="A4787">
        <v>2021</v>
      </c>
      <c r="B4787">
        <v>9</v>
      </c>
      <c r="C4787" t="s">
        <v>58</v>
      </c>
      <c r="D4787" t="s">
        <v>5</v>
      </c>
      <c r="E4787" t="s">
        <v>1</v>
      </c>
      <c r="F4787" t="s">
        <v>27</v>
      </c>
      <c r="G4787" t="s">
        <v>12</v>
      </c>
      <c r="H4787">
        <v>78</v>
      </c>
      <c r="I4787" s="2">
        <v>233.22000000000003</v>
      </c>
      <c r="J4787" s="2">
        <v>78.000000000000014</v>
      </c>
    </row>
    <row r="4788" spans="1:10" x14ac:dyDescent="0.45">
      <c r="A4788">
        <v>2021</v>
      </c>
      <c r="B4788">
        <v>9</v>
      </c>
      <c r="C4788" t="s">
        <v>58</v>
      </c>
      <c r="D4788" t="s">
        <v>5</v>
      </c>
      <c r="E4788" t="s">
        <v>1</v>
      </c>
      <c r="F4788" t="s">
        <v>37</v>
      </c>
      <c r="G4788" t="s">
        <v>12</v>
      </c>
      <c r="H4788">
        <v>23</v>
      </c>
      <c r="I4788" s="2">
        <v>574.77</v>
      </c>
      <c r="J4788" s="2">
        <v>92</v>
      </c>
    </row>
    <row r="4789" spans="1:10" x14ac:dyDescent="0.45">
      <c r="A4789">
        <v>2021</v>
      </c>
      <c r="B4789">
        <v>9</v>
      </c>
      <c r="C4789" t="s">
        <v>58</v>
      </c>
      <c r="D4789" t="s">
        <v>5</v>
      </c>
      <c r="E4789" t="s">
        <v>1</v>
      </c>
      <c r="F4789" t="s">
        <v>11</v>
      </c>
      <c r="G4789" t="s">
        <v>12</v>
      </c>
      <c r="H4789">
        <v>16</v>
      </c>
      <c r="I4789" s="2">
        <v>79.84</v>
      </c>
      <c r="J4789" s="2">
        <v>16</v>
      </c>
    </row>
    <row r="4790" spans="1:10" x14ac:dyDescent="0.45">
      <c r="A4790">
        <v>2021</v>
      </c>
      <c r="B4790">
        <v>9</v>
      </c>
      <c r="C4790" t="s">
        <v>58</v>
      </c>
      <c r="D4790" t="s">
        <v>5</v>
      </c>
      <c r="E4790" t="s">
        <v>1</v>
      </c>
      <c r="F4790" t="s">
        <v>45</v>
      </c>
      <c r="G4790" t="s">
        <v>12</v>
      </c>
      <c r="H4790">
        <v>144</v>
      </c>
      <c r="I4790" s="2">
        <v>1582.56</v>
      </c>
      <c r="J4790" s="2">
        <v>1008</v>
      </c>
    </row>
    <row r="4791" spans="1:10" x14ac:dyDescent="0.45">
      <c r="A4791">
        <v>2021</v>
      </c>
      <c r="B4791">
        <v>9</v>
      </c>
      <c r="C4791" t="s">
        <v>58</v>
      </c>
      <c r="D4791" t="s">
        <v>5</v>
      </c>
      <c r="E4791" t="s">
        <v>1</v>
      </c>
      <c r="F4791" t="s">
        <v>39</v>
      </c>
      <c r="G4791" t="s">
        <v>14</v>
      </c>
      <c r="H4791">
        <v>14</v>
      </c>
      <c r="I4791" s="2">
        <v>279.85999999999996</v>
      </c>
      <c r="J4791" s="2">
        <v>153.99999999999997</v>
      </c>
    </row>
    <row r="4792" spans="1:10" x14ac:dyDescent="0.45">
      <c r="A4792">
        <v>2021</v>
      </c>
      <c r="B4792">
        <v>9</v>
      </c>
      <c r="C4792" t="s">
        <v>58</v>
      </c>
      <c r="D4792" t="s">
        <v>5</v>
      </c>
      <c r="E4792" t="s">
        <v>1</v>
      </c>
      <c r="F4792" t="s">
        <v>26</v>
      </c>
      <c r="G4792" t="s">
        <v>9</v>
      </c>
      <c r="H4792">
        <v>14</v>
      </c>
      <c r="I4792" s="2">
        <v>279.85999999999996</v>
      </c>
      <c r="J4792" s="2">
        <v>28</v>
      </c>
    </row>
    <row r="4793" spans="1:10" x14ac:dyDescent="0.45">
      <c r="A4793">
        <v>2021</v>
      </c>
      <c r="B4793">
        <v>9</v>
      </c>
      <c r="C4793" t="s">
        <v>58</v>
      </c>
      <c r="D4793" t="s">
        <v>5</v>
      </c>
      <c r="E4793" t="s">
        <v>1</v>
      </c>
      <c r="F4793" t="s">
        <v>6</v>
      </c>
      <c r="G4793" t="s">
        <v>7</v>
      </c>
      <c r="H4793">
        <v>153</v>
      </c>
      <c r="I4793" s="2">
        <v>1375.47</v>
      </c>
      <c r="J4793" s="2">
        <v>153</v>
      </c>
    </row>
    <row r="4794" spans="1:10" x14ac:dyDescent="0.45">
      <c r="A4794">
        <v>2021</v>
      </c>
      <c r="B4794">
        <v>9</v>
      </c>
      <c r="C4794" t="s">
        <v>58</v>
      </c>
      <c r="D4794" t="s">
        <v>5</v>
      </c>
      <c r="E4794" t="s">
        <v>1</v>
      </c>
      <c r="F4794" t="s">
        <v>36</v>
      </c>
      <c r="G4794" t="s">
        <v>7</v>
      </c>
      <c r="H4794">
        <v>15</v>
      </c>
      <c r="I4794" s="2">
        <v>224.85</v>
      </c>
      <c r="J4794" s="2">
        <v>45</v>
      </c>
    </row>
    <row r="4795" spans="1:10" x14ac:dyDescent="0.45">
      <c r="A4795">
        <v>2021</v>
      </c>
      <c r="B4795">
        <v>9</v>
      </c>
      <c r="C4795" t="s">
        <v>58</v>
      </c>
      <c r="D4795" t="s">
        <v>5</v>
      </c>
      <c r="E4795" t="s">
        <v>1</v>
      </c>
      <c r="F4795" t="s">
        <v>23</v>
      </c>
      <c r="G4795" t="s">
        <v>21</v>
      </c>
      <c r="H4795">
        <v>13</v>
      </c>
      <c r="I4795" s="2">
        <v>337.87</v>
      </c>
      <c r="J4795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2DC-328A-4FA2-9EF9-B94E4D3092D6}">
  <dimension ref="B2:AP44"/>
  <sheetViews>
    <sheetView showGridLines="0" zoomScale="80" zoomScaleNormal="80" workbookViewId="0">
      <selection activeCell="D45" sqref="D45"/>
    </sheetView>
  </sheetViews>
  <sheetFormatPr defaultRowHeight="14.25" x14ac:dyDescent="0.45"/>
  <cols>
    <col min="2" max="2" width="15.33203125" bestFit="1" customWidth="1"/>
    <col min="3" max="3" width="16" bestFit="1" customWidth="1"/>
    <col min="6" max="6" width="23" bestFit="1" customWidth="1"/>
    <col min="16" max="16" width="15.46484375" bestFit="1" customWidth="1"/>
    <col min="18" max="18" width="21.53125" bestFit="1" customWidth="1"/>
    <col min="19" max="19" width="13.1328125" bestFit="1" customWidth="1"/>
    <col min="23" max="23" width="11.3984375" bestFit="1" customWidth="1"/>
    <col min="24" max="24" width="11.3984375" customWidth="1"/>
    <col min="26" max="26" width="11.59765625" bestFit="1" customWidth="1"/>
    <col min="27" max="27" width="15.86328125" bestFit="1" customWidth="1"/>
    <col min="28" max="28" width="13.1328125" bestFit="1" customWidth="1"/>
    <col min="29" max="30" width="13.1328125" customWidth="1"/>
    <col min="31" max="31" width="17.53125" bestFit="1" customWidth="1"/>
    <col min="32" max="32" width="14.46484375" customWidth="1"/>
    <col min="33" max="33" width="21.53125" bestFit="1" customWidth="1"/>
    <col min="40" max="40" width="13.86328125" bestFit="1" customWidth="1"/>
  </cols>
  <sheetData>
    <row r="2" spans="2:42" x14ac:dyDescent="0.45">
      <c r="B2" s="7" t="s">
        <v>75</v>
      </c>
      <c r="C2" s="7"/>
      <c r="F2" s="7" t="s">
        <v>83</v>
      </c>
      <c r="G2" s="7"/>
      <c r="J2" s="7" t="s">
        <v>88</v>
      </c>
      <c r="K2" s="7"/>
      <c r="L2" s="7"/>
      <c r="M2" s="6"/>
      <c r="N2" s="7"/>
      <c r="P2" s="7" t="s">
        <v>102</v>
      </c>
      <c r="Q2" s="7"/>
      <c r="R2" s="7"/>
      <c r="S2" s="6"/>
      <c r="T2" s="6"/>
      <c r="V2" s="7" t="s">
        <v>107</v>
      </c>
      <c r="W2" s="7"/>
      <c r="X2" s="7"/>
      <c r="Y2" s="7"/>
      <c r="Z2" s="7"/>
      <c r="AA2" s="7"/>
      <c r="AB2" s="7"/>
      <c r="AE2" s="7" t="s">
        <v>109</v>
      </c>
      <c r="AF2" s="7"/>
      <c r="AG2" s="7"/>
      <c r="AH2" s="7"/>
      <c r="AI2" s="7"/>
      <c r="AJ2" s="7"/>
      <c r="AM2" s="7" t="s">
        <v>114</v>
      </c>
      <c r="AN2" s="7"/>
      <c r="AO2" s="7"/>
      <c r="AP2" s="7"/>
    </row>
    <row r="3" spans="2:42" x14ac:dyDescent="0.45">
      <c r="B3" s="23" t="s">
        <v>52</v>
      </c>
      <c r="C3" s="25" t="s">
        <v>76</v>
      </c>
      <c r="F3" s="10" t="s">
        <v>84</v>
      </c>
      <c r="G3" s="11">
        <f>SUMIFS(Table1[Revenue],Table1[Region],Region,Table1[Year],CurrYear,Table1[Month],CurrMonth)</f>
        <v>50618.369999999995</v>
      </c>
      <c r="J3" s="49" t="s">
        <v>89</v>
      </c>
      <c r="K3" s="49" t="s">
        <v>49</v>
      </c>
      <c r="L3" s="49">
        <f>PrevYear</f>
        <v>2020</v>
      </c>
      <c r="M3" s="49">
        <f>CurrYear</f>
        <v>2021</v>
      </c>
      <c r="N3" s="49" t="s">
        <v>76</v>
      </c>
      <c r="P3" s="23" t="s">
        <v>72</v>
      </c>
      <c r="Q3" s="24" t="s">
        <v>46</v>
      </c>
      <c r="R3" s="24" t="s">
        <v>103</v>
      </c>
      <c r="S3" s="40" t="s">
        <v>108</v>
      </c>
      <c r="T3" s="25" t="s">
        <v>106</v>
      </c>
      <c r="V3" s="23" t="s">
        <v>106</v>
      </c>
      <c r="W3" s="24" t="s">
        <v>72</v>
      </c>
      <c r="X3" s="24" t="s">
        <v>52</v>
      </c>
      <c r="Y3" s="24" t="s">
        <v>46</v>
      </c>
      <c r="Z3" s="24" t="s">
        <v>108</v>
      </c>
      <c r="AA3" s="24" t="s">
        <v>118</v>
      </c>
      <c r="AB3" s="25" t="s">
        <v>119</v>
      </c>
      <c r="AC3" s="18"/>
      <c r="AD3" s="18"/>
      <c r="AE3" s="8" t="s">
        <v>74</v>
      </c>
      <c r="AF3" s="8" t="s">
        <v>46</v>
      </c>
      <c r="AG3" s="8" t="s">
        <v>103</v>
      </c>
      <c r="AH3" s="8" t="s">
        <v>111</v>
      </c>
      <c r="AI3" s="8" t="s">
        <v>112</v>
      </c>
      <c r="AJ3" s="8" t="s">
        <v>113</v>
      </c>
      <c r="AM3" s="8" t="s">
        <v>106</v>
      </c>
      <c r="AN3" s="8" t="s">
        <v>74</v>
      </c>
      <c r="AO3" s="8" t="s">
        <v>46</v>
      </c>
      <c r="AP3" s="8" t="s">
        <v>115</v>
      </c>
    </row>
    <row r="4" spans="2:42" x14ac:dyDescent="0.45">
      <c r="B4" s="26" t="str" cm="1">
        <f t="array" ref="B4:B6">_xlfn.UNIQUE(Table1[Region])</f>
        <v>Los Angeles</v>
      </c>
      <c r="C4" s="32" t="str">
        <f>Dashboard!$B$6</f>
        <v>New York</v>
      </c>
      <c r="F4" s="10" t="s">
        <v>85</v>
      </c>
      <c r="G4" s="11">
        <f>SUMIFS(Table1[Revenue],Table1[Region],Region,Table1[Year],PrevYear,Table1[Month],CurrMonth)</f>
        <v>34844.409999999982</v>
      </c>
      <c r="J4" s="27">
        <v>1</v>
      </c>
      <c r="K4" s="27" t="s">
        <v>90</v>
      </c>
      <c r="L4" s="28">
        <f>SUMIFS(Table1[[Revenue]:[Revenue]],Table1[[Region]:[Region]],Region,Table1[[Year]:[Year]],'Data Preparation'!L$3,Table1[[Month]:[Month]],'Data Preparation'!$J4)</f>
        <v>31544.950000000004</v>
      </c>
      <c r="M4" s="28">
        <f>IF($J4&gt;CurrMonth,NA(),SUMIFS(Table1[[Revenue]:[Revenue]],Table1[[Region]:[Region]],Region,Table1[[Year]:[Year]],'Data Preparation'!M$3,Table1[[Month]:[Month]],'Data Preparation'!$J4))</f>
        <v>45431.029999999984</v>
      </c>
      <c r="N4" s="28" t="e">
        <f>IF(J4=CurrMonth,$M4,NA())</f>
        <v>#N/A</v>
      </c>
      <c r="P4" s="41" t="str" cm="1">
        <f t="array" ref="P4:P13">_xlfn.UNIQUE(Table1[Store Name])</f>
        <v>Beverly Hills</v>
      </c>
      <c r="Q4" s="28">
        <f>SUMIFS(Table1[Revenue],Table1[Store Name],'Data Preparation'!$P4,Table1[Year],CurrYear,Table1[Month],CurrMonth)</f>
        <v>15765.830000000002</v>
      </c>
      <c r="R4" s="28">
        <f>SUMIFS(Table1[Revenue],Table1[Store Name],'Data Preparation'!$P4,Table1[Year],PMyear,Table1[Month],PrevMonth)</f>
        <v>11411.519999999999</v>
      </c>
      <c r="S4" s="42">
        <f>Q4/R4-1</f>
        <v>0.38157142957292312</v>
      </c>
      <c r="T4" s="43">
        <f>_xlfn.RANK.AVG(Q4,$Q$4:$Q$13,1)</f>
        <v>4</v>
      </c>
      <c r="V4" s="26">
        <v>1</v>
      </c>
      <c r="W4" s="27" t="str">
        <f>INDEX($P$4:$S$13,MATCH($V4,$T$4:$T$13,0),MATCH(W$3,$P$3:$S$3,0))</f>
        <v>Michigan Ave</v>
      </c>
      <c r="X4" s="27" t="str">
        <f>VLOOKUP($W4,Table1[[Store Name]:[Region]],2,0)</f>
        <v>Chicago</v>
      </c>
      <c r="Y4" s="28">
        <f>INDEX($P$4:$S$13,MATCH($V4,$T$4:$T$13,0),MATCH(Y$3,$P$3:$S$3,0))</f>
        <v>7721.8800000000019</v>
      </c>
      <c r="Z4" s="42">
        <f>INDEX($P$4:$S$13,MATCH($V4,$T$4:$T$13,0),MATCH(Z$3,$P$3:$S$3,0))</f>
        <v>-0.23788412342481746</v>
      </c>
      <c r="AA4" s="28">
        <f>IF($X4=Region,$Y4,0)</f>
        <v>0</v>
      </c>
      <c r="AB4" s="47">
        <f>IF($X4=Region,$Z4,0)</f>
        <v>0</v>
      </c>
      <c r="AE4" t="str" cm="1">
        <f t="array" ref="AE4:AE44">_xlfn.UNIQUE(Table1[Product Name])</f>
        <v>Action Figure</v>
      </c>
      <c r="AF4" s="11">
        <f>SUMIFS(Table1[Revenue],Table1[Product Name],$AE4,Table1[Region],Region,Table1[Year],CurrYear,Table1[Month],CurrMonth)</f>
        <v>1311.1799999999998</v>
      </c>
      <c r="AG4" s="11">
        <f>SUMIFS(Table1[Revenue],Table1[Product Name],$AE4,Table1[Region],Region,Table1[Year],PMyear,Table1[Month],PrevMonth)</f>
        <v>1471.0800000000002</v>
      </c>
      <c r="AH4" s="13">
        <f>AF4-AG4</f>
        <v>-159.90000000000032</v>
      </c>
      <c r="AI4">
        <f>_xlfn.RANK.AVG($AH4,$AH$4:$AH$37,0)</f>
        <v>23</v>
      </c>
      <c r="AJ4">
        <f>_xlfn.RANK.AVG($AH4,$AH$4:$AH$37,1)</f>
        <v>12</v>
      </c>
      <c r="AM4" s="9">
        <v>1</v>
      </c>
      <c r="AN4" s="9" t="str">
        <f>INDEX($AE$4:$AH$37,MATCH($AM4,$AI$4:$AI$37,0),MATCH(AN$3,$AE$3:$AH$3,0))</f>
        <v>Dinosaur Figures</v>
      </c>
      <c r="AO4" s="11">
        <f t="shared" ref="AO4:AP11" si="0">INDEX($AE$4:$AH$37,MATCH($AM4,$AI$4:$AI$37,0),MATCH(AO$3,$AE$3:$AH$3,0))</f>
        <v>2893.07</v>
      </c>
      <c r="AP4" s="11">
        <f t="shared" si="0"/>
        <v>989.34000000000015</v>
      </c>
    </row>
    <row r="5" spans="2:42" x14ac:dyDescent="0.45">
      <c r="B5" s="26" t="str">
        <v>New York</v>
      </c>
      <c r="C5" s="33"/>
      <c r="F5" s="10" t="s">
        <v>86</v>
      </c>
      <c r="G5" s="11">
        <f>SUMIFS(Table1[Revenue],Table1[Region],Region,Table1[Month],PrevMonth,Table1[Year],PMyear)</f>
        <v>49838.54</v>
      </c>
      <c r="J5" s="27">
        <v>2</v>
      </c>
      <c r="K5" s="27" t="s">
        <v>91</v>
      </c>
      <c r="L5" s="28">
        <f>SUMIFS(Table1[[Revenue]:[Revenue]],Table1[[Region]:[Region]],Region,Table1[[Year]:[Year]],'Data Preparation'!L$3,Table1[[Month]:[Month]],'Data Preparation'!$J5)</f>
        <v>31002.100000000009</v>
      </c>
      <c r="M5" s="28">
        <f>IF($J5&gt;CurrMonth,NA(),SUMIFS(Table1[[Revenue]:[Revenue]],Table1[[Region]:[Region]],Region,Table1[[Year]:[Year]],'Data Preparation'!M$3,Table1[[Month]:[Month]],'Data Preparation'!$J5))</f>
        <v>42456.219999999987</v>
      </c>
      <c r="N5" s="28" t="e">
        <f>IF(J5=CurrMonth,$M5,NA())</f>
        <v>#N/A</v>
      </c>
      <c r="P5" s="41" t="str">
        <v>Hollywood</v>
      </c>
      <c r="Q5" s="28">
        <f>SUMIFS(Table1[Revenue],Table1[Store Name],'Data Preparation'!$P5,Table1[Year],CurrYear,Table1[Month],CurrMonth)</f>
        <v>10103.540000000001</v>
      </c>
      <c r="R5" s="28">
        <f>SUMIFS(Table1[Revenue],Table1[Store Name],'Data Preparation'!$P5,Table1[Year],PMyear,Table1[Month],PrevMonth)</f>
        <v>7938.76</v>
      </c>
      <c r="S5" s="42">
        <f t="shared" ref="S5:S13" si="1">Q5/R5-1</f>
        <v>0.27268490293194403</v>
      </c>
      <c r="T5" s="43">
        <f t="shared" ref="T5:T13" si="2">_xlfn.RANK.AVG(Q5,$Q$4:$Q$13,1)</f>
        <v>2</v>
      </c>
      <c r="V5" s="26">
        <v>2</v>
      </c>
      <c r="W5" s="27" t="str">
        <f>INDEX($P$4:$S$13,MATCH($V5,$T$4:$T$13,0),MATCH(W$3,$P$3:$S$3,0))</f>
        <v>Hollywood</v>
      </c>
      <c r="X5" s="27" t="str">
        <f>VLOOKUP($W5,Table1[[Store Name]:[Region]],2,0)</f>
        <v>Los Angeles</v>
      </c>
      <c r="Y5" s="28">
        <f>INDEX($P$4:$S$13,MATCH($V5,$T$4:$T$13,0),MATCH(Y$3,$P$3:$S$3,0))</f>
        <v>10103.540000000001</v>
      </c>
      <c r="Z5" s="42">
        <f>INDEX($P$4:$S$13,MATCH($V5,$T$4:$T$13,0),MATCH(Z$3,$P$3:$S$3,0))</f>
        <v>0.27268490293194403</v>
      </c>
      <c r="AA5" s="28">
        <f>IF($X5=Region,$Y5,0)</f>
        <v>0</v>
      </c>
      <c r="AB5" s="47">
        <f>IF($X5=Region,$Z5,0)</f>
        <v>0</v>
      </c>
      <c r="AE5" t="str">
        <v>Animal Figures</v>
      </c>
      <c r="AF5" s="11">
        <f>SUMIFS(Table1[Revenue],Table1[Product Name],$AE5,Table1[Region],Region,Table1[Year],CurrYear,Table1[Month],CurrMonth)</f>
        <v>2649.96</v>
      </c>
      <c r="AG5" s="11">
        <f>SUMIFS(Table1[Revenue],Table1[Product Name],$AE5,Table1[Region],Region,Table1[Year],PMyear,Table1[Month],PrevMonth)</f>
        <v>2766.87</v>
      </c>
      <c r="AH5" s="13">
        <f t="shared" ref="AH5:AH37" si="3">AF5-AG5</f>
        <v>-116.90999999999985</v>
      </c>
      <c r="AI5">
        <f t="shared" ref="AI5:AI37" si="4">_xlfn.RANK.AVG($AH5,$AH$4:$AH$37,0)</f>
        <v>21</v>
      </c>
      <c r="AJ5">
        <f t="shared" ref="AJ5:AJ37" si="5">_xlfn.RANK.AVG($AH5,$AH$4:$AH$37,1)</f>
        <v>14</v>
      </c>
      <c r="AM5" s="9">
        <v>2</v>
      </c>
      <c r="AN5" s="9" t="str">
        <f t="shared" ref="AN5:AP11" si="6">INDEX($AE$4:$AH$37,MATCH($AM5,$AI$4:$AI$37,0),MATCH(AN$3,$AE$3:$AH$3,0))</f>
        <v>Monopoly</v>
      </c>
      <c r="AO5" s="11">
        <f t="shared" si="0"/>
        <v>899.55</v>
      </c>
      <c r="AP5" s="11">
        <f t="shared" si="0"/>
        <v>739.63</v>
      </c>
    </row>
    <row r="6" spans="2:42" x14ac:dyDescent="0.45">
      <c r="B6" s="29" t="str">
        <v>Chicago</v>
      </c>
      <c r="C6" s="34"/>
      <c r="F6" s="10" t="s">
        <v>105</v>
      </c>
      <c r="G6" s="12">
        <f>G3/G4-1</f>
        <v>0.45269700362267651</v>
      </c>
      <c r="J6" s="27">
        <v>3</v>
      </c>
      <c r="K6" s="27" t="s">
        <v>92</v>
      </c>
      <c r="L6" s="28">
        <f>SUMIFS(Table1[[Revenue]:[Revenue]],Table1[[Region]:[Region]],Region,Table1[[Year]:[Year]],'Data Preparation'!L$3,Table1[[Month]:[Month]],'Data Preparation'!$J6)</f>
        <v>40942.11</v>
      </c>
      <c r="M6" s="28">
        <f>IF($J6&gt;CurrMonth,NA(),SUMIFS(Table1[[Revenue]:[Revenue]],Table1[[Region]:[Region]],Region,Table1[[Year]:[Year]],'Data Preparation'!M$3,Table1[[Month]:[Month]],'Data Preparation'!$J6))</f>
        <v>58945.410000000011</v>
      </c>
      <c r="N6" s="28" t="e">
        <f>IF(J6=CurrMonth,$M6,NA())</f>
        <v>#N/A</v>
      </c>
      <c r="P6" s="41" t="str">
        <v>Times Square</v>
      </c>
      <c r="Q6" s="28">
        <f>SUMIFS(Table1[Revenue],Table1[Store Name],'Data Preparation'!$P6,Table1[Year],CurrYear,Table1[Month],CurrMonth)</f>
        <v>20484.010000000002</v>
      </c>
      <c r="R6" s="28">
        <f>SUMIFS(Table1[Revenue],Table1[Store Name],'Data Preparation'!$P6,Table1[Year],PMyear,Table1[Month],PrevMonth)</f>
        <v>17895.43</v>
      </c>
      <c r="S6" s="42">
        <f t="shared" si="1"/>
        <v>0.14465033810308014</v>
      </c>
      <c r="T6" s="43">
        <f t="shared" si="2"/>
        <v>10</v>
      </c>
      <c r="V6" s="26">
        <v>3</v>
      </c>
      <c r="W6" s="27" t="str">
        <f>INDEX($P$4:$S$13,MATCH($V6,$T$4:$T$13,0),MATCH(W$3,$P$3:$S$3,0))</f>
        <v>JFK</v>
      </c>
      <c r="X6" s="27" t="str">
        <f>VLOOKUP($W6,Table1[[Store Name]:[Region]],2,0)</f>
        <v>New York</v>
      </c>
      <c r="Y6" s="28">
        <f>INDEX($P$4:$S$13,MATCH($V6,$T$4:$T$13,0),MATCH(Y$3,$P$3:$S$3,0))</f>
        <v>13879.13</v>
      </c>
      <c r="Z6" s="42">
        <f>INDEX($P$4:$S$13,MATCH($V6,$T$4:$T$13,0),MATCH(Z$3,$P$3:$S$3,0))</f>
        <v>5.7257752439920262E-2</v>
      </c>
      <c r="AA6" s="28">
        <f>IF($X6=Region,$Y6,0)</f>
        <v>13879.13</v>
      </c>
      <c r="AB6" s="47">
        <f>IF($X6=Region,$Z6,0)</f>
        <v>5.7257752439920262E-2</v>
      </c>
      <c r="AE6" t="str">
        <v>Chutes &amp; Ladders</v>
      </c>
      <c r="AF6" s="11">
        <f>SUMIFS(Table1[Revenue],Table1[Product Name],$AE6,Table1[Region],Region,Table1[Year],CurrYear,Table1[Month],CurrMonth)</f>
        <v>0</v>
      </c>
      <c r="AG6" s="11">
        <f>SUMIFS(Table1[Revenue],Table1[Product Name],$AE6,Table1[Region],Region,Table1[Year],PMyear,Table1[Month],PrevMonth)</f>
        <v>402.69</v>
      </c>
      <c r="AH6" s="13">
        <f t="shared" si="3"/>
        <v>-402.69</v>
      </c>
      <c r="AI6">
        <f t="shared" si="4"/>
        <v>29</v>
      </c>
      <c r="AJ6">
        <f t="shared" si="5"/>
        <v>6</v>
      </c>
      <c r="AM6" s="9">
        <v>3</v>
      </c>
      <c r="AN6" s="9" t="str">
        <f t="shared" si="6"/>
        <v>Magic Sand</v>
      </c>
      <c r="AO6" s="11">
        <f t="shared" si="0"/>
        <v>4589.13</v>
      </c>
      <c r="AP6" s="11">
        <f t="shared" si="0"/>
        <v>687.57000000000016</v>
      </c>
    </row>
    <row r="7" spans="2:42" x14ac:dyDescent="0.45">
      <c r="F7" s="10" t="s">
        <v>104</v>
      </c>
      <c r="G7" s="12">
        <f>G3/G5-1</f>
        <v>1.5647127704784269E-2</v>
      </c>
      <c r="J7" s="27">
        <v>4</v>
      </c>
      <c r="K7" s="27" t="s">
        <v>93</v>
      </c>
      <c r="L7" s="28">
        <f>SUMIFS(Table1[[Revenue]:[Revenue]],Table1[[Region]:[Region]],Region,Table1[[Year]:[Year]],'Data Preparation'!L$3,Table1[[Month]:[Month]],'Data Preparation'!$J7)</f>
        <v>51274.420000000006</v>
      </c>
      <c r="M7" s="28">
        <f>IF($J7&gt;CurrMonth,NA(),SUMIFS(Table1[[Revenue]:[Revenue]],Table1[[Region]:[Region]],Region,Table1[[Year]:[Year]],'Data Preparation'!M$3,Table1[[Month]:[Month]],'Data Preparation'!$J7))</f>
        <v>66317.759999999995</v>
      </c>
      <c r="N7" s="28" t="e">
        <f>IF(J7=CurrMonth,$M7,NA())</f>
        <v>#N/A</v>
      </c>
      <c r="P7" s="41" t="str">
        <v>Millenium</v>
      </c>
      <c r="Q7" s="28">
        <f>SUMIFS(Table1[Revenue],Table1[Store Name],'Data Preparation'!$P7,Table1[Year],CurrYear,Table1[Month],CurrMonth)</f>
        <v>18238.46</v>
      </c>
      <c r="R7" s="28">
        <f>SUMIFS(Table1[Revenue],Table1[Store Name],'Data Preparation'!$P7,Table1[Year],PMyear,Table1[Month],PrevMonth)</f>
        <v>15332.379999999996</v>
      </c>
      <c r="S7" s="42">
        <f t="shared" si="1"/>
        <v>0.18953874088693379</v>
      </c>
      <c r="T7" s="43">
        <f t="shared" si="2"/>
        <v>9</v>
      </c>
      <c r="V7" s="26">
        <v>4</v>
      </c>
      <c r="W7" s="27" t="str">
        <f>INDEX($P$4:$S$13,MATCH($V7,$T$4:$T$13,0),MATCH(W$3,$P$3:$S$3,0))</f>
        <v>Beverly Hills</v>
      </c>
      <c r="X7" s="27" t="str">
        <f>VLOOKUP($W7,Table1[[Store Name]:[Region]],2,0)</f>
        <v>Los Angeles</v>
      </c>
      <c r="Y7" s="28">
        <f>INDEX($P$4:$S$13,MATCH($V7,$T$4:$T$13,0),MATCH(Y$3,$P$3:$S$3,0))</f>
        <v>15765.830000000002</v>
      </c>
      <c r="Z7" s="42">
        <f>INDEX($P$4:$S$13,MATCH($V7,$T$4:$T$13,0),MATCH(Z$3,$P$3:$S$3,0))</f>
        <v>0.38157142957292312</v>
      </c>
      <c r="AA7" s="28">
        <f>IF($X7=Region,$Y7,0)</f>
        <v>0</v>
      </c>
      <c r="AB7" s="47">
        <f>IF($X7=Region,$Z7,0)</f>
        <v>0</v>
      </c>
      <c r="AE7" t="str">
        <v>Classic Dominoes</v>
      </c>
      <c r="AF7" s="11">
        <f>SUMIFS(Table1[Revenue],Table1[Product Name],$AE7,Table1[Region],Region,Table1[Year],CurrYear,Table1[Month],CurrMonth)</f>
        <v>109.89</v>
      </c>
      <c r="AG7" s="11">
        <f>SUMIFS(Table1[Revenue],Table1[Product Name],$AE7,Table1[Region],Region,Table1[Year],PMyear,Table1[Month],PrevMonth)</f>
        <v>0</v>
      </c>
      <c r="AH7" s="13">
        <f t="shared" si="3"/>
        <v>109.89</v>
      </c>
      <c r="AI7">
        <f t="shared" si="4"/>
        <v>9</v>
      </c>
      <c r="AJ7">
        <f t="shared" si="5"/>
        <v>26</v>
      </c>
      <c r="AM7" s="9">
        <v>4</v>
      </c>
      <c r="AN7" s="9" t="str">
        <f t="shared" si="6"/>
        <v>Barrel O' Slime</v>
      </c>
      <c r="AO7" s="11">
        <f t="shared" si="0"/>
        <v>1356.6</v>
      </c>
      <c r="AP7" s="11">
        <f t="shared" si="0"/>
        <v>550.61999999999989</v>
      </c>
    </row>
    <row r="8" spans="2:42" x14ac:dyDescent="0.45">
      <c r="J8" s="27">
        <v>5</v>
      </c>
      <c r="K8" s="27" t="s">
        <v>94</v>
      </c>
      <c r="L8" s="28">
        <f>SUMIFS(Table1[[Revenue]:[Revenue]],Table1[[Region]:[Region]],Region,Table1[[Year]:[Year]],'Data Preparation'!L$3,Table1[[Month]:[Month]],'Data Preparation'!$J8)</f>
        <v>39052.43</v>
      </c>
      <c r="M8" s="28">
        <f>IF($J8&gt;CurrMonth,NA(),SUMIFS(Table1[[Revenue]:[Revenue]],Table1[[Region]:[Region]],Region,Table1[[Year]:[Year]],'Data Preparation'!M$3,Table1[[Month]:[Month]],'Data Preparation'!$J8))</f>
        <v>63906.600000000006</v>
      </c>
      <c r="N8" s="28" t="e">
        <f>IF(J8=CurrMonth,$M8,NA())</f>
        <v>#N/A</v>
      </c>
      <c r="P8" s="41" t="str">
        <v>LAX</v>
      </c>
      <c r="Q8" s="28">
        <f>SUMIFS(Table1[Revenue],Table1[Store Name],'Data Preparation'!$P8,Table1[Year],CurrYear,Table1[Month],CurrMonth)</f>
        <v>18171.759999999995</v>
      </c>
      <c r="R8" s="28">
        <f>SUMIFS(Table1[Revenue],Table1[Store Name],'Data Preparation'!$P8,Table1[Year],PMyear,Table1[Month],PrevMonth)</f>
        <v>21919.900000000005</v>
      </c>
      <c r="S8" s="42">
        <f t="shared" si="1"/>
        <v>-0.17099256839675403</v>
      </c>
      <c r="T8" s="43">
        <f t="shared" si="2"/>
        <v>7</v>
      </c>
      <c r="V8" s="26">
        <v>5</v>
      </c>
      <c r="W8" s="27" t="str">
        <f>INDEX($P$4:$S$13,MATCH($V8,$T$4:$T$13,0),MATCH(W$3,$P$3:$S$3,0))</f>
        <v>Fifth Avenue</v>
      </c>
      <c r="X8" s="27" t="str">
        <f>VLOOKUP($W8,Table1[[Store Name]:[Region]],2,0)</f>
        <v>New York</v>
      </c>
      <c r="Y8" s="28">
        <f>INDEX($P$4:$S$13,MATCH($V8,$T$4:$T$13,0),MATCH(Y$3,$P$3:$S$3,0))</f>
        <v>16255.230000000001</v>
      </c>
      <c r="Z8" s="42">
        <f>INDEX($P$4:$S$13,MATCH($V8,$T$4:$T$13,0),MATCH(Z$3,$P$3:$S$3,0))</f>
        <v>-0.13607835613264074</v>
      </c>
      <c r="AA8" s="28">
        <f>IF($X8=Region,$Y8,0)</f>
        <v>16255.230000000001</v>
      </c>
      <c r="AB8" s="47">
        <f>IF($X8=Region,$Z8,0)</f>
        <v>-0.13607835613264074</v>
      </c>
      <c r="AE8" t="str">
        <v>Colorbuds</v>
      </c>
      <c r="AF8" s="11">
        <f>SUMIFS(Table1[Revenue],Table1[Product Name],$AE8,Table1[Region],Region,Table1[Year],CurrYear,Table1[Month],CurrMonth)</f>
        <v>3117.92</v>
      </c>
      <c r="AG8" s="11">
        <f>SUMIFS(Table1[Revenue],Table1[Product Name],$AE8,Table1[Region],Region,Table1[Year],PMyear,Table1[Month],PrevMonth)</f>
        <v>3102.93</v>
      </c>
      <c r="AH8" s="13">
        <f t="shared" si="3"/>
        <v>14.990000000000236</v>
      </c>
      <c r="AI8">
        <f t="shared" si="4"/>
        <v>12</v>
      </c>
      <c r="AJ8">
        <f t="shared" si="5"/>
        <v>23</v>
      </c>
      <c r="AM8" s="9">
        <v>5</v>
      </c>
      <c r="AN8" s="9" t="str">
        <f t="shared" si="6"/>
        <v>Deck Of Cards</v>
      </c>
      <c r="AO8" s="11">
        <f t="shared" si="0"/>
        <v>1901.28</v>
      </c>
      <c r="AP8" s="11">
        <f t="shared" si="0"/>
        <v>426.38999999999987</v>
      </c>
    </row>
    <row r="9" spans="2:42" x14ac:dyDescent="0.45">
      <c r="B9" s="7" t="s">
        <v>77</v>
      </c>
      <c r="C9" s="7"/>
      <c r="J9" s="27">
        <v>6</v>
      </c>
      <c r="K9" s="27" t="s">
        <v>95</v>
      </c>
      <c r="L9" s="28">
        <f>SUMIFS(Table1[[Revenue]:[Revenue]],Table1[[Region]:[Region]],Region,Table1[[Year]:[Year]],'Data Preparation'!L$3,Table1[[Month]:[Month]],'Data Preparation'!$J9)</f>
        <v>47915.380000000005</v>
      </c>
      <c r="M9" s="28">
        <f>IF($J9&gt;CurrMonth,NA(),SUMIFS(Table1[[Revenue]:[Revenue]],Table1[[Region]:[Region]],Region,Table1[[Year]:[Year]],'Data Preparation'!M$3,Table1[[Month]:[Month]],'Data Preparation'!$J9))</f>
        <v>61649.439999999981</v>
      </c>
      <c r="N9" s="28" t="e">
        <f>IF(J9=CurrMonth,$M9,NA())</f>
        <v>#N/A</v>
      </c>
      <c r="P9" s="41" t="str">
        <v>O'Hare</v>
      </c>
      <c r="Q9" s="28">
        <f>SUMIFS(Table1[Revenue],Table1[Store Name],'Data Preparation'!$P9,Table1[Year],CurrYear,Table1[Month],CurrMonth)</f>
        <v>18237.980000000003</v>
      </c>
      <c r="R9" s="28">
        <f>SUMIFS(Table1[Revenue],Table1[Store Name],'Data Preparation'!$P9,Table1[Year],PMyear,Table1[Month],PrevMonth)</f>
        <v>27284.929999999993</v>
      </c>
      <c r="S9" s="42">
        <f t="shared" si="1"/>
        <v>-0.3315731431233282</v>
      </c>
      <c r="T9" s="43">
        <f t="shared" si="2"/>
        <v>8</v>
      </c>
      <c r="V9" s="26">
        <v>6</v>
      </c>
      <c r="W9" s="27" t="str">
        <f>INDEX($P$4:$S$13,MATCH($V9,$T$4:$T$13,0),MATCH(W$3,$P$3:$S$3,0))</f>
        <v>Lincoln Park</v>
      </c>
      <c r="X9" s="27" t="str">
        <f>VLOOKUP($W9,Table1[[Store Name]:[Region]],2,0)</f>
        <v>Chicago</v>
      </c>
      <c r="Y9" s="28">
        <f>INDEX($P$4:$S$13,MATCH($V9,$T$4:$T$13,0),MATCH(Y$3,$P$3:$S$3,0))</f>
        <v>17505.330000000002</v>
      </c>
      <c r="Z9" s="42">
        <f>INDEX($P$4:$S$13,MATCH($V9,$T$4:$T$13,0),MATCH(Z$3,$P$3:$S$3,0))</f>
        <v>2.6734476982343214E-2</v>
      </c>
      <c r="AA9" s="28">
        <f>IF($X9=Region,$Y9,0)</f>
        <v>0</v>
      </c>
      <c r="AB9" s="47">
        <f>IF($X9=Region,$Z9,0)</f>
        <v>0</v>
      </c>
      <c r="AE9" t="str">
        <v>Dart Gun</v>
      </c>
      <c r="AF9" s="11">
        <f>SUMIFS(Table1[Revenue],Table1[Product Name],$AE9,Table1[Region],Region,Table1[Year],CurrYear,Table1[Month],CurrMonth)</f>
        <v>1487.0700000000002</v>
      </c>
      <c r="AG9" s="11">
        <f>SUMIFS(Table1[Revenue],Table1[Product Name],$AE9,Table1[Region],Region,Table1[Year],PMyear,Table1[Month],PrevMonth)</f>
        <v>1087.32</v>
      </c>
      <c r="AH9" s="13">
        <f t="shared" si="3"/>
        <v>399.75000000000023</v>
      </c>
      <c r="AI9">
        <f t="shared" si="4"/>
        <v>7</v>
      </c>
      <c r="AJ9">
        <f t="shared" si="5"/>
        <v>28</v>
      </c>
      <c r="AM9" s="9">
        <v>6</v>
      </c>
      <c r="AN9" s="9" t="str">
        <f t="shared" si="6"/>
        <v>Nerf Gun</v>
      </c>
      <c r="AO9" s="11">
        <f t="shared" si="0"/>
        <v>2278.8599999999997</v>
      </c>
      <c r="AP9" s="11">
        <f t="shared" si="0"/>
        <v>419.78999999999974</v>
      </c>
    </row>
    <row r="10" spans="2:42" x14ac:dyDescent="0.45">
      <c r="B10" s="23" t="s">
        <v>65</v>
      </c>
      <c r="C10" s="25" t="s">
        <v>76</v>
      </c>
      <c r="J10" s="27">
        <v>7</v>
      </c>
      <c r="K10" s="27" t="s">
        <v>96</v>
      </c>
      <c r="L10" s="28">
        <f>SUMIFS(Table1[[Revenue]:[Revenue]],Table1[[Region]:[Region]],Region,Table1[[Year]:[Year]],'Data Preparation'!L$3,Table1[[Month]:[Month]],'Data Preparation'!$J10)</f>
        <v>41568.47</v>
      </c>
      <c r="M10" s="28">
        <f>IF($J10&gt;CurrMonth,NA(),SUMIFS(Table1[[Revenue]:[Revenue]],Table1[[Region]:[Region]],Region,Table1[[Year]:[Year]],'Data Preparation'!M$3,Table1[[Month]:[Month]],'Data Preparation'!$J10))</f>
        <v>69037.8</v>
      </c>
      <c r="N10" s="28" t="e">
        <f>IF(J10=CurrMonth,$M10,NA())</f>
        <v>#N/A</v>
      </c>
      <c r="P10" s="41" t="str">
        <v>JFK</v>
      </c>
      <c r="Q10" s="28">
        <f>SUMIFS(Table1[Revenue],Table1[Store Name],'Data Preparation'!$P10,Table1[Year],CurrYear,Table1[Month],CurrMonth)</f>
        <v>13879.13</v>
      </c>
      <c r="R10" s="28">
        <f>SUMIFS(Table1[Revenue],Table1[Store Name],'Data Preparation'!$P10,Table1[Year],PMyear,Table1[Month],PrevMonth)</f>
        <v>13127.479999999996</v>
      </c>
      <c r="S10" s="42">
        <f t="shared" si="1"/>
        <v>5.7257752439920262E-2</v>
      </c>
      <c r="T10" s="43">
        <f t="shared" si="2"/>
        <v>3</v>
      </c>
      <c r="V10" s="26">
        <v>7</v>
      </c>
      <c r="W10" s="27" t="str">
        <f>INDEX($P$4:$S$13,MATCH($V10,$T$4:$T$13,0),MATCH(W$3,$P$3:$S$3,0))</f>
        <v>LAX</v>
      </c>
      <c r="X10" s="27" t="str">
        <f>VLOOKUP($W10,Table1[[Store Name]:[Region]],2,0)</f>
        <v>Los Angeles</v>
      </c>
      <c r="Y10" s="28">
        <f>INDEX($P$4:$S$13,MATCH($V10,$T$4:$T$13,0),MATCH(Y$3,$P$3:$S$3,0))</f>
        <v>18171.759999999995</v>
      </c>
      <c r="Z10" s="42">
        <f>INDEX($P$4:$S$13,MATCH($V10,$T$4:$T$13,0),MATCH(Z$3,$P$3:$S$3,0))</f>
        <v>-0.17099256839675403</v>
      </c>
      <c r="AA10" s="28">
        <f>IF($X10=Region,$Y10,0)</f>
        <v>0</v>
      </c>
      <c r="AB10" s="47">
        <f>IF($X10=Region,$Z10,0)</f>
        <v>0</v>
      </c>
      <c r="AE10" t="str">
        <v>Deck Of Cards</v>
      </c>
      <c r="AF10" s="11">
        <f>SUMIFS(Table1[Revenue],Table1[Product Name],$AE10,Table1[Region],Region,Table1[Year],CurrYear,Table1[Month],CurrMonth)</f>
        <v>1901.28</v>
      </c>
      <c r="AG10" s="11">
        <f>SUMIFS(Table1[Revenue],Table1[Product Name],$AE10,Table1[Region],Region,Table1[Year],PMyear,Table1[Month],PrevMonth)</f>
        <v>1474.89</v>
      </c>
      <c r="AH10" s="13">
        <f t="shared" si="3"/>
        <v>426.38999999999987</v>
      </c>
      <c r="AI10">
        <f t="shared" si="4"/>
        <v>5</v>
      </c>
      <c r="AJ10">
        <f t="shared" si="5"/>
        <v>30</v>
      </c>
      <c r="AM10" s="9">
        <v>7</v>
      </c>
      <c r="AN10" s="9" t="str">
        <f t="shared" si="6"/>
        <v>Dart Gun</v>
      </c>
      <c r="AO10" s="11">
        <f t="shared" si="0"/>
        <v>1487.0700000000002</v>
      </c>
      <c r="AP10" s="11">
        <f t="shared" si="0"/>
        <v>399.75000000000023</v>
      </c>
    </row>
    <row r="11" spans="2:42" x14ac:dyDescent="0.45">
      <c r="B11" s="26" t="str" cm="1">
        <f t="array" ref="B11:B15">_xlfn.UNIQUE(Table1[Product Category])</f>
        <v>Toys</v>
      </c>
      <c r="C11" s="32" t="s">
        <v>7</v>
      </c>
      <c r="J11" s="27">
        <v>8</v>
      </c>
      <c r="K11" s="27" t="s">
        <v>97</v>
      </c>
      <c r="L11" s="28">
        <f>SUMIFS(Table1[[Revenue]:[Revenue]],Table1[[Region]:[Region]],Region,Table1[[Year]:[Year]],'Data Preparation'!L$3,Table1[[Month]:[Month]],'Data Preparation'!$J11)</f>
        <v>30149.900000000009</v>
      </c>
      <c r="M11" s="28">
        <f>IF($J11&gt;CurrMonth,NA(),SUMIFS(Table1[[Revenue]:[Revenue]],Table1[[Region]:[Region]],Region,Table1[[Year]:[Year]],'Data Preparation'!M$3,Table1[[Month]:[Month]],'Data Preparation'!$J11))</f>
        <v>49838.54</v>
      </c>
      <c r="N11" s="28" t="e">
        <f>IF(J11=CurrMonth,$M11,NA())</f>
        <v>#N/A</v>
      </c>
      <c r="P11" s="41" t="str">
        <v>Lincoln Park</v>
      </c>
      <c r="Q11" s="28">
        <f>SUMIFS(Table1[Revenue],Table1[Store Name],'Data Preparation'!$P11,Table1[Year],CurrYear,Table1[Month],CurrMonth)</f>
        <v>17505.330000000002</v>
      </c>
      <c r="R11" s="28">
        <f>SUMIFS(Table1[Revenue],Table1[Store Name],'Data Preparation'!$P11,Table1[Year],PMyear,Table1[Month],PrevMonth)</f>
        <v>17049.52</v>
      </c>
      <c r="S11" s="42">
        <f t="shared" si="1"/>
        <v>2.6734476982343214E-2</v>
      </c>
      <c r="T11" s="43">
        <f t="shared" si="2"/>
        <v>6</v>
      </c>
      <c r="V11" s="26">
        <v>8</v>
      </c>
      <c r="W11" s="27" t="str">
        <f>INDEX($P$4:$S$13,MATCH($V11,$T$4:$T$13,0),MATCH(W$3,$P$3:$S$3,0))</f>
        <v>O'Hare</v>
      </c>
      <c r="X11" s="27" t="str">
        <f>VLOOKUP($W11,Table1[[Store Name]:[Region]],2,0)</f>
        <v>Chicago</v>
      </c>
      <c r="Y11" s="28">
        <f>INDEX($P$4:$S$13,MATCH($V11,$T$4:$T$13,0),MATCH(Y$3,$P$3:$S$3,0))</f>
        <v>18237.980000000003</v>
      </c>
      <c r="Z11" s="42">
        <f>INDEX($P$4:$S$13,MATCH($V11,$T$4:$T$13,0),MATCH(Z$3,$P$3:$S$3,0))</f>
        <v>-0.3315731431233282</v>
      </c>
      <c r="AA11" s="28">
        <f>IF($X11=Region,$Y11,0)</f>
        <v>0</v>
      </c>
      <c r="AB11" s="47">
        <f>IF($X11=Region,$Z11,0)</f>
        <v>0</v>
      </c>
      <c r="AE11" t="str">
        <v>Dino Egg</v>
      </c>
      <c r="AF11" s="11">
        <f>SUMIFS(Table1[Revenue],Table1[Product Name],$AE11,Table1[Region],Region,Table1[Year],CurrYear,Table1[Month],CurrMonth)</f>
        <v>1483.65</v>
      </c>
      <c r="AG11" s="11">
        <f>SUMIFS(Table1[Revenue],Table1[Product Name],$AE11,Table1[Region],Region,Table1[Year],PMyear,Table1[Month],PrevMonth)</f>
        <v>1780.38</v>
      </c>
      <c r="AH11" s="13">
        <f t="shared" si="3"/>
        <v>-296.73</v>
      </c>
      <c r="AI11">
        <f t="shared" si="4"/>
        <v>25</v>
      </c>
      <c r="AJ11">
        <f t="shared" si="5"/>
        <v>10</v>
      </c>
      <c r="AM11" s="9">
        <v>8</v>
      </c>
      <c r="AN11" s="9" t="str">
        <f t="shared" si="6"/>
        <v>Plush Pony</v>
      </c>
      <c r="AO11" s="11">
        <f t="shared" si="0"/>
        <v>279.85999999999996</v>
      </c>
      <c r="AP11" s="11">
        <f t="shared" si="0"/>
        <v>239.87999999999997</v>
      </c>
    </row>
    <row r="12" spans="2:42" x14ac:dyDescent="0.45">
      <c r="B12" s="26" t="str">
        <v>Games</v>
      </c>
      <c r="C12" s="33"/>
      <c r="J12" s="27">
        <v>9</v>
      </c>
      <c r="K12" s="27" t="s">
        <v>98</v>
      </c>
      <c r="L12" s="28">
        <f>SUMIFS(Table1[[Revenue]:[Revenue]],Table1[[Region]:[Region]],Region,Table1[[Year]:[Year]],'Data Preparation'!L$3,Table1[[Month]:[Month]],'Data Preparation'!$J12)</f>
        <v>34844.409999999982</v>
      </c>
      <c r="M12" s="28">
        <f>IF($J12&gt;CurrMonth,NA(),SUMIFS(Table1[[Revenue]:[Revenue]],Table1[[Region]:[Region]],Region,Table1[[Year]:[Year]],'Data Preparation'!M$3,Table1[[Month]:[Month]],'Data Preparation'!$J12))</f>
        <v>50618.369999999995</v>
      </c>
      <c r="N12" s="28">
        <f>IF(J12=CurrMonth,$M12,NA())</f>
        <v>50618.369999999995</v>
      </c>
      <c r="P12" s="41" t="str">
        <v>Michigan Ave</v>
      </c>
      <c r="Q12" s="28">
        <f>SUMIFS(Table1[Revenue],Table1[Store Name],'Data Preparation'!$P12,Table1[Year],CurrYear,Table1[Month],CurrMonth)</f>
        <v>7721.8800000000019</v>
      </c>
      <c r="R12" s="28">
        <f>SUMIFS(Table1[Revenue],Table1[Store Name],'Data Preparation'!$P12,Table1[Year],PMyear,Table1[Month],PrevMonth)</f>
        <v>10132.16</v>
      </c>
      <c r="S12" s="42">
        <f t="shared" si="1"/>
        <v>-0.23788412342481746</v>
      </c>
      <c r="T12" s="43">
        <f t="shared" si="2"/>
        <v>1</v>
      </c>
      <c r="V12" s="26">
        <v>9</v>
      </c>
      <c r="W12" s="27" t="str">
        <f>INDEX($P$4:$S$13,MATCH($V12,$T$4:$T$13,0),MATCH(W$3,$P$3:$S$3,0))</f>
        <v>Millenium</v>
      </c>
      <c r="X12" s="27" t="str">
        <f>VLOOKUP($W12,Table1[[Store Name]:[Region]],2,0)</f>
        <v>Chicago</v>
      </c>
      <c r="Y12" s="28">
        <f>INDEX($P$4:$S$13,MATCH($V12,$T$4:$T$13,0),MATCH(Y$3,$P$3:$S$3,0))</f>
        <v>18238.46</v>
      </c>
      <c r="Z12" s="42">
        <f>INDEX($P$4:$S$13,MATCH($V12,$T$4:$T$13,0),MATCH(Z$3,$P$3:$S$3,0))</f>
        <v>0.18953874088693379</v>
      </c>
      <c r="AA12" s="28">
        <f>IF($X12=Region,$Y12,0)</f>
        <v>0</v>
      </c>
      <c r="AB12" s="47">
        <f>IF($X12=Region,$Z12,0)</f>
        <v>0</v>
      </c>
      <c r="AE12" t="str">
        <v>Dinosaur Figures</v>
      </c>
      <c r="AF12" s="11">
        <f>SUMIFS(Table1[Revenue],Table1[Product Name],$AE12,Table1[Region],Region,Table1[Year],CurrYear,Table1[Month],CurrMonth)</f>
        <v>2893.07</v>
      </c>
      <c r="AG12" s="11">
        <f>SUMIFS(Table1[Revenue],Table1[Product Name],$AE12,Table1[Region],Region,Table1[Year],PMyear,Table1[Month],PrevMonth)</f>
        <v>1903.73</v>
      </c>
      <c r="AH12" s="13">
        <f t="shared" si="3"/>
        <v>989.34000000000015</v>
      </c>
      <c r="AI12">
        <f t="shared" si="4"/>
        <v>1</v>
      </c>
      <c r="AJ12">
        <f t="shared" si="5"/>
        <v>34</v>
      </c>
    </row>
    <row r="13" spans="2:42" x14ac:dyDescent="0.45">
      <c r="B13" s="26" t="str">
        <v>Electronics</v>
      </c>
      <c r="C13" s="33"/>
      <c r="J13" s="27">
        <v>10</v>
      </c>
      <c r="K13" s="27" t="s">
        <v>99</v>
      </c>
      <c r="L13" s="28">
        <f>SUMIFS(Table1[[Revenue]:[Revenue]],Table1[[Region]:[Region]],Region,Table1[[Year]:[Year]],'Data Preparation'!L$3,Table1[[Month]:[Month]],'Data Preparation'!$J13)</f>
        <v>36809.12000000001</v>
      </c>
      <c r="M13" s="28" t="e">
        <f>IF($J13&gt;CurrMonth,NA(),SUMIFS(Table1[[Revenue]:[Revenue]],Table1[[Region]:[Region]],Region,Table1[[Year]:[Year]],'Data Preparation'!M$3,Table1[[Month]:[Month]],'Data Preparation'!$J13))</f>
        <v>#N/A</v>
      </c>
      <c r="N13" s="28" t="e">
        <f>IF(J13=CurrMonth,$M13,NA())</f>
        <v>#N/A</v>
      </c>
      <c r="P13" s="44" t="str">
        <v>Fifth Avenue</v>
      </c>
      <c r="Q13" s="31">
        <f>SUMIFS(Table1[Revenue],Table1[Store Name],'Data Preparation'!$P13,Table1[Year],CurrYear,Table1[Month],CurrMonth)</f>
        <v>16255.230000000001</v>
      </c>
      <c r="R13" s="31">
        <f>SUMIFS(Table1[Revenue],Table1[Store Name],'Data Preparation'!$P13,Table1[Year],PMyear,Table1[Month],PrevMonth)</f>
        <v>18815.63</v>
      </c>
      <c r="S13" s="45">
        <f t="shared" si="1"/>
        <v>-0.13607835613264074</v>
      </c>
      <c r="T13" s="46">
        <f t="shared" si="2"/>
        <v>5</v>
      </c>
      <c r="V13" s="29">
        <v>10</v>
      </c>
      <c r="W13" s="30" t="str">
        <f>INDEX($P$4:$S$13,MATCH($V13,$T$4:$T$13,0),MATCH(W$3,$P$3:$S$3,0))</f>
        <v>Times Square</v>
      </c>
      <c r="X13" s="30" t="str">
        <f>VLOOKUP($W13,Table1[[Store Name]:[Region]],2,0)</f>
        <v>New York</v>
      </c>
      <c r="Y13" s="31">
        <f>INDEX($P$4:$S$13,MATCH($V13,$T$4:$T$13,0),MATCH(Y$3,$P$3:$S$3,0))</f>
        <v>20484.010000000002</v>
      </c>
      <c r="Z13" s="45">
        <f>INDEX($P$4:$S$13,MATCH($V13,$T$4:$T$13,0),MATCH(Z$3,$P$3:$S$3,0))</f>
        <v>0.14465033810308014</v>
      </c>
      <c r="AA13" s="31">
        <f>IF($X13=Region,$Y13,0)</f>
        <v>20484.010000000002</v>
      </c>
      <c r="AB13" s="48">
        <f>IF($X13=Region,$Z13,0)</f>
        <v>0.14465033810308014</v>
      </c>
      <c r="AE13" t="str">
        <v>Glass Marbles</v>
      </c>
      <c r="AF13" s="11">
        <f>SUMIFS(Table1[Revenue],Table1[Product Name],$AE13,Table1[Region],Region,Table1[Year],CurrYear,Table1[Month],CurrMonth)</f>
        <v>989.1</v>
      </c>
      <c r="AG13" s="11">
        <f>SUMIFS(Table1[Revenue],Table1[Product Name],$AE13,Table1[Region],Region,Table1[Year],PMyear,Table1[Month],PrevMonth)</f>
        <v>1505.63</v>
      </c>
      <c r="AH13" s="13">
        <f t="shared" si="3"/>
        <v>-516.53000000000009</v>
      </c>
      <c r="AI13">
        <f t="shared" si="4"/>
        <v>30</v>
      </c>
      <c r="AJ13">
        <f t="shared" si="5"/>
        <v>5</v>
      </c>
      <c r="AM13" s="7" t="s">
        <v>116</v>
      </c>
      <c r="AN13" s="7"/>
      <c r="AO13" s="7"/>
      <c r="AP13" s="7"/>
    </row>
    <row r="14" spans="2:42" x14ac:dyDescent="0.45">
      <c r="B14" s="26" t="str">
        <v>Sports &amp; Outdoors</v>
      </c>
      <c r="C14" s="33"/>
      <c r="J14" s="27">
        <v>11</v>
      </c>
      <c r="K14" s="27" t="s">
        <v>100</v>
      </c>
      <c r="L14" s="28">
        <f>SUMIFS(Table1[[Revenue]:[Revenue]],Table1[[Region]:[Region]],Region,Table1[[Year]:[Year]],'Data Preparation'!L$3,Table1[[Month]:[Month]],'Data Preparation'!$J14)</f>
        <v>42365.650000000009</v>
      </c>
      <c r="M14" s="28" t="e">
        <f>IF($J14&gt;CurrMonth,NA(),SUMIFS(Table1[[Revenue]:[Revenue]],Table1[[Region]:[Region]],Region,Table1[[Year]:[Year]],'Data Preparation'!M$3,Table1[[Month]:[Month]],'Data Preparation'!$J14))</f>
        <v>#N/A</v>
      </c>
      <c r="N14" s="28" t="e">
        <f>IF(J14=CurrMonth,$M14,NA())</f>
        <v>#N/A</v>
      </c>
      <c r="AE14" t="str">
        <v>Kids Makeup Kit</v>
      </c>
      <c r="AF14" s="11">
        <f>SUMIFS(Table1[Revenue],Table1[Product Name],$AE14,Table1[Region],Region,Table1[Year],CurrYear,Table1[Month],CurrMonth)</f>
        <v>1159.4199999999998</v>
      </c>
      <c r="AG14" s="11">
        <f>SUMIFS(Table1[Revenue],Table1[Product Name],$AE14,Table1[Region],Region,Table1[Year],PMyear,Table1[Month],PrevMonth)</f>
        <v>1559.2199999999998</v>
      </c>
      <c r="AH14" s="13">
        <f t="shared" si="3"/>
        <v>-399.79999999999995</v>
      </c>
      <c r="AI14">
        <f t="shared" si="4"/>
        <v>28</v>
      </c>
      <c r="AJ14">
        <f t="shared" si="5"/>
        <v>7</v>
      </c>
      <c r="AM14" s="8" t="s">
        <v>106</v>
      </c>
      <c r="AN14" s="8" t="s">
        <v>74</v>
      </c>
      <c r="AO14" s="8" t="s">
        <v>46</v>
      </c>
      <c r="AP14" s="8" t="s">
        <v>110</v>
      </c>
    </row>
    <row r="15" spans="2:42" x14ac:dyDescent="0.45">
      <c r="B15" s="29" t="str">
        <v>Art &amp; Crafts</v>
      </c>
      <c r="C15" s="34"/>
      <c r="J15" s="27">
        <v>12</v>
      </c>
      <c r="K15" s="27" t="s">
        <v>101</v>
      </c>
      <c r="L15" s="28">
        <f>SUMIFS(Table1[[Revenue]:[Revenue]],Table1[[Region]:[Region]],Region,Table1[[Year]:[Year]],'Data Preparation'!L$3,Table1[[Month]:[Month]],'Data Preparation'!$J15)</f>
        <v>48216.44999999999</v>
      </c>
      <c r="M15" s="28" t="e">
        <f>IF($J15&gt;CurrMonth,NA(),SUMIFS(Table1[[Revenue]:[Revenue]],Table1[[Region]:[Region]],Region,Table1[[Year]:[Year]],'Data Preparation'!M$3,Table1[[Month]:[Month]],'Data Preparation'!$J15))</f>
        <v>#N/A</v>
      </c>
      <c r="N15" s="28" t="e">
        <f>IF(J15=CurrMonth,$M15,NA())</f>
        <v>#N/A</v>
      </c>
      <c r="AE15" t="str">
        <v>Lego Bricks</v>
      </c>
      <c r="AF15" s="11">
        <f>SUMIFS(Table1[Revenue],Table1[Product Name],$AE15,Table1[Region],Region,Table1[Year],CurrYear,Table1[Month],CurrMonth)</f>
        <v>9317.67</v>
      </c>
      <c r="AG15" s="11">
        <f>SUMIFS(Table1[Revenue],Table1[Product Name],$AE15,Table1[Region],Region,Table1[Year],PMyear,Table1[Month],PrevMonth)</f>
        <v>10117.470000000001</v>
      </c>
      <c r="AH15" s="13">
        <f t="shared" si="3"/>
        <v>-799.80000000000109</v>
      </c>
      <c r="AI15">
        <f t="shared" si="4"/>
        <v>33</v>
      </c>
      <c r="AJ15">
        <f t="shared" si="5"/>
        <v>2</v>
      </c>
      <c r="AM15" s="9">
        <v>1</v>
      </c>
      <c r="AN15" s="9" t="str">
        <f>INDEX($AE$4:$AH$37,MATCH($AM15,$AJ$4:$AJ$37,0),MATCH(AN$14,$AE$3:$AH$3,0))</f>
        <v>Rubik's Cube</v>
      </c>
      <c r="AO15" s="11">
        <f t="shared" ref="AO15:AP22" si="7">INDEX($AE$4:$AH$37,MATCH($AM15,$AJ$4:$AJ$37,0),MATCH(AO$14,$AE$3:$AH$3,0))</f>
        <v>639.67999999999984</v>
      </c>
      <c r="AP15" s="11">
        <f t="shared" si="7"/>
        <v>-1359.3200000000002</v>
      </c>
    </row>
    <row r="16" spans="2:42" x14ac:dyDescent="0.45">
      <c r="AE16" t="str">
        <v>Mini Ping Pong</v>
      </c>
      <c r="AF16" s="11">
        <f>SUMIFS(Table1[Revenue],Table1[Product Name],$AE16,Table1[Region],Region,Table1[Year],CurrYear,Table1[Month],CurrMonth)</f>
        <v>0</v>
      </c>
      <c r="AG16" s="11">
        <f>SUMIFS(Table1[Revenue],Table1[Product Name],$AE16,Table1[Region],Region,Table1[Year],PMyear,Table1[Month],PrevMonth)</f>
        <v>0</v>
      </c>
      <c r="AH16" s="13">
        <f t="shared" si="3"/>
        <v>0</v>
      </c>
      <c r="AI16">
        <f t="shared" si="4"/>
        <v>15.5</v>
      </c>
      <c r="AJ16">
        <f t="shared" si="5"/>
        <v>19.5</v>
      </c>
      <c r="AM16" s="9">
        <v>2</v>
      </c>
      <c r="AN16" s="9" t="str">
        <f t="shared" ref="AN16:AP22" si="8">INDEX($AE$4:$AH$37,MATCH($AM16,$AJ$4:$AJ$37,0),MATCH(AN$14,$AE$3:$AH$3,0))</f>
        <v>Lego Bricks</v>
      </c>
      <c r="AO16" s="11">
        <f t="shared" si="7"/>
        <v>9317.67</v>
      </c>
      <c r="AP16" s="11">
        <f t="shared" si="7"/>
        <v>-799.80000000000109</v>
      </c>
    </row>
    <row r="17" spans="2:42" x14ac:dyDescent="0.45">
      <c r="AE17" t="str">
        <v>Monopoly</v>
      </c>
      <c r="AF17" s="11">
        <f>SUMIFS(Table1[Revenue],Table1[Product Name],$AE17,Table1[Region],Region,Table1[Year],CurrYear,Table1[Month],CurrMonth)</f>
        <v>899.55</v>
      </c>
      <c r="AG17" s="11">
        <f>SUMIFS(Table1[Revenue],Table1[Product Name],$AE17,Table1[Region],Region,Table1[Year],PMyear,Table1[Month],PrevMonth)</f>
        <v>159.91999999999999</v>
      </c>
      <c r="AH17" s="13">
        <f t="shared" si="3"/>
        <v>739.63</v>
      </c>
      <c r="AI17">
        <f t="shared" si="4"/>
        <v>2</v>
      </c>
      <c r="AJ17">
        <f t="shared" si="5"/>
        <v>33</v>
      </c>
      <c r="AM17" s="9">
        <v>3</v>
      </c>
      <c r="AN17" s="9" t="str">
        <f t="shared" si="8"/>
        <v>Mr. Potatohead</v>
      </c>
      <c r="AO17" s="11">
        <f t="shared" si="7"/>
        <v>459.53999999999996</v>
      </c>
      <c r="AP17" s="11">
        <f t="shared" si="7"/>
        <v>-719.28</v>
      </c>
    </row>
    <row r="18" spans="2:42" x14ac:dyDescent="0.45">
      <c r="B18" s="7" t="s">
        <v>78</v>
      </c>
      <c r="C18" s="7"/>
      <c r="AE18" t="str">
        <v>PlayDoh Can</v>
      </c>
      <c r="AF18" s="11">
        <f>SUMIFS(Table1[Revenue],Table1[Product Name],$AE18,Table1[Region],Region,Table1[Year],CurrYear,Table1[Month],CurrMonth)</f>
        <v>1219.92</v>
      </c>
      <c r="AG18" s="11">
        <f>SUMIFS(Table1[Revenue],Table1[Product Name],$AE18,Table1[Region],Region,Table1[Year],PMyear,Table1[Month],PrevMonth)</f>
        <v>1267.7600000000002</v>
      </c>
      <c r="AH18" s="13">
        <f t="shared" si="3"/>
        <v>-47.840000000000146</v>
      </c>
      <c r="AI18">
        <f t="shared" si="4"/>
        <v>19</v>
      </c>
      <c r="AJ18">
        <f t="shared" si="5"/>
        <v>16</v>
      </c>
      <c r="AM18" s="9">
        <v>4</v>
      </c>
      <c r="AN18" s="9" t="str">
        <f t="shared" si="8"/>
        <v>Etch A Sketch</v>
      </c>
      <c r="AO18" s="11">
        <f t="shared" si="7"/>
        <v>881.57999999999993</v>
      </c>
      <c r="AP18" s="11">
        <f t="shared" si="7"/>
        <v>-524.75</v>
      </c>
    </row>
    <row r="19" spans="2:42" x14ac:dyDescent="0.45">
      <c r="B19" s="35" t="s">
        <v>79</v>
      </c>
      <c r="C19" s="36">
        <f>MAX(Table1[Year])</f>
        <v>2021</v>
      </c>
      <c r="AE19" t="str">
        <v>PlayDoh Toolkit</v>
      </c>
      <c r="AF19" s="11">
        <f>SUMIFS(Table1[Revenue],Table1[Product Name],$AE19,Table1[Region],Region,Table1[Year],CurrYear,Table1[Month],CurrMonth)</f>
        <v>374.25</v>
      </c>
      <c r="AG19" s="11">
        <f>SUMIFS(Table1[Revenue],Table1[Product Name],$AE19,Table1[Region],Region,Table1[Year],PMyear,Table1[Month],PrevMonth)</f>
        <v>449.1</v>
      </c>
      <c r="AH19" s="13">
        <f t="shared" si="3"/>
        <v>-74.850000000000023</v>
      </c>
      <c r="AI19">
        <f t="shared" si="4"/>
        <v>20</v>
      </c>
      <c r="AJ19">
        <f t="shared" si="5"/>
        <v>15</v>
      </c>
      <c r="AM19" s="9">
        <v>5</v>
      </c>
      <c r="AN19" s="9" t="str">
        <f t="shared" si="8"/>
        <v>Glass Marbles</v>
      </c>
      <c r="AO19" s="11">
        <f t="shared" si="7"/>
        <v>989.1</v>
      </c>
      <c r="AP19" s="11">
        <f t="shared" si="7"/>
        <v>-516.53000000000009</v>
      </c>
    </row>
    <row r="20" spans="2:42" x14ac:dyDescent="0.45">
      <c r="B20" s="37" t="s">
        <v>80</v>
      </c>
      <c r="C20" s="32">
        <f>_xlfn.MAXIFS(Table1[Month],Table1[Year],$C$19)</f>
        <v>9</v>
      </c>
      <c r="AE20" t="str">
        <v>Rubik's Cube</v>
      </c>
      <c r="AF20" s="11">
        <f>SUMIFS(Table1[Revenue],Table1[Product Name],$AE20,Table1[Region],Region,Table1[Year],CurrYear,Table1[Month],CurrMonth)</f>
        <v>639.67999999999984</v>
      </c>
      <c r="AG20" s="11">
        <f>SUMIFS(Table1[Revenue],Table1[Product Name],$AE20,Table1[Region],Region,Table1[Year],PMyear,Table1[Month],PrevMonth)</f>
        <v>1999</v>
      </c>
      <c r="AH20" s="13">
        <f t="shared" si="3"/>
        <v>-1359.3200000000002</v>
      </c>
      <c r="AI20">
        <f t="shared" si="4"/>
        <v>34</v>
      </c>
      <c r="AJ20">
        <f t="shared" si="5"/>
        <v>1</v>
      </c>
      <c r="AM20" s="9">
        <v>6</v>
      </c>
      <c r="AN20" s="9" t="str">
        <f t="shared" si="8"/>
        <v>Chutes &amp; Ladders</v>
      </c>
      <c r="AO20" s="11">
        <f t="shared" si="7"/>
        <v>0</v>
      </c>
      <c r="AP20" s="11">
        <f t="shared" si="7"/>
        <v>-402.69</v>
      </c>
    </row>
    <row r="21" spans="2:42" x14ac:dyDescent="0.45">
      <c r="B21" s="37" t="s">
        <v>81</v>
      </c>
      <c r="C21" s="32">
        <f>C19-1</f>
        <v>2020</v>
      </c>
      <c r="AE21" t="str">
        <v>Splash Balls</v>
      </c>
      <c r="AF21" s="11">
        <f>SUMIFS(Table1[Revenue],Table1[Product Name],$AE21,Table1[Region],Region,Table1[Year],CurrYear,Table1[Month],CurrMonth)</f>
        <v>2247.5</v>
      </c>
      <c r="AG21" s="11">
        <f>SUMIFS(Table1[Revenue],Table1[Product Name],$AE21,Table1[Region],Region,Table1[Year],PMyear,Table1[Month],PrevMonth)</f>
        <v>2481.2400000000002</v>
      </c>
      <c r="AH21" s="13">
        <f t="shared" si="3"/>
        <v>-233.74000000000024</v>
      </c>
      <c r="AI21">
        <f t="shared" si="4"/>
        <v>24</v>
      </c>
      <c r="AJ21">
        <f t="shared" si="5"/>
        <v>11</v>
      </c>
      <c r="AM21" s="9">
        <v>7</v>
      </c>
      <c r="AN21" s="9" t="str">
        <f t="shared" si="8"/>
        <v>Kids Makeup Kit</v>
      </c>
      <c r="AO21" s="11">
        <f t="shared" si="7"/>
        <v>1159.4199999999998</v>
      </c>
      <c r="AP21" s="11">
        <f t="shared" si="7"/>
        <v>-399.79999999999995</v>
      </c>
    </row>
    <row r="22" spans="2:42" x14ac:dyDescent="0.45">
      <c r="B22" s="37" t="s">
        <v>82</v>
      </c>
      <c r="C22" s="32">
        <f>IF($C$20=1,12,$C$20-1)</f>
        <v>8</v>
      </c>
      <c r="AE22" t="str">
        <v>Teddy Bear</v>
      </c>
      <c r="AF22" s="11">
        <f>SUMIFS(Table1[Revenue],Table1[Product Name],$AE22,Table1[Region],Region,Table1[Year],CurrYear,Table1[Month],CurrMonth)</f>
        <v>0</v>
      </c>
      <c r="AG22" s="11">
        <f>SUMIFS(Table1[Revenue],Table1[Product Name],$AE22,Table1[Region],Region,Table1[Year],PMyear,Table1[Month],PrevMonth)</f>
        <v>363.72</v>
      </c>
      <c r="AH22" s="13">
        <f t="shared" si="3"/>
        <v>-363.72</v>
      </c>
      <c r="AI22">
        <f t="shared" si="4"/>
        <v>27</v>
      </c>
      <c r="AJ22">
        <f t="shared" si="5"/>
        <v>8</v>
      </c>
      <c r="AM22" s="9">
        <v>8</v>
      </c>
      <c r="AN22" s="9" t="str">
        <f t="shared" si="8"/>
        <v>Teddy Bear</v>
      </c>
      <c r="AO22" s="11">
        <f t="shared" si="7"/>
        <v>0</v>
      </c>
      <c r="AP22" s="11">
        <f t="shared" si="7"/>
        <v>-363.72</v>
      </c>
    </row>
    <row r="23" spans="2:42" x14ac:dyDescent="0.45">
      <c r="B23" s="37" t="s">
        <v>87</v>
      </c>
      <c r="C23" s="32">
        <f>IF(CurrMonth=1,PrevYear,CurrYear)</f>
        <v>2021</v>
      </c>
      <c r="AE23" t="str">
        <v>Toy Robot</v>
      </c>
      <c r="AF23" s="11">
        <f>SUMIFS(Table1[Revenue],Table1[Product Name],$AE23,Table1[Region],Region,Table1[Year],CurrYear,Table1[Month],CurrMonth)</f>
        <v>675.74</v>
      </c>
      <c r="AG23" s="11">
        <f>SUMIFS(Table1[Revenue],Table1[Product Name],$AE23,Table1[Region],Region,Table1[Year],PMyear,Table1[Month],PrevMonth)</f>
        <v>987.61999999999989</v>
      </c>
      <c r="AH23" s="13">
        <f t="shared" si="3"/>
        <v>-311.87999999999988</v>
      </c>
      <c r="AI23">
        <f t="shared" si="4"/>
        <v>26</v>
      </c>
      <c r="AJ23">
        <f t="shared" si="5"/>
        <v>9</v>
      </c>
    </row>
    <row r="24" spans="2:42" x14ac:dyDescent="0.45">
      <c r="B24" s="38" t="s">
        <v>120</v>
      </c>
      <c r="C24" s="39" t="str">
        <f>_xlfn.CONCAT(VLOOKUP(CurrMonth,$B$29:$C$40,2,0)," ",CurrYear)</f>
        <v>Sep 2021</v>
      </c>
      <c r="AE24" t="str">
        <v>Nerf Gun</v>
      </c>
      <c r="AF24" s="11">
        <f>SUMIFS(Table1[Revenue],Table1[Product Name],$AE24,Table1[Region],Region,Table1[Year],CurrYear,Table1[Month],CurrMonth)</f>
        <v>2278.8599999999997</v>
      </c>
      <c r="AG24" s="11">
        <f>SUMIFS(Table1[Revenue],Table1[Product Name],$AE24,Table1[Region],Region,Table1[Year],PMyear,Table1[Month],PrevMonth)</f>
        <v>1859.07</v>
      </c>
      <c r="AH24" s="13">
        <f t="shared" si="3"/>
        <v>419.78999999999974</v>
      </c>
      <c r="AI24">
        <f t="shared" si="4"/>
        <v>6</v>
      </c>
      <c r="AJ24">
        <f t="shared" si="5"/>
        <v>29</v>
      </c>
    </row>
    <row r="25" spans="2:42" x14ac:dyDescent="0.45">
      <c r="AE25" t="str">
        <v>Basketball Hoop</v>
      </c>
      <c r="AF25" s="11">
        <f>SUMIFS(Table1[Revenue],Table1[Product Name],$AE25,Table1[Region],Region,Table1[Year],CurrYear,Table1[Month],CurrMonth)</f>
        <v>0</v>
      </c>
      <c r="AG25" s="11">
        <f>SUMIFS(Table1[Revenue],Table1[Product Name],$AE25,Table1[Region],Region,Table1[Year],PMyear,Table1[Month],PrevMonth)</f>
        <v>0</v>
      </c>
      <c r="AH25" s="13">
        <f t="shared" si="3"/>
        <v>0</v>
      </c>
      <c r="AI25">
        <f t="shared" si="4"/>
        <v>15.5</v>
      </c>
      <c r="AJ25">
        <f t="shared" si="5"/>
        <v>19.5</v>
      </c>
    </row>
    <row r="26" spans="2:42" x14ac:dyDescent="0.45">
      <c r="AE26" t="str">
        <v>Uno Card Game</v>
      </c>
      <c r="AF26" s="11">
        <f>SUMIFS(Table1[Revenue],Table1[Product Name],$AE26,Table1[Region],Region,Table1[Year],CurrYear,Table1[Month],CurrMonth)</f>
        <v>63.92</v>
      </c>
      <c r="AG26" s="11">
        <f>SUMIFS(Table1[Revenue],Table1[Product Name],$AE26,Table1[Region],Region,Table1[Year],PMyear,Table1[Month],PrevMonth)</f>
        <v>0</v>
      </c>
      <c r="AH26" s="13">
        <f t="shared" si="3"/>
        <v>63.92</v>
      </c>
      <c r="AI26">
        <f t="shared" si="4"/>
        <v>11</v>
      </c>
      <c r="AJ26">
        <f t="shared" si="5"/>
        <v>24</v>
      </c>
    </row>
    <row r="27" spans="2:42" x14ac:dyDescent="0.45">
      <c r="AE27" t="str">
        <v>Barrel O' Slime</v>
      </c>
      <c r="AF27" s="11">
        <f>SUMIFS(Table1[Revenue],Table1[Product Name],$AE27,Table1[Region],Region,Table1[Year],CurrYear,Table1[Month],CurrMonth)</f>
        <v>1356.6</v>
      </c>
      <c r="AG27" s="11">
        <f>SUMIFS(Table1[Revenue],Table1[Product Name],$AE27,Table1[Region],Region,Table1[Year],PMyear,Table1[Month],PrevMonth)</f>
        <v>805.98</v>
      </c>
      <c r="AH27" s="13">
        <f t="shared" si="3"/>
        <v>550.61999999999989</v>
      </c>
      <c r="AI27">
        <f t="shared" si="4"/>
        <v>4</v>
      </c>
      <c r="AJ27">
        <f t="shared" si="5"/>
        <v>31</v>
      </c>
    </row>
    <row r="28" spans="2:42" x14ac:dyDescent="0.45">
      <c r="B28" s="21" t="s">
        <v>89</v>
      </c>
      <c r="C28" s="21" t="s">
        <v>121</v>
      </c>
      <c r="AE28" t="str">
        <v>Hot Wheels Pack</v>
      </c>
      <c r="AF28" s="11">
        <f>SUMIFS(Table1[Revenue],Table1[Product Name],$AE28,Table1[Region],Region,Table1[Year],CurrYear,Table1[Month],CurrMonth)</f>
        <v>0</v>
      </c>
      <c r="AG28" s="11">
        <f>SUMIFS(Table1[Revenue],Table1[Product Name],$AE28,Table1[Region],Region,Table1[Year],PMyear,Table1[Month],PrevMonth)</f>
        <v>0</v>
      </c>
      <c r="AH28" s="13">
        <f t="shared" si="3"/>
        <v>0</v>
      </c>
      <c r="AI28">
        <f t="shared" si="4"/>
        <v>15.5</v>
      </c>
      <c r="AJ28">
        <f t="shared" si="5"/>
        <v>19.5</v>
      </c>
    </row>
    <row r="29" spans="2:42" x14ac:dyDescent="0.45">
      <c r="B29" s="22">
        <v>1</v>
      </c>
      <c r="C29" s="22" t="s">
        <v>90</v>
      </c>
      <c r="AE29" t="str">
        <v>Water Gun</v>
      </c>
      <c r="AF29" s="11">
        <f>SUMIFS(Table1[Revenue],Table1[Product Name],$AE29,Table1[Region],Region,Table1[Year],CurrYear,Table1[Month],CurrMonth)</f>
        <v>0</v>
      </c>
      <c r="AG29" s="11">
        <f>SUMIFS(Table1[Revenue],Table1[Product Name],$AE29,Table1[Region],Region,Table1[Year],PMyear,Table1[Month],PrevMonth)</f>
        <v>0</v>
      </c>
      <c r="AH29" s="13">
        <f t="shared" si="3"/>
        <v>0</v>
      </c>
      <c r="AI29">
        <f t="shared" si="4"/>
        <v>15.5</v>
      </c>
      <c r="AJ29">
        <f t="shared" si="5"/>
        <v>19.5</v>
      </c>
    </row>
    <row r="30" spans="2:42" x14ac:dyDescent="0.45">
      <c r="B30" s="22">
        <v>2</v>
      </c>
      <c r="C30" s="22" t="s">
        <v>91</v>
      </c>
      <c r="AE30" t="str">
        <v>PlayDoh Playset</v>
      </c>
      <c r="AF30" s="11">
        <f>SUMIFS(Table1[Revenue],Table1[Product Name],$AE30,Table1[Region],Region,Table1[Year],CurrYear,Table1[Month],CurrMonth)</f>
        <v>949.61999999999989</v>
      </c>
      <c r="AG30" s="11">
        <f>SUMIFS(Table1[Revenue],Table1[Product Name],$AE30,Table1[Region],Region,Table1[Year],PMyear,Table1[Month],PrevMonth)</f>
        <v>874.64999999999986</v>
      </c>
      <c r="AH30" s="13">
        <f t="shared" si="3"/>
        <v>74.970000000000027</v>
      </c>
      <c r="AI30">
        <f t="shared" si="4"/>
        <v>10</v>
      </c>
      <c r="AJ30">
        <f t="shared" si="5"/>
        <v>25</v>
      </c>
    </row>
    <row r="31" spans="2:42" x14ac:dyDescent="0.45">
      <c r="B31" s="22">
        <v>3</v>
      </c>
      <c r="C31" s="22" t="s">
        <v>92</v>
      </c>
      <c r="AE31" t="str">
        <v>Jenga</v>
      </c>
      <c r="AF31" s="11">
        <f>SUMIFS(Table1[Revenue],Table1[Product Name],$AE31,Table1[Region],Region,Table1[Year],CurrYear,Table1[Month],CurrMonth)</f>
        <v>0</v>
      </c>
      <c r="AG31" s="11">
        <f>SUMIFS(Table1[Revenue],Table1[Product Name],$AE31,Table1[Region],Region,Table1[Year],PMyear,Table1[Month],PrevMonth)</f>
        <v>119.88</v>
      </c>
      <c r="AH31" s="13">
        <f t="shared" si="3"/>
        <v>-119.88</v>
      </c>
      <c r="AI31">
        <f t="shared" si="4"/>
        <v>22</v>
      </c>
      <c r="AJ31">
        <f t="shared" si="5"/>
        <v>13</v>
      </c>
    </row>
    <row r="32" spans="2:42" x14ac:dyDescent="0.45">
      <c r="B32" s="22">
        <v>4</v>
      </c>
      <c r="C32" s="22" t="s">
        <v>93</v>
      </c>
      <c r="AE32" t="str">
        <v>Plush Pony</v>
      </c>
      <c r="AF32" s="11">
        <f>SUMIFS(Table1[Revenue],Table1[Product Name],$AE32,Table1[Region],Region,Table1[Year],CurrYear,Table1[Month],CurrMonth)</f>
        <v>279.85999999999996</v>
      </c>
      <c r="AG32" s="11">
        <f>SUMIFS(Table1[Revenue],Table1[Product Name],$AE32,Table1[Region],Region,Table1[Year],PMyear,Table1[Month],PrevMonth)</f>
        <v>39.979999999999997</v>
      </c>
      <c r="AH32" s="13">
        <f t="shared" si="3"/>
        <v>239.87999999999997</v>
      </c>
      <c r="AI32">
        <f t="shared" si="4"/>
        <v>8</v>
      </c>
      <c r="AJ32">
        <f t="shared" si="5"/>
        <v>27</v>
      </c>
    </row>
    <row r="33" spans="2:36" x14ac:dyDescent="0.45">
      <c r="B33" s="22">
        <v>5</v>
      </c>
      <c r="C33" s="22" t="s">
        <v>94</v>
      </c>
      <c r="AE33" t="str">
        <v>Gamer Headset</v>
      </c>
      <c r="AF33" s="11">
        <f>SUMIFS(Table1[Revenue],Table1[Product Name],$AE33,Table1[Region],Region,Table1[Year],CurrYear,Table1[Month],CurrMonth)</f>
        <v>0</v>
      </c>
      <c r="AG33" s="11">
        <f>SUMIFS(Table1[Revenue],Table1[Product Name],$AE33,Table1[Region],Region,Table1[Year],PMyear,Table1[Month],PrevMonth)</f>
        <v>0</v>
      </c>
      <c r="AH33" s="13">
        <f t="shared" si="3"/>
        <v>0</v>
      </c>
      <c r="AI33">
        <f t="shared" si="4"/>
        <v>15.5</v>
      </c>
      <c r="AJ33">
        <f t="shared" si="5"/>
        <v>19.5</v>
      </c>
    </row>
    <row r="34" spans="2:36" x14ac:dyDescent="0.45">
      <c r="B34" s="22">
        <v>6</v>
      </c>
      <c r="C34" s="22" t="s">
        <v>95</v>
      </c>
      <c r="AE34" t="str">
        <v>Magic Sand</v>
      </c>
      <c r="AF34" s="11">
        <f>SUMIFS(Table1[Revenue],Table1[Product Name],$AE34,Table1[Region],Region,Table1[Year],CurrYear,Table1[Month],CurrMonth)</f>
        <v>4589.13</v>
      </c>
      <c r="AG34" s="11">
        <f>SUMIFS(Table1[Revenue],Table1[Product Name],$AE34,Table1[Region],Region,Table1[Year],PMyear,Table1[Month],PrevMonth)</f>
        <v>3901.56</v>
      </c>
      <c r="AH34" s="13">
        <f t="shared" si="3"/>
        <v>687.57000000000016</v>
      </c>
      <c r="AI34">
        <f t="shared" si="4"/>
        <v>3</v>
      </c>
      <c r="AJ34">
        <f t="shared" si="5"/>
        <v>32</v>
      </c>
    </row>
    <row r="35" spans="2:36" x14ac:dyDescent="0.45">
      <c r="B35" s="22">
        <v>7</v>
      </c>
      <c r="C35" s="22" t="s">
        <v>96</v>
      </c>
      <c r="AE35" t="str">
        <v>Mr. Potatohead</v>
      </c>
      <c r="AF35" s="11">
        <f>SUMIFS(Table1[Revenue],Table1[Product Name],$AE35,Table1[Region],Region,Table1[Year],CurrYear,Table1[Month],CurrMonth)</f>
        <v>459.53999999999996</v>
      </c>
      <c r="AG35" s="11">
        <f>SUMIFS(Table1[Revenue],Table1[Product Name],$AE35,Table1[Region],Region,Table1[Year],PMyear,Table1[Month],PrevMonth)</f>
        <v>1178.82</v>
      </c>
      <c r="AH35" s="13">
        <f t="shared" si="3"/>
        <v>-719.28</v>
      </c>
      <c r="AI35">
        <f t="shared" si="4"/>
        <v>32</v>
      </c>
      <c r="AJ35">
        <f t="shared" si="5"/>
        <v>3</v>
      </c>
    </row>
    <row r="36" spans="2:36" x14ac:dyDescent="0.45">
      <c r="B36" s="22">
        <v>8</v>
      </c>
      <c r="C36" s="22" t="s">
        <v>97</v>
      </c>
      <c r="AE36" t="str">
        <v>Etch A Sketch</v>
      </c>
      <c r="AF36" s="11">
        <f>SUMIFS(Table1[Revenue],Table1[Product Name],$AE36,Table1[Region],Region,Table1[Year],CurrYear,Table1[Month],CurrMonth)</f>
        <v>881.57999999999993</v>
      </c>
      <c r="AG36" s="11">
        <f>SUMIFS(Table1[Revenue],Table1[Product Name],$AE36,Table1[Region],Region,Table1[Year],PMyear,Table1[Month],PrevMonth)</f>
        <v>1406.33</v>
      </c>
      <c r="AH36" s="13">
        <f t="shared" si="3"/>
        <v>-524.75</v>
      </c>
      <c r="AI36">
        <f t="shared" si="4"/>
        <v>31</v>
      </c>
      <c r="AJ36">
        <f t="shared" si="5"/>
        <v>4</v>
      </c>
    </row>
    <row r="37" spans="2:36" x14ac:dyDescent="0.45">
      <c r="B37" s="22">
        <v>9</v>
      </c>
      <c r="C37" s="22" t="s">
        <v>98</v>
      </c>
      <c r="AE37" t="str">
        <v>Disk Launcher</v>
      </c>
      <c r="AF37" s="11">
        <f>SUMIFS(Table1[Revenue],Table1[Product Name],$AE37,Table1[Region],Region,Table1[Year],CurrYear,Table1[Month],CurrMonth)</f>
        <v>0</v>
      </c>
      <c r="AG37" s="11">
        <f>SUMIFS(Table1[Revenue],Table1[Product Name],$AE37,Table1[Region],Region,Table1[Year],PMyear,Table1[Month],PrevMonth)</f>
        <v>0</v>
      </c>
      <c r="AH37" s="13">
        <f t="shared" si="3"/>
        <v>0</v>
      </c>
      <c r="AI37">
        <f t="shared" si="4"/>
        <v>15.5</v>
      </c>
      <c r="AJ37">
        <f t="shared" si="5"/>
        <v>19.5</v>
      </c>
    </row>
    <row r="38" spans="2:36" x14ac:dyDescent="0.45">
      <c r="B38" s="22">
        <v>10</v>
      </c>
      <c r="C38" s="22" t="s">
        <v>99</v>
      </c>
      <c r="AE38" t="str">
        <v>Foam Disk Launcher</v>
      </c>
    </row>
    <row r="39" spans="2:36" x14ac:dyDescent="0.45">
      <c r="B39" s="22">
        <v>11</v>
      </c>
      <c r="C39" s="22" t="s">
        <v>100</v>
      </c>
      <c r="AE39" t="str">
        <v>Gamer Headphones</v>
      </c>
    </row>
    <row r="40" spans="2:36" x14ac:dyDescent="0.45">
      <c r="B40" s="22">
        <v>12</v>
      </c>
      <c r="C40" s="22" t="s">
        <v>101</v>
      </c>
      <c r="AE40" t="str">
        <v>Mini Ping Pong Set</v>
      </c>
    </row>
    <row r="41" spans="2:36" x14ac:dyDescent="0.45">
      <c r="AE41" t="str">
        <v>Playfoam</v>
      </c>
    </row>
    <row r="42" spans="2:36" x14ac:dyDescent="0.45">
      <c r="AE42" t="str">
        <v>Supersoaker Water Gun</v>
      </c>
    </row>
    <row r="43" spans="2:36" x14ac:dyDescent="0.45">
      <c r="AE43" t="str">
        <v>Hot Wheels 5-Pack</v>
      </c>
    </row>
    <row r="44" spans="2:36" x14ac:dyDescent="0.45">
      <c r="AE44" t="str">
        <v>Mini Basketball Hoop</v>
      </c>
    </row>
  </sheetData>
  <phoneticPr fontId="2" type="noConversion"/>
  <conditionalFormatting sqref="G6:G7">
    <cfRule type="cellIs" dxfId="5" priority="6" operator="lessThan">
      <formula>0</formula>
    </cfRule>
    <cfRule type="cellIs" dxfId="4" priority="7" operator="greaterThan">
      <formula>0</formula>
    </cfRule>
  </conditionalFormatting>
  <conditionalFormatting sqref="S4:S1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Z4:Z13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11" xr:uid="{20D5B67B-F006-4625-B717-662174E5A6E2}">
      <formula1>$B$11:$B$15</formula1>
    </dataValidation>
  </dataValidations>
  <pageMargins left="0.7" right="0.7" top="0.75" bottom="0.75" header="0.3" footer="0.3"/>
  <ignoredErrors>
    <ignoredError sqref="X4:X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E628-E061-4545-8F63-AF57E20C84F7}">
  <dimension ref="A1:W36"/>
  <sheetViews>
    <sheetView showGridLines="0" showRowColHeaders="0" tabSelected="1" zoomScale="94" zoomScaleNormal="94" workbookViewId="0">
      <selection activeCell="B6" sqref="B6"/>
    </sheetView>
  </sheetViews>
  <sheetFormatPr defaultColWidth="0" defaultRowHeight="14.25" zeroHeight="1" x14ac:dyDescent="0.45"/>
  <cols>
    <col min="1" max="1" width="21.6640625" customWidth="1"/>
    <col min="2" max="2" width="26.06640625" bestFit="1" customWidth="1"/>
    <col min="3" max="3" width="23.33203125" bestFit="1" customWidth="1"/>
    <col min="4" max="4" width="20.46484375" bestFit="1" customWidth="1"/>
    <col min="5" max="10" width="9.06640625" customWidth="1"/>
    <col min="11" max="11" width="6.265625" customWidth="1"/>
    <col min="12" max="13" width="1.9296875" customWidth="1"/>
    <col min="14" max="14" width="3" customWidth="1"/>
    <col min="15" max="15" width="1.59765625" customWidth="1"/>
    <col min="16" max="16" width="1.6640625" customWidth="1"/>
    <col min="17" max="17" width="20.9296875" customWidth="1"/>
    <col min="18" max="18" width="17.53125" customWidth="1"/>
    <col min="19" max="19" width="21.33203125" customWidth="1"/>
    <col min="20" max="20" width="9.3984375" customWidth="1"/>
    <col min="24" max="16384" width="9.06640625" hidden="1"/>
  </cols>
  <sheetData>
    <row r="1" spans="1:23" ht="14.25" customHeight="1" x14ac:dyDescent="0.4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4.25" customHeight="1" x14ac:dyDescent="0.4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4.25" customHeight="1" x14ac:dyDescent="0.4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4.25" customHeight="1" x14ac:dyDescent="0.4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5"/>
    <row r="6" spans="1:23" ht="36" x14ac:dyDescent="1.05">
      <c r="A6" s="51" t="s">
        <v>122</v>
      </c>
      <c r="B6" s="54" t="s">
        <v>5</v>
      </c>
      <c r="C6" s="52" t="s">
        <v>123</v>
      </c>
      <c r="D6" s="53" t="str">
        <f>'Data Preparation'!$C$24</f>
        <v>Sep 2021</v>
      </c>
      <c r="E6" s="50" t="s">
        <v>124</v>
      </c>
    </row>
    <row r="7" spans="1:23" x14ac:dyDescent="0.45"/>
    <row r="8" spans="1:23" x14ac:dyDescent="0.45"/>
    <row r="9" spans="1:23" x14ac:dyDescent="0.45"/>
    <row r="10" spans="1:23" x14ac:dyDescent="0.45"/>
    <row r="11" spans="1:23" ht="19.25" customHeight="1" x14ac:dyDescent="0.55000000000000004">
      <c r="Q11" s="17" t="s">
        <v>74</v>
      </c>
      <c r="R11" s="17" t="s">
        <v>46</v>
      </c>
      <c r="S11" s="17" t="s">
        <v>117</v>
      </c>
    </row>
    <row r="12" spans="1:23" ht="15.75" x14ac:dyDescent="0.5">
      <c r="Q12" s="15" t="str">
        <f>'Data Preparation'!AN4</f>
        <v>Dinosaur Figures</v>
      </c>
      <c r="R12" s="16">
        <f>'Data Preparation'!AO4</f>
        <v>2893.07</v>
      </c>
      <c r="S12" s="19">
        <f>'Data Preparation'!AP4</f>
        <v>989.34000000000015</v>
      </c>
    </row>
    <row r="13" spans="1:23" ht="15.75" x14ac:dyDescent="0.5">
      <c r="Q13" s="15" t="str">
        <f>'Data Preparation'!AN5</f>
        <v>Monopoly</v>
      </c>
      <c r="R13" s="16">
        <f>'Data Preparation'!AO5</f>
        <v>899.55</v>
      </c>
      <c r="S13" s="19">
        <f>'Data Preparation'!AP5</f>
        <v>739.63</v>
      </c>
    </row>
    <row r="14" spans="1:23" ht="15.75" x14ac:dyDescent="0.5">
      <c r="Q14" s="15" t="str">
        <f>'Data Preparation'!AN6</f>
        <v>Magic Sand</v>
      </c>
      <c r="R14" s="16">
        <f>'Data Preparation'!AO6</f>
        <v>4589.13</v>
      </c>
      <c r="S14" s="19">
        <f>'Data Preparation'!AP6</f>
        <v>687.57000000000016</v>
      </c>
    </row>
    <row r="15" spans="1:23" ht="15.75" x14ac:dyDescent="0.5">
      <c r="Q15" s="15" t="str">
        <f>'Data Preparation'!AN7</f>
        <v>Barrel O' Slime</v>
      </c>
      <c r="R15" s="16">
        <f>'Data Preparation'!AO7</f>
        <v>1356.6</v>
      </c>
      <c r="S15" s="19">
        <f>'Data Preparation'!AP7</f>
        <v>550.61999999999989</v>
      </c>
    </row>
    <row r="16" spans="1:23" ht="15.75" x14ac:dyDescent="0.5">
      <c r="Q16" s="15" t="str">
        <f>'Data Preparation'!AN8</f>
        <v>Deck Of Cards</v>
      </c>
      <c r="R16" s="16">
        <f>'Data Preparation'!AO8</f>
        <v>1901.28</v>
      </c>
      <c r="S16" s="19">
        <f>'Data Preparation'!AP8</f>
        <v>426.38999999999987</v>
      </c>
    </row>
    <row r="17" spans="17:19" ht="15.75" x14ac:dyDescent="0.5">
      <c r="Q17" s="15" t="str">
        <f>'Data Preparation'!AN9</f>
        <v>Nerf Gun</v>
      </c>
      <c r="R17" s="16">
        <f>'Data Preparation'!AO9</f>
        <v>2278.8599999999997</v>
      </c>
      <c r="S17" s="19">
        <f>'Data Preparation'!AP9</f>
        <v>419.78999999999974</v>
      </c>
    </row>
    <row r="18" spans="17:19" ht="15.75" x14ac:dyDescent="0.5">
      <c r="Q18" s="15" t="str">
        <f>'Data Preparation'!AN10</f>
        <v>Dart Gun</v>
      </c>
      <c r="R18" s="16">
        <f>'Data Preparation'!AO10</f>
        <v>1487.0700000000002</v>
      </c>
      <c r="S18" s="19">
        <f>'Data Preparation'!AP10</f>
        <v>399.75000000000023</v>
      </c>
    </row>
    <row r="19" spans="17:19" ht="15.75" x14ac:dyDescent="0.5">
      <c r="Q19" s="15" t="str">
        <f>'Data Preparation'!AN11</f>
        <v>Plush Pony</v>
      </c>
      <c r="R19" s="16">
        <f>'Data Preparation'!AO11</f>
        <v>279.85999999999996</v>
      </c>
      <c r="S19" s="19">
        <f>'Data Preparation'!AP11</f>
        <v>239.87999999999997</v>
      </c>
    </row>
    <row r="20" spans="17:19" x14ac:dyDescent="0.45"/>
    <row r="21" spans="17:19" x14ac:dyDescent="0.45"/>
    <row r="22" spans="17:19" x14ac:dyDescent="0.45"/>
    <row r="23" spans="17:19" x14ac:dyDescent="0.45"/>
    <row r="24" spans="17:19" ht="19.25" customHeight="1" x14ac:dyDescent="0.55000000000000004">
      <c r="Q24" s="17" t="s">
        <v>74</v>
      </c>
      <c r="R24" s="17" t="s">
        <v>46</v>
      </c>
      <c r="S24" s="17" t="s">
        <v>117</v>
      </c>
    </row>
    <row r="25" spans="17:19" ht="15.75" x14ac:dyDescent="0.5">
      <c r="Q25" s="15" t="str">
        <f>'Data Preparation'!AN15</f>
        <v>Rubik's Cube</v>
      </c>
      <c r="R25" s="16">
        <f>'Data Preparation'!AO15</f>
        <v>639.67999999999984</v>
      </c>
      <c r="S25" s="20">
        <f>'Data Preparation'!AP15</f>
        <v>-1359.3200000000002</v>
      </c>
    </row>
    <row r="26" spans="17:19" ht="15.75" x14ac:dyDescent="0.5">
      <c r="Q26" s="15" t="str">
        <f>'Data Preparation'!AN16</f>
        <v>Lego Bricks</v>
      </c>
      <c r="R26" s="16">
        <f>'Data Preparation'!AO16</f>
        <v>9317.67</v>
      </c>
      <c r="S26" s="20">
        <f>'Data Preparation'!AP16</f>
        <v>-799.80000000000109</v>
      </c>
    </row>
    <row r="27" spans="17:19" ht="15.75" x14ac:dyDescent="0.5">
      <c r="Q27" s="15" t="str">
        <f>'Data Preparation'!AN17</f>
        <v>Mr. Potatohead</v>
      </c>
      <c r="R27" s="16">
        <f>'Data Preparation'!AO17</f>
        <v>459.53999999999996</v>
      </c>
      <c r="S27" s="20">
        <f>'Data Preparation'!AP17</f>
        <v>-719.28</v>
      </c>
    </row>
    <row r="28" spans="17:19" ht="15.75" x14ac:dyDescent="0.5">
      <c r="Q28" s="15" t="str">
        <f>'Data Preparation'!AN18</f>
        <v>Etch A Sketch</v>
      </c>
      <c r="R28" s="16">
        <f>'Data Preparation'!AO18</f>
        <v>881.57999999999993</v>
      </c>
      <c r="S28" s="20">
        <f>'Data Preparation'!AP18</f>
        <v>-524.75</v>
      </c>
    </row>
    <row r="29" spans="17:19" ht="15.75" x14ac:dyDescent="0.5">
      <c r="Q29" s="15" t="str">
        <f>'Data Preparation'!AN19</f>
        <v>Glass Marbles</v>
      </c>
      <c r="R29" s="16">
        <f>'Data Preparation'!AO19</f>
        <v>989.1</v>
      </c>
      <c r="S29" s="20">
        <f>'Data Preparation'!AP19</f>
        <v>-516.53000000000009</v>
      </c>
    </row>
    <row r="30" spans="17:19" ht="15.75" x14ac:dyDescent="0.5">
      <c r="Q30" s="15" t="str">
        <f>'Data Preparation'!AN20</f>
        <v>Chutes &amp; Ladders</v>
      </c>
      <c r="R30" s="16">
        <f>'Data Preparation'!AO20</f>
        <v>0</v>
      </c>
      <c r="S30" s="20">
        <f>'Data Preparation'!AP20</f>
        <v>-402.69</v>
      </c>
    </row>
    <row r="31" spans="17:19" ht="15.75" x14ac:dyDescent="0.5">
      <c r="Q31" s="15" t="str">
        <f>'Data Preparation'!AN21</f>
        <v>Kids Makeup Kit</v>
      </c>
      <c r="R31" s="16">
        <f>'Data Preparation'!AO21</f>
        <v>1159.4199999999998</v>
      </c>
      <c r="S31" s="20">
        <f>'Data Preparation'!AP21</f>
        <v>-399.79999999999995</v>
      </c>
    </row>
    <row r="32" spans="17:19" ht="15.75" x14ac:dyDescent="0.5">
      <c r="Q32" s="15" t="str">
        <f>'Data Preparation'!AN22</f>
        <v>Teddy Bear</v>
      </c>
      <c r="R32" s="16">
        <f>'Data Preparation'!AO22</f>
        <v>0</v>
      </c>
      <c r="S32" s="20">
        <f>'Data Preparation'!AP22</f>
        <v>-363.72</v>
      </c>
    </row>
    <row r="33" x14ac:dyDescent="0.45"/>
    <row r="34" x14ac:dyDescent="0.45"/>
    <row r="35" x14ac:dyDescent="0.45"/>
    <row r="36" x14ac:dyDescent="0.45"/>
  </sheetData>
  <sheetProtection sheet="1" objects="1" scenarios="1"/>
  <conditionalFormatting sqref="S12:S19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S25:S32">
    <cfRule type="colorScale" priority="1">
      <colorScale>
        <cfvo type="min"/>
        <cfvo type="max"/>
        <color rgb="FFFBAFB1"/>
        <color theme="0"/>
      </colorScale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AB22A6-C7D5-4222-AA06-522121EC9FFE}">
          <x14:formula1>
            <xm:f>'Data Preparation'!$B$4:$B$6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36" workbookViewId="0">
      <selection sqref="A1:J269"/>
    </sheetView>
  </sheetViews>
  <sheetFormatPr defaultRowHeight="14.25" x14ac:dyDescent="0.45"/>
  <sheetData>
    <row r="1" spans="1:10" x14ac:dyDescent="0.4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4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4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4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4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4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4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4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4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4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4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4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4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4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4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4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4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4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4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4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4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4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4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4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4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4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4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4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4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4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4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4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4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4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4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4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4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4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4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4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4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4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4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4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4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4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4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4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4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4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4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4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4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4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4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4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4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4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4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4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4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4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4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4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4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4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4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4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4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4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4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4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4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4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4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4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4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4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4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4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4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4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4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4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4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4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4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4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4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4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4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4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4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4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4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4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4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4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4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4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4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4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4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4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4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4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4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4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4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4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4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4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4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4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4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4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4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4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4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4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4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4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4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4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4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4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4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4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4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4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4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4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4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4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4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4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4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4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4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4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4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4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4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4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4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4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4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4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4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4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4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4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4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4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4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4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4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4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4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4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4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4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4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4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4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4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4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4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4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4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4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4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4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4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4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4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4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4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4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4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4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4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4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4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4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4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4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4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4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4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4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4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4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4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4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4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4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4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4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4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4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4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4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4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4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4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4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4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4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4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4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4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4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4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4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4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4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4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4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4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4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4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4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4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4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4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4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4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4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4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4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4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4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4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4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4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4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4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4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4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4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4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4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4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4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4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4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4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4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4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4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4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4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4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4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4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4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4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4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4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4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4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4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4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4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4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4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4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4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227" workbookViewId="0">
      <selection sqref="A1:J260"/>
    </sheetView>
  </sheetViews>
  <sheetFormatPr defaultRowHeight="14.25" x14ac:dyDescent="0.45"/>
  <sheetData>
    <row r="1" spans="1:10" x14ac:dyDescent="0.4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4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4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4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4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4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4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4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4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4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4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4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4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4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4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4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4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4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4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4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4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4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4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4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4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4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4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4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4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4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4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4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4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4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4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4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4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4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4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4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4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4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4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4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4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4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4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4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4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4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4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4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4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4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4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4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4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4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4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4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4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4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4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4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4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4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4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4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4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4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4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4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4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4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4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4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4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4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4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4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4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4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4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4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4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4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4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4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4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4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4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4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4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4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4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4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4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4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4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4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4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4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4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4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4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4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4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4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4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4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4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4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4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4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4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4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4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4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4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4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4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4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4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4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4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4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4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4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4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4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4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4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4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4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4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4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4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4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4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4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4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4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4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4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4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4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4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4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4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4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4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4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4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4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4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4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4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4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4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4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4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4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4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4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4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4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4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4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4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4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4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4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4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4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4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4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4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4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4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4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4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4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4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4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4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4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4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4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4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4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4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4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4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4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4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4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4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4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4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4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4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4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4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4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4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4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4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4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4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4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4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4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4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4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4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4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4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4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4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4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4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4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4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4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4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4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4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4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4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4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4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4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4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4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4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4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4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4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4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4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4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4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4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4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4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4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4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4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4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4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4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4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4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4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4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4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4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4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4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4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Preparation</vt:lpstr>
      <vt:lpstr>Dashboard</vt:lpstr>
      <vt:lpstr>New Data (Aug 2021)</vt:lpstr>
      <vt:lpstr>New Data (Sep 2021)</vt:lpstr>
      <vt:lpstr>CurrMonth</vt:lpstr>
      <vt:lpstr>CurrYear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Jaideep Barman</cp:lastModifiedBy>
  <dcterms:created xsi:type="dcterms:W3CDTF">2021-07-16T18:17:37Z</dcterms:created>
  <dcterms:modified xsi:type="dcterms:W3CDTF">2024-03-13T15:05:54Z</dcterms:modified>
</cp:coreProperties>
</file>