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3" i="1" l="1"/>
  <c r="I14" i="1"/>
  <c r="G180" i="1" l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3" i="1"/>
  <c r="G12" i="1"/>
  <c r="D11" i="1"/>
  <c r="D14" i="1" l="1"/>
  <c r="C14" i="1" s="1"/>
  <c r="D16" i="1"/>
  <c r="C16" i="1" s="1"/>
  <c r="D18" i="1"/>
  <c r="C18" i="1" s="1"/>
  <c r="D20" i="1"/>
  <c r="C20" i="1" s="1"/>
  <c r="D22" i="1"/>
  <c r="C22" i="1" s="1"/>
  <c r="D24" i="1"/>
  <c r="C24" i="1" s="1"/>
  <c r="D26" i="1"/>
  <c r="C26" i="1" s="1"/>
  <c r="D28" i="1"/>
  <c r="C28" i="1" s="1"/>
  <c r="D30" i="1"/>
  <c r="C30" i="1" s="1"/>
  <c r="D32" i="1"/>
  <c r="C32" i="1" s="1"/>
  <c r="D13" i="1"/>
  <c r="C13" i="1" s="1"/>
  <c r="D15" i="1"/>
  <c r="C15" i="1" s="1"/>
  <c r="D17" i="1"/>
  <c r="C17" i="1" s="1"/>
  <c r="D19" i="1"/>
  <c r="C19" i="1" s="1"/>
  <c r="D21" i="1"/>
  <c r="C21" i="1" s="1"/>
  <c r="D23" i="1"/>
  <c r="C23" i="1" s="1"/>
  <c r="D25" i="1"/>
  <c r="C25" i="1" s="1"/>
  <c r="D27" i="1"/>
  <c r="C27" i="1" s="1"/>
  <c r="D29" i="1"/>
  <c r="C29" i="1" s="1"/>
  <c r="D31" i="1"/>
  <c r="C31" i="1" s="1"/>
  <c r="D33" i="1"/>
  <c r="C33" i="1" s="1"/>
  <c r="D35" i="1"/>
  <c r="C35" i="1" s="1"/>
  <c r="D37" i="1"/>
  <c r="C37" i="1" s="1"/>
  <c r="D39" i="1"/>
  <c r="C39" i="1" s="1"/>
  <c r="D41" i="1"/>
  <c r="C41" i="1" s="1"/>
  <c r="D43" i="1"/>
  <c r="C43" i="1" s="1"/>
  <c r="D45" i="1"/>
  <c r="C45" i="1" s="1"/>
  <c r="D47" i="1"/>
  <c r="C47" i="1" s="1"/>
  <c r="D49" i="1"/>
  <c r="C49" i="1" s="1"/>
  <c r="D51" i="1"/>
  <c r="C51" i="1" s="1"/>
  <c r="D53" i="1"/>
  <c r="C53" i="1" s="1"/>
  <c r="D55" i="1"/>
  <c r="C55" i="1" s="1"/>
  <c r="D57" i="1"/>
  <c r="C57" i="1" s="1"/>
  <c r="D59" i="1"/>
  <c r="C59" i="1" s="1"/>
  <c r="D61" i="1"/>
  <c r="C61" i="1" s="1"/>
  <c r="D63" i="1"/>
  <c r="C63" i="1" s="1"/>
  <c r="D65" i="1"/>
  <c r="C65" i="1" s="1"/>
  <c r="D67" i="1"/>
  <c r="C67" i="1" s="1"/>
  <c r="D69" i="1"/>
  <c r="C69" i="1" s="1"/>
  <c r="D71" i="1"/>
  <c r="C71" i="1" s="1"/>
  <c r="D73" i="1"/>
  <c r="C73" i="1" s="1"/>
  <c r="D75" i="1"/>
  <c r="C75" i="1" s="1"/>
  <c r="D77" i="1"/>
  <c r="C77" i="1" s="1"/>
  <c r="D79" i="1"/>
  <c r="C79" i="1" s="1"/>
  <c r="D81" i="1"/>
  <c r="C81" i="1" s="1"/>
  <c r="D83" i="1"/>
  <c r="C83" i="1" s="1"/>
  <c r="D85" i="1"/>
  <c r="C85" i="1" s="1"/>
  <c r="D87" i="1"/>
  <c r="C87" i="1" s="1"/>
  <c r="D89" i="1"/>
  <c r="C89" i="1" s="1"/>
  <c r="D91" i="1"/>
  <c r="C91" i="1" s="1"/>
  <c r="D93" i="1"/>
  <c r="C93" i="1" s="1"/>
  <c r="D95" i="1"/>
  <c r="C95" i="1" s="1"/>
  <c r="D97" i="1"/>
  <c r="C97" i="1" s="1"/>
  <c r="D99" i="1"/>
  <c r="C99" i="1" s="1"/>
  <c r="D101" i="1"/>
  <c r="C101" i="1" s="1"/>
  <c r="D103" i="1"/>
  <c r="C103" i="1" s="1"/>
  <c r="D105" i="1"/>
  <c r="C105" i="1" s="1"/>
  <c r="D107" i="1"/>
  <c r="C107" i="1" s="1"/>
  <c r="D109" i="1"/>
  <c r="C109" i="1" s="1"/>
  <c r="D111" i="1"/>
  <c r="C111" i="1" s="1"/>
  <c r="D113" i="1"/>
  <c r="C113" i="1" s="1"/>
  <c r="D115" i="1"/>
  <c r="C115" i="1" s="1"/>
  <c r="D117" i="1"/>
  <c r="C117" i="1" s="1"/>
  <c r="D119" i="1"/>
  <c r="C119" i="1" s="1"/>
  <c r="D121" i="1"/>
  <c r="C121" i="1" s="1"/>
  <c r="D123" i="1"/>
  <c r="C123" i="1" s="1"/>
  <c r="D125" i="1"/>
  <c r="C125" i="1" s="1"/>
  <c r="D127" i="1"/>
  <c r="C127" i="1" s="1"/>
  <c r="D129" i="1"/>
  <c r="C129" i="1" s="1"/>
  <c r="D131" i="1"/>
  <c r="C131" i="1" s="1"/>
  <c r="D133" i="1"/>
  <c r="C133" i="1" s="1"/>
  <c r="D135" i="1"/>
  <c r="C135" i="1" s="1"/>
  <c r="D137" i="1"/>
  <c r="C137" i="1" s="1"/>
  <c r="D139" i="1"/>
  <c r="C139" i="1" s="1"/>
  <c r="D141" i="1"/>
  <c r="C141" i="1" s="1"/>
  <c r="D143" i="1"/>
  <c r="C143" i="1" s="1"/>
  <c r="D145" i="1"/>
  <c r="C145" i="1" s="1"/>
  <c r="D147" i="1"/>
  <c r="C147" i="1" s="1"/>
  <c r="D149" i="1"/>
  <c r="C149" i="1" s="1"/>
  <c r="D151" i="1"/>
  <c r="C151" i="1" s="1"/>
  <c r="D153" i="1"/>
  <c r="C153" i="1" s="1"/>
  <c r="D155" i="1"/>
  <c r="C155" i="1" s="1"/>
  <c r="D157" i="1"/>
  <c r="C157" i="1" s="1"/>
  <c r="D159" i="1"/>
  <c r="C159" i="1" s="1"/>
  <c r="D161" i="1"/>
  <c r="C161" i="1" s="1"/>
  <c r="D163" i="1"/>
  <c r="C163" i="1" s="1"/>
  <c r="D165" i="1"/>
  <c r="C165" i="1" s="1"/>
  <c r="D167" i="1"/>
  <c r="C167" i="1" s="1"/>
  <c r="D169" i="1"/>
  <c r="C169" i="1" s="1"/>
  <c r="D171" i="1"/>
  <c r="C171" i="1" s="1"/>
  <c r="D173" i="1"/>
  <c r="C173" i="1" s="1"/>
  <c r="D175" i="1"/>
  <c r="C175" i="1" s="1"/>
  <c r="D177" i="1"/>
  <c r="C177" i="1" s="1"/>
  <c r="D179" i="1"/>
  <c r="C179" i="1" s="1"/>
  <c r="D181" i="1"/>
  <c r="C181" i="1" s="1"/>
  <c r="D183" i="1"/>
  <c r="C183" i="1" s="1"/>
  <c r="D185" i="1"/>
  <c r="C185" i="1" s="1"/>
  <c r="D187" i="1"/>
  <c r="C187" i="1" s="1"/>
  <c r="D189" i="1"/>
  <c r="C189" i="1" s="1"/>
  <c r="D191" i="1"/>
  <c r="C191" i="1" s="1"/>
  <c r="D193" i="1"/>
  <c r="C193" i="1" s="1"/>
  <c r="D195" i="1"/>
  <c r="C195" i="1" s="1"/>
  <c r="D197" i="1"/>
  <c r="C197" i="1" s="1"/>
  <c r="D199" i="1"/>
  <c r="C199" i="1" s="1"/>
  <c r="D201" i="1"/>
  <c r="C201" i="1" s="1"/>
  <c r="D203" i="1"/>
  <c r="C203" i="1" s="1"/>
  <c r="D205" i="1"/>
  <c r="C205" i="1" s="1"/>
  <c r="D207" i="1"/>
  <c r="C207" i="1" s="1"/>
  <c r="D209" i="1"/>
  <c r="C209" i="1" s="1"/>
  <c r="D211" i="1"/>
  <c r="C211" i="1" s="1"/>
  <c r="D213" i="1"/>
  <c r="C213" i="1" s="1"/>
  <c r="D215" i="1"/>
  <c r="C215" i="1" s="1"/>
  <c r="D308" i="1"/>
  <c r="C308" i="1" s="1"/>
  <c r="D306" i="1"/>
  <c r="C306" i="1" s="1"/>
  <c r="D302" i="1"/>
  <c r="C302" i="1" s="1"/>
  <c r="D298" i="1"/>
  <c r="C298" i="1" s="1"/>
  <c r="D294" i="1"/>
  <c r="C294" i="1" s="1"/>
  <c r="D292" i="1"/>
  <c r="C292" i="1" s="1"/>
  <c r="D288" i="1"/>
  <c r="C288" i="1" s="1"/>
  <c r="D284" i="1"/>
  <c r="C284" i="1" s="1"/>
  <c r="D282" i="1"/>
  <c r="C282" i="1" s="1"/>
  <c r="D278" i="1"/>
  <c r="C278" i="1" s="1"/>
  <c r="D276" i="1"/>
  <c r="C276" i="1" s="1"/>
  <c r="D272" i="1"/>
  <c r="C272" i="1" s="1"/>
  <c r="D270" i="1"/>
  <c r="C270" i="1" s="1"/>
  <c r="D268" i="1"/>
  <c r="C268" i="1" s="1"/>
  <c r="D264" i="1"/>
  <c r="C264" i="1" s="1"/>
  <c r="D262" i="1"/>
  <c r="C262" i="1" s="1"/>
  <c r="D258" i="1"/>
  <c r="C258" i="1" s="1"/>
  <c r="D256" i="1"/>
  <c r="C256" i="1" s="1"/>
  <c r="D254" i="1"/>
  <c r="C254" i="1" s="1"/>
  <c r="D252" i="1"/>
  <c r="C252" i="1" s="1"/>
  <c r="D248" i="1"/>
  <c r="C248" i="1" s="1"/>
  <c r="D244" i="1"/>
  <c r="C244" i="1" s="1"/>
  <c r="D240" i="1"/>
  <c r="C240" i="1" s="1"/>
  <c r="D238" i="1"/>
  <c r="C238" i="1" s="1"/>
  <c r="D234" i="1"/>
  <c r="C234" i="1" s="1"/>
  <c r="D230" i="1"/>
  <c r="C230" i="1" s="1"/>
  <c r="D226" i="1"/>
  <c r="C226" i="1" s="1"/>
  <c r="D224" i="1"/>
  <c r="C224" i="1" s="1"/>
  <c r="D220" i="1"/>
  <c r="C220" i="1" s="1"/>
  <c r="D216" i="1"/>
  <c r="C216" i="1" s="1"/>
  <c r="D212" i="1"/>
  <c r="C212" i="1" s="1"/>
  <c r="D204" i="1"/>
  <c r="C204" i="1" s="1"/>
  <c r="D200" i="1"/>
  <c r="C200" i="1" s="1"/>
  <c r="D192" i="1"/>
  <c r="C192" i="1" s="1"/>
  <c r="D188" i="1"/>
  <c r="C188" i="1" s="1"/>
  <c r="D180" i="1"/>
  <c r="C180" i="1" s="1"/>
  <c r="D176" i="1"/>
  <c r="C176" i="1" s="1"/>
  <c r="D168" i="1"/>
  <c r="C168" i="1" s="1"/>
  <c r="D160" i="1"/>
  <c r="C160" i="1" s="1"/>
  <c r="D156" i="1"/>
  <c r="C156" i="1" s="1"/>
  <c r="D152" i="1"/>
  <c r="C152" i="1" s="1"/>
  <c r="D144" i="1"/>
  <c r="C144" i="1" s="1"/>
  <c r="D136" i="1"/>
  <c r="C136" i="1" s="1"/>
  <c r="D132" i="1"/>
  <c r="C132" i="1" s="1"/>
  <c r="D124" i="1"/>
  <c r="C124" i="1" s="1"/>
  <c r="D120" i="1"/>
  <c r="C120" i="1" s="1"/>
  <c r="D112" i="1"/>
  <c r="C112" i="1" s="1"/>
  <c r="D108" i="1"/>
  <c r="C108" i="1" s="1"/>
  <c r="D100" i="1"/>
  <c r="C100" i="1" s="1"/>
  <c r="D96" i="1"/>
  <c r="C96" i="1" s="1"/>
  <c r="D92" i="1"/>
  <c r="C92" i="1" s="1"/>
  <c r="D84" i="1"/>
  <c r="C84" i="1" s="1"/>
  <c r="D80" i="1"/>
  <c r="C80" i="1" s="1"/>
  <c r="D72" i="1"/>
  <c r="C72" i="1" s="1"/>
  <c r="D64" i="1"/>
  <c r="C64" i="1" s="1"/>
  <c r="D52" i="1"/>
  <c r="C52" i="1" s="1"/>
  <c r="D12" i="1"/>
  <c r="C12" i="1" s="1"/>
  <c r="D309" i="1"/>
  <c r="C309" i="1" s="1"/>
  <c r="D307" i="1"/>
  <c r="C307" i="1" s="1"/>
  <c r="D305" i="1"/>
  <c r="C305" i="1" s="1"/>
  <c r="D303" i="1"/>
  <c r="C303" i="1" s="1"/>
  <c r="D301" i="1"/>
  <c r="C301" i="1" s="1"/>
  <c r="D299" i="1"/>
  <c r="C299" i="1" s="1"/>
  <c r="D297" i="1"/>
  <c r="C297" i="1" s="1"/>
  <c r="D295" i="1"/>
  <c r="C295" i="1" s="1"/>
  <c r="D293" i="1"/>
  <c r="C293" i="1" s="1"/>
  <c r="D291" i="1"/>
  <c r="C291" i="1" s="1"/>
  <c r="D289" i="1"/>
  <c r="C289" i="1" s="1"/>
  <c r="D287" i="1"/>
  <c r="C287" i="1" s="1"/>
  <c r="D285" i="1"/>
  <c r="C285" i="1" s="1"/>
  <c r="D283" i="1"/>
  <c r="C283" i="1" s="1"/>
  <c r="D281" i="1"/>
  <c r="C281" i="1" s="1"/>
  <c r="D279" i="1"/>
  <c r="C279" i="1" s="1"/>
  <c r="D277" i="1"/>
  <c r="C277" i="1" s="1"/>
  <c r="D275" i="1"/>
  <c r="C275" i="1" s="1"/>
  <c r="D273" i="1"/>
  <c r="C273" i="1" s="1"/>
  <c r="D271" i="1"/>
  <c r="C271" i="1" s="1"/>
  <c r="D269" i="1"/>
  <c r="C269" i="1" s="1"/>
  <c r="D267" i="1"/>
  <c r="C267" i="1" s="1"/>
  <c r="D265" i="1"/>
  <c r="C265" i="1" s="1"/>
  <c r="D263" i="1"/>
  <c r="C263" i="1" s="1"/>
  <c r="D261" i="1"/>
  <c r="C261" i="1" s="1"/>
  <c r="D259" i="1"/>
  <c r="C259" i="1" s="1"/>
  <c r="D257" i="1"/>
  <c r="C257" i="1" s="1"/>
  <c r="D255" i="1"/>
  <c r="C255" i="1" s="1"/>
  <c r="D253" i="1"/>
  <c r="C253" i="1" s="1"/>
  <c r="D251" i="1"/>
  <c r="C251" i="1" s="1"/>
  <c r="D249" i="1"/>
  <c r="C249" i="1" s="1"/>
  <c r="D247" i="1"/>
  <c r="C247" i="1" s="1"/>
  <c r="D245" i="1"/>
  <c r="C245" i="1" s="1"/>
  <c r="D243" i="1"/>
  <c r="C243" i="1" s="1"/>
  <c r="D241" i="1"/>
  <c r="C241" i="1" s="1"/>
  <c r="D239" i="1"/>
  <c r="C239" i="1" s="1"/>
  <c r="D237" i="1"/>
  <c r="C237" i="1" s="1"/>
  <c r="D235" i="1"/>
  <c r="C235" i="1" s="1"/>
  <c r="D233" i="1"/>
  <c r="C233" i="1" s="1"/>
  <c r="D231" i="1"/>
  <c r="C231" i="1" s="1"/>
  <c r="D229" i="1"/>
  <c r="C229" i="1" s="1"/>
  <c r="D227" i="1"/>
  <c r="C227" i="1" s="1"/>
  <c r="D225" i="1"/>
  <c r="C225" i="1" s="1"/>
  <c r="D223" i="1"/>
  <c r="C223" i="1" s="1"/>
  <c r="D221" i="1"/>
  <c r="C221" i="1" s="1"/>
  <c r="D219" i="1"/>
  <c r="C219" i="1" s="1"/>
  <c r="D217" i="1"/>
  <c r="C217" i="1" s="1"/>
  <c r="D214" i="1"/>
  <c r="C214" i="1" s="1"/>
  <c r="D210" i="1"/>
  <c r="C210" i="1" s="1"/>
  <c r="D206" i="1"/>
  <c r="C206" i="1" s="1"/>
  <c r="D202" i="1"/>
  <c r="C202" i="1" s="1"/>
  <c r="D198" i="1"/>
  <c r="C198" i="1" s="1"/>
  <c r="D194" i="1"/>
  <c r="C194" i="1" s="1"/>
  <c r="D190" i="1"/>
  <c r="C190" i="1" s="1"/>
  <c r="D186" i="1"/>
  <c r="C186" i="1" s="1"/>
  <c r="D182" i="1"/>
  <c r="C182" i="1" s="1"/>
  <c r="D178" i="1"/>
  <c r="C178" i="1" s="1"/>
  <c r="D174" i="1"/>
  <c r="C174" i="1" s="1"/>
  <c r="D170" i="1"/>
  <c r="C170" i="1" s="1"/>
  <c r="D166" i="1"/>
  <c r="C166" i="1" s="1"/>
  <c r="D162" i="1"/>
  <c r="C162" i="1" s="1"/>
  <c r="D158" i="1"/>
  <c r="C158" i="1" s="1"/>
  <c r="D154" i="1"/>
  <c r="C154" i="1" s="1"/>
  <c r="D150" i="1"/>
  <c r="C150" i="1" s="1"/>
  <c r="D146" i="1"/>
  <c r="C146" i="1" s="1"/>
  <c r="D142" i="1"/>
  <c r="C142" i="1" s="1"/>
  <c r="D138" i="1"/>
  <c r="C138" i="1" s="1"/>
  <c r="D134" i="1"/>
  <c r="C134" i="1" s="1"/>
  <c r="D130" i="1"/>
  <c r="C130" i="1" s="1"/>
  <c r="D126" i="1"/>
  <c r="C126" i="1" s="1"/>
  <c r="D122" i="1"/>
  <c r="C122" i="1" s="1"/>
  <c r="D118" i="1"/>
  <c r="C118" i="1" s="1"/>
  <c r="D114" i="1"/>
  <c r="C114" i="1" s="1"/>
  <c r="D110" i="1"/>
  <c r="C110" i="1" s="1"/>
  <c r="D106" i="1"/>
  <c r="C106" i="1" s="1"/>
  <c r="D102" i="1"/>
  <c r="C102" i="1" s="1"/>
  <c r="D98" i="1"/>
  <c r="C98" i="1" s="1"/>
  <c r="D94" i="1"/>
  <c r="C94" i="1" s="1"/>
  <c r="D90" i="1"/>
  <c r="C90" i="1" s="1"/>
  <c r="D86" i="1"/>
  <c r="C86" i="1" s="1"/>
  <c r="D82" i="1"/>
  <c r="C82" i="1" s="1"/>
  <c r="D78" i="1"/>
  <c r="C78" i="1" s="1"/>
  <c r="D74" i="1"/>
  <c r="C74" i="1" s="1"/>
  <c r="D70" i="1"/>
  <c r="C70" i="1" s="1"/>
  <c r="D66" i="1"/>
  <c r="C66" i="1" s="1"/>
  <c r="D62" i="1"/>
  <c r="C62" i="1" s="1"/>
  <c r="D58" i="1"/>
  <c r="C58" i="1" s="1"/>
  <c r="D54" i="1"/>
  <c r="C54" i="1" s="1"/>
  <c r="D50" i="1"/>
  <c r="C50" i="1" s="1"/>
  <c r="D46" i="1"/>
  <c r="C46" i="1" s="1"/>
  <c r="D42" i="1"/>
  <c r="C42" i="1" s="1"/>
  <c r="D38" i="1"/>
  <c r="C38" i="1" s="1"/>
  <c r="D34" i="1"/>
  <c r="C34" i="1" s="1"/>
  <c r="D310" i="1"/>
  <c r="C310" i="1" s="1"/>
  <c r="D304" i="1"/>
  <c r="C304" i="1" s="1"/>
  <c r="D300" i="1"/>
  <c r="C300" i="1" s="1"/>
  <c r="D296" i="1"/>
  <c r="C296" i="1" s="1"/>
  <c r="D290" i="1"/>
  <c r="C290" i="1" s="1"/>
  <c r="D286" i="1"/>
  <c r="C286" i="1" s="1"/>
  <c r="D280" i="1"/>
  <c r="C280" i="1" s="1"/>
  <c r="D274" i="1"/>
  <c r="C274" i="1" s="1"/>
  <c r="D266" i="1"/>
  <c r="C266" i="1" s="1"/>
  <c r="D260" i="1"/>
  <c r="C260" i="1" s="1"/>
  <c r="D250" i="1"/>
  <c r="C250" i="1" s="1"/>
  <c r="D246" i="1"/>
  <c r="C246" i="1" s="1"/>
  <c r="D242" i="1"/>
  <c r="C242" i="1" s="1"/>
  <c r="D236" i="1"/>
  <c r="C236" i="1" s="1"/>
  <c r="D232" i="1"/>
  <c r="C232" i="1" s="1"/>
  <c r="D228" i="1"/>
  <c r="C228" i="1" s="1"/>
  <c r="D222" i="1"/>
  <c r="C222" i="1" s="1"/>
  <c r="D218" i="1"/>
  <c r="C218" i="1" s="1"/>
  <c r="D208" i="1"/>
  <c r="C208" i="1" s="1"/>
  <c r="D196" i="1"/>
  <c r="C196" i="1" s="1"/>
  <c r="D184" i="1"/>
  <c r="C184" i="1" s="1"/>
  <c r="D172" i="1"/>
  <c r="C172" i="1" s="1"/>
  <c r="D164" i="1"/>
  <c r="C164" i="1" s="1"/>
  <c r="D148" i="1"/>
  <c r="C148" i="1" s="1"/>
  <c r="D140" i="1"/>
  <c r="C140" i="1" s="1"/>
  <c r="D128" i="1"/>
  <c r="C128" i="1" s="1"/>
  <c r="D116" i="1"/>
  <c r="C116" i="1" s="1"/>
  <c r="D104" i="1"/>
  <c r="C104" i="1" s="1"/>
  <c r="D88" i="1"/>
  <c r="C88" i="1" s="1"/>
  <c r="D76" i="1"/>
  <c r="C76" i="1" s="1"/>
  <c r="D68" i="1"/>
  <c r="C68" i="1" s="1"/>
  <c r="D60" i="1"/>
  <c r="C60" i="1" s="1"/>
  <c r="D56" i="1"/>
  <c r="C56" i="1" s="1"/>
  <c r="D48" i="1"/>
  <c r="C48" i="1" s="1"/>
  <c r="D44" i="1"/>
  <c r="C44" i="1" s="1"/>
  <c r="D40" i="1"/>
  <c r="C40" i="1" s="1"/>
  <c r="D36" i="1"/>
  <c r="C36" i="1" s="1"/>
  <c r="J14" i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R3" i="1" l="1"/>
  <c r="J11" i="1" l="1"/>
  <c r="M3" i="1"/>
  <c r="C11" i="1"/>
  <c r="Y3" i="1" l="1"/>
  <c r="V4" i="1"/>
  <c r="U4" i="1"/>
  <c r="T4" i="1"/>
  <c r="K12" i="1" l="1"/>
  <c r="M12" i="1"/>
  <c r="O12" i="1"/>
  <c r="Q12" i="1"/>
  <c r="S12" i="1"/>
  <c r="N12" i="1"/>
  <c r="P12" i="1"/>
  <c r="R12" i="1"/>
  <c r="J12" i="1"/>
  <c r="L12" i="1"/>
  <c r="I23" i="1"/>
  <c r="I24" i="1" s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G11" i="1"/>
  <c r="J23" i="1" l="1"/>
  <c r="K23" i="1" s="1"/>
  <c r="L23" i="1" s="1"/>
  <c r="M23" i="1" s="1"/>
  <c r="N23" i="1" s="1"/>
  <c r="O23" i="1" s="1"/>
  <c r="B310" i="1"/>
  <c r="AH13" i="1" s="1"/>
  <c r="B274" i="1"/>
  <c r="AE13" i="1" s="1"/>
  <c r="B22" i="1"/>
  <c r="J13" i="1" s="1"/>
  <c r="B166" i="1"/>
  <c r="V13" i="1" s="1"/>
  <c r="B142" i="1"/>
  <c r="T13" i="1" s="1"/>
  <c r="B118" i="1"/>
  <c r="R13" i="1" s="1"/>
  <c r="B94" i="1"/>
  <c r="P13" i="1" s="1"/>
  <c r="B70" i="1"/>
  <c r="N13" i="1" s="1"/>
  <c r="B34" i="1"/>
  <c r="K13" i="1" s="1"/>
  <c r="B250" i="1"/>
  <c r="AC13" i="1" s="1"/>
  <c r="B226" i="1"/>
  <c r="AA13" i="1" s="1"/>
  <c r="B202" i="1"/>
  <c r="Y13" i="1" s="1"/>
  <c r="B178" i="1"/>
  <c r="W13" i="1" s="1"/>
  <c r="B46" i="1"/>
  <c r="L13" i="1" s="1"/>
  <c r="B298" i="1"/>
  <c r="AG13" i="1" s="1"/>
  <c r="B154" i="1"/>
  <c r="U13" i="1" s="1"/>
  <c r="B130" i="1"/>
  <c r="S13" i="1" s="1"/>
  <c r="B106" i="1"/>
  <c r="Q13" i="1" s="1"/>
  <c r="B82" i="1"/>
  <c r="O13" i="1" s="1"/>
  <c r="B58" i="1"/>
  <c r="M13" i="1" s="1"/>
  <c r="B286" i="1"/>
  <c r="AF13" i="1" s="1"/>
  <c r="B262" i="1"/>
  <c r="AD13" i="1" s="1"/>
  <c r="B238" i="1"/>
  <c r="AB13" i="1" s="1"/>
  <c r="B214" i="1"/>
  <c r="Z13" i="1" s="1"/>
  <c r="B190" i="1"/>
  <c r="X13" i="1" s="1"/>
  <c r="H22" i="1"/>
  <c r="P23" i="1" l="1"/>
  <c r="Q23" i="1" s="1"/>
  <c r="J10" i="1"/>
  <c r="J21" i="1" l="1"/>
  <c r="J24" i="1" s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H46" i="1"/>
  <c r="L10" i="1" l="1"/>
  <c r="L21" i="1" s="1"/>
  <c r="H58" i="1" l="1"/>
  <c r="M10" i="1" l="1"/>
  <c r="M21" i="1" s="1"/>
  <c r="H70" i="1" l="1"/>
  <c r="N10" i="1" l="1"/>
  <c r="N21" i="1" s="1"/>
  <c r="H82" i="1" l="1"/>
  <c r="O10" i="1" l="1"/>
  <c r="O21" i="1" s="1"/>
  <c r="H34" i="1" l="1"/>
  <c r="K10" i="1" s="1"/>
  <c r="H94" i="1"/>
  <c r="K21" i="1" l="1"/>
  <c r="K24" i="1" s="1"/>
  <c r="L24" i="1" s="1"/>
  <c r="M24" i="1" s="1"/>
  <c r="N24" i="1" s="1"/>
  <c r="O24" i="1" s="1"/>
  <c r="P10" i="1"/>
  <c r="P21" i="1" l="1"/>
  <c r="P24" i="1" s="1"/>
  <c r="H106" i="1"/>
  <c r="Q10" i="1" l="1"/>
  <c r="Q21" i="1" l="1"/>
  <c r="Q24" i="1" s="1"/>
  <c r="H118" i="1"/>
  <c r="R10" i="1" l="1"/>
  <c r="R21" i="1" l="1"/>
  <c r="R24" i="1" s="1"/>
  <c r="H130" i="1"/>
  <c r="S10" i="1" l="1"/>
  <c r="S21" i="1" l="1"/>
  <c r="S24" i="1" s="1"/>
  <c r="H142" i="1"/>
  <c r="T10" i="1" l="1"/>
  <c r="T21" i="1" l="1"/>
  <c r="T24" i="1" s="1"/>
  <c r="H154" i="1"/>
  <c r="U10" i="1" l="1"/>
  <c r="U21" i="1" l="1"/>
  <c r="U24" i="1" s="1"/>
  <c r="H166" i="1"/>
  <c r="V10" i="1" l="1"/>
  <c r="V21" i="1" l="1"/>
  <c r="V24" i="1" s="1"/>
  <c r="H178" i="1"/>
  <c r="W10" i="1" l="1"/>
  <c r="W21" i="1" l="1"/>
  <c r="W24" i="1" s="1"/>
  <c r="H190" i="1"/>
  <c r="X10" i="1" l="1"/>
  <c r="X21" i="1" l="1"/>
  <c r="X24" i="1" s="1"/>
  <c r="H202" i="1"/>
  <c r="Y10" i="1" l="1"/>
  <c r="Y21" i="1" l="1"/>
  <c r="Y24" i="1" s="1"/>
  <c r="H214" i="1"/>
  <c r="Z10" i="1" l="1"/>
  <c r="Z21" i="1" l="1"/>
  <c r="Z24" i="1" s="1"/>
  <c r="H226" i="1"/>
  <c r="AA10" i="1" l="1"/>
  <c r="AA21" i="1" l="1"/>
  <c r="AA24" i="1" s="1"/>
  <c r="H238" i="1"/>
  <c r="AB10" i="1" l="1"/>
  <c r="AB21" i="1" l="1"/>
  <c r="AB24" i="1" s="1"/>
  <c r="H250" i="1"/>
  <c r="AC10" i="1" l="1"/>
  <c r="AC21" i="1" l="1"/>
  <c r="AC24" i="1" s="1"/>
  <c r="H262" i="1"/>
  <c r="AD10" i="1" l="1"/>
  <c r="AD21" i="1" l="1"/>
  <c r="AD24" i="1" s="1"/>
  <c r="H274" i="1"/>
  <c r="AE10" i="1" l="1"/>
  <c r="AE21" i="1" l="1"/>
  <c r="AE24" i="1" s="1"/>
  <c r="H286" i="1"/>
  <c r="AF10" i="1" l="1"/>
  <c r="AF21" i="1" l="1"/>
  <c r="AF24" i="1" s="1"/>
  <c r="H298" i="1"/>
  <c r="AG10" i="1" l="1"/>
  <c r="AG21" i="1" l="1"/>
  <c r="AG24" i="1" s="1"/>
  <c r="H310" i="1"/>
  <c r="AH10" i="1" s="1"/>
  <c r="AH21" i="1" l="1"/>
  <c r="AH24" i="1" s="1"/>
</calcChain>
</file>

<file path=xl/sharedStrings.xml><?xml version="1.0" encoding="utf-8"?>
<sst xmlns="http://schemas.openxmlformats.org/spreadsheetml/2006/main" count="88" uniqueCount="84">
  <si>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</si>
  <si>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</si>
  <si>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</si>
  <si>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</si>
  <si>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</si>
  <si>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</si>
  <si>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</si>
  <si>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</si>
  <si>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</si>
  <si>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</si>
  <si>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</si>
  <si>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</si>
  <si>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</si>
  <si>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Año 13</t>
  </si>
  <si>
    <t>Año 14</t>
  </si>
  <si>
    <t>Año 15</t>
  </si>
  <si>
    <t>Año 16</t>
  </si>
  <si>
    <t>Año 17</t>
  </si>
  <si>
    <t>Año 18</t>
  </si>
  <si>
    <t>Año 19</t>
  </si>
  <si>
    <t>Año 20</t>
  </si>
  <si>
    <t>Año 21</t>
  </si>
  <si>
    <t>Año 22</t>
  </si>
  <si>
    <t>Año 23</t>
  </si>
  <si>
    <t>Año 24</t>
  </si>
  <si>
    <t>Año 25</t>
  </si>
  <si>
    <t>Costo de electricidad</t>
  </si>
  <si>
    <t>Consumo kWh/mes</t>
  </si>
  <si>
    <t>Periodo</t>
  </si>
  <si>
    <t>Interés</t>
  </si>
  <si>
    <t>Financiamiento</t>
  </si>
  <si>
    <t>Datos CNFL</t>
  </si>
  <si>
    <t>x&lt;200</t>
  </si>
  <si>
    <t>200&lt;x&lt;300</t>
  </si>
  <si>
    <t>300&lt;x</t>
  </si>
  <si>
    <t>Mes</t>
  </si>
  <si>
    <t>Ahorro Electricidad</t>
  </si>
  <si>
    <t>Acceso a la red</t>
  </si>
  <si>
    <t>Monto</t>
  </si>
  <si>
    <t>Cuota por Prestamos</t>
  </si>
  <si>
    <t>Flujo de Efectivo</t>
  </si>
  <si>
    <t>HSP</t>
  </si>
  <si>
    <t xml:space="preserve">        Año 1</t>
  </si>
  <si>
    <t xml:space="preserve">        Año 2</t>
  </si>
  <si>
    <t xml:space="preserve">        Año 3</t>
  </si>
  <si>
    <t xml:space="preserve">        Año 4</t>
  </si>
  <si>
    <t xml:space="preserve">        Año 5</t>
  </si>
  <si>
    <t xml:space="preserve">        Año 6</t>
  </si>
  <si>
    <t xml:space="preserve">        Año 7</t>
  </si>
  <si>
    <t xml:space="preserve">        Año 8</t>
  </si>
  <si>
    <t xml:space="preserve">        Año 9</t>
  </si>
  <si>
    <t xml:space="preserve">        Año 10</t>
  </si>
  <si>
    <t xml:space="preserve">        Año 11</t>
  </si>
  <si>
    <t xml:space="preserve">        Año 12</t>
  </si>
  <si>
    <t xml:space="preserve">        Año 13</t>
  </si>
  <si>
    <t xml:space="preserve">        Año 14</t>
  </si>
  <si>
    <t xml:space="preserve">        Año 15</t>
  </si>
  <si>
    <t xml:space="preserve">        Año 16</t>
  </si>
  <si>
    <t xml:space="preserve">        Año 17</t>
  </si>
  <si>
    <t xml:space="preserve">        Año 18</t>
  </si>
  <si>
    <t xml:space="preserve">        Año 19</t>
  </si>
  <si>
    <t xml:space="preserve">        Año 20</t>
  </si>
  <si>
    <t xml:space="preserve">        Año 21</t>
  </si>
  <si>
    <t xml:space="preserve">        Año 22</t>
  </si>
  <si>
    <t xml:space="preserve">        Año 23</t>
  </si>
  <si>
    <t xml:space="preserve">        Año 24</t>
  </si>
  <si>
    <t xml:space="preserve">        Año 25</t>
  </si>
  <si>
    <t>Año</t>
  </si>
  <si>
    <t>Relación P</t>
  </si>
  <si>
    <t>Coeficiente Temperatura</t>
  </si>
  <si>
    <t>Tasa aumento mensual</t>
  </si>
  <si>
    <t>Datos Panel</t>
  </si>
  <si>
    <t>Zona</t>
  </si>
  <si>
    <t>Pago de Factura</t>
  </si>
  <si>
    <t>kW generados</t>
  </si>
  <si>
    <t>Ahorro nominal</t>
  </si>
  <si>
    <t>Curva de Retorno de Inv</t>
  </si>
  <si>
    <t>Deuda del Banco</t>
  </si>
  <si>
    <t>Póliza civil</t>
  </si>
  <si>
    <t>Cantidad de Paneles a Instalar</t>
  </si>
  <si>
    <t>Capacidad por panel (W)</t>
  </si>
  <si>
    <t>Costo Actual por kWh</t>
  </si>
  <si>
    <t xml:space="preserve">Degradación Anual </t>
  </si>
  <si>
    <t>Temperatura Máxima de Panel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</si>
</sst>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_-[$₡-140A]* #,##0.00_ ;_-[$₡-140A]* \-#,##0.00\ ;_-[$₡-140A]* &quot;-&quot;??_ ;_-@_ 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0" fontId="3" fillId="0" borderId="4" xfId="0" applyFont="1" applyBorder="1" applyAlignment="1">
      <alignment textRotation="90"/>
    </xf>
    <xf numFmtId="0" fontId="1" fillId="0" borderId="1" xfId="0" applyFont="1" applyBorder="1"/>
    <xf numFmtId="0" fontId="1" fillId="0" borderId="0" xfId="0" applyFont="1" applyFill="1" applyBorder="1"/>
    <xf numFmtId="0" fontId="0" fillId="0" borderId="1" xfId="0" applyFont="1" applyBorder="1"/>
    <xf numFmtId="0" fontId="0" fillId="0" borderId="5" xfId="0" applyBorder="1"/>
    <xf numFmtId="0" fontId="3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2" fontId="0" fillId="0" borderId="0" xfId="0" applyNumberFormat="1" applyBorder="1" applyAlignment="1"/>
    <xf numFmtId="164" fontId="0" fillId="0" borderId="0" xfId="0" applyNumberFormat="1" applyBorder="1" applyAlignment="1"/>
    <xf numFmtId="1" fontId="0" fillId="0" borderId="0" xfId="0" applyNumberFormat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1" fillId="6" borderId="1" xfId="0" applyFont="1" applyFill="1" applyBorder="1"/>
    <xf numFmtId="0" fontId="0" fillId="0" borderId="6" xfId="0" applyBorder="1"/>
    <xf numFmtId="165" fontId="0" fillId="0" borderId="8" xfId="0" applyNumberFormat="1" applyBorder="1"/>
    <xf numFmtId="165" fontId="4" fillId="0" borderId="13" xfId="0" applyNumberFormat="1" applyFont="1" applyBorder="1"/>
    <xf numFmtId="165" fontId="4" fillId="0" borderId="9" xfId="0" applyNumberFormat="1" applyFont="1" applyBorder="1"/>
    <xf numFmtId="165" fontId="0" fillId="0" borderId="14" xfId="0" applyNumberFormat="1" applyBorder="1"/>
    <xf numFmtId="165" fontId="5" fillId="0" borderId="0" xfId="0" applyNumberFormat="1" applyFont="1" applyBorder="1"/>
    <xf numFmtId="165" fontId="5" fillId="0" borderId="4" xfId="0" applyNumberFormat="1" applyFont="1" applyBorder="1"/>
    <xf numFmtId="165" fontId="0" fillId="0" borderId="0" xfId="0" applyNumberFormat="1" applyBorder="1"/>
    <xf numFmtId="165" fontId="0" fillId="0" borderId="4" xfId="0" applyNumberFormat="1" applyBorder="1"/>
    <xf numFmtId="165" fontId="5" fillId="0" borderId="14" xfId="0" applyNumberFormat="1" applyFon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11" xfId="0" applyNumberFormat="1" applyBorder="1"/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Hoja1!$I$8:$AH$8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Hoja1!$I$24:$AH$24</c:f>
              <c:numCache>
                <c:formatCode>_-[$₡-140A]* #,##0.00_ ;_-[$₡-140A]* \-#,##0.00\ ;_-[$₡-140A]* "-"??_ ;_-@_ </c:formatCode>
                <c:ptCount val="26"/>
                <c:pt idx="0">
                  <c:v>-1814742.3469335914</c:v>
                </c:pt>
                <c:pt idx="1">
                  <c:v>-1873646.6285082498</c:v>
                </c:pt>
                <c:pt idx="2">
                  <c:v>-1896294.9188545111</c:v>
                </c:pt>
                <c:pt idx="3">
                  <c:v>-1878426.3323039012</c:v>
                </c:pt>
                <c:pt idx="4">
                  <c:v>-1815281.2864205705</c:v>
                </c:pt>
                <c:pt idx="5">
                  <c:v>-1701542.5585051854</c:v>
                </c:pt>
                <c:pt idx="6">
                  <c:v>-1531269.2857463951</c:v>
                </c:pt>
                <c:pt idx="7">
                  <c:v>-1297823.053197053</c:v>
                </c:pt>
                <c:pt idx="8">
                  <c:v>-993785.10863785981</c:v>
                </c:pt>
                <c:pt idx="9">
                  <c:v>-610863.62520786852</c:v>
                </c:pt>
                <c:pt idx="10">
                  <c:v>-139789.79978501878</c:v>
                </c:pt>
                <c:pt idx="11">
                  <c:v>429798.5743631802</c:v>
                </c:pt>
                <c:pt idx="12">
                  <c:v>1062086.4463161144</c:v>
                </c:pt>
                <c:pt idx="13">
                  <c:v>1763393.8919752548</c:v>
                </c:pt>
                <c:pt idx="14">
                  <c:v>2540646.0301969573</c:v>
                </c:pt>
                <c:pt idx="15">
                  <c:v>3401426.793016423</c:v>
                </c:pt>
                <c:pt idx="16">
                  <c:v>4354036.8034125958</c:v>
                </c:pt>
                <c:pt idx="17">
                  <c:v>5407555.5552141219</c:v>
                </c:pt>
                <c:pt idx="18">
                  <c:v>6571908.0744184218</c:v>
                </c:pt>
                <c:pt idx="19">
                  <c:v>7857936.2189425025</c:v>
                </c:pt>
                <c:pt idx="20">
                  <c:v>9277474.743139524</c:v>
                </c:pt>
                <c:pt idx="21">
                  <c:v>10843432.212522702</c:v>
                </c:pt>
                <c:pt idx="22">
                  <c:v>12569876.800946107</c:v>
                </c:pt>
                <c:pt idx="23">
                  <c:v>14472126.934541605</c:v>
                </c:pt>
                <c:pt idx="24">
                  <c:v>16566846.661117956</c:v>
                </c:pt>
                <c:pt idx="25">
                  <c:v>18872145.517112061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6265856"/>
        <c:axId val="108028288"/>
        <c:axId val="0"/>
      </c:bar3DChart>
      <c:catAx>
        <c:axId val="1762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Tiempo, años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028288"/>
        <c:crosses val="autoZero"/>
        <c:auto val="1"/>
        <c:lblAlgn val="ctr"/>
        <c:lblOffset val="100"/>
        <c:tickLblSkip val="1"/>
        <c:noMultiLvlLbl val="0"/>
      </c:catAx>
      <c:valAx>
        <c:axId val="10802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Acumulado, colones</a:t>
                </a:r>
              </a:p>
            </c:rich>
          </c:tx>
          <c:layout/>
          <c:overlay val="0"/>
        </c:title>
        <c:numFmt formatCode="_-[$₡-140A]* #,##0.00_ ;_-[$₡-140A]* \-#,##0.00\ ;_-[$₡-140A]* &quot;-&quot;??_ ;_-@_ " sourceLinked="1"/>
        <c:majorTickMark val="out"/>
        <c:minorTickMark val="none"/>
        <c:tickLblPos val="nextTo"/>
        <c:crossAx val="17626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Hoja1!$I$8:$AH$8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Hoja1!$I$21:$AH$21</c:f>
              <c:numCache>
                <c:formatCode>_-[$₡-140A]* #,##0.00_ ;_-[$₡-140A]* \-#,##0.00\ ;_-[$₡-140A]* "-"??_ ;_-@_ </c:formatCode>
                <c:ptCount val="26"/>
                <c:pt idx="0">
                  <c:v>0</c:v>
                </c:pt>
                <c:pt idx="1">
                  <c:v>-150234.03259326084</c:v>
                </c:pt>
                <c:pt idx="2">
                  <c:v>-126764.20650746813</c:v>
                </c:pt>
                <c:pt idx="3">
                  <c:v>-100823.5578731659</c:v>
                </c:pt>
                <c:pt idx="4">
                  <c:v>-72163.998759773662</c:v>
                </c:pt>
                <c:pt idx="5">
                  <c:v>-40513.58297775418</c:v>
                </c:pt>
                <c:pt idx="6">
                  <c:v>-5574.3616593881015</c:v>
                </c:pt>
                <c:pt idx="7">
                  <c:v>32979.929312618668</c:v>
                </c:pt>
                <c:pt idx="8">
                  <c:v>75506.358869328367</c:v>
                </c:pt>
                <c:pt idx="9">
                  <c:v>122395.47574354561</c:v>
                </c:pt>
                <c:pt idx="10">
                  <c:v>174074.17666030151</c:v>
                </c:pt>
                <c:pt idx="11">
                  <c:v>569588.37414819933</c:v>
                </c:pt>
                <c:pt idx="12">
                  <c:v>632287.87195293466</c:v>
                </c:pt>
                <c:pt idx="13">
                  <c:v>701307.44565914082</c:v>
                </c:pt>
                <c:pt idx="14">
                  <c:v>777252.13822170277</c:v>
                </c:pt>
                <c:pt idx="15">
                  <c:v>860780.76281946618</c:v>
                </c:pt>
                <c:pt idx="16">
                  <c:v>952610.01039617346</c:v>
                </c:pt>
                <c:pt idx="17">
                  <c:v>1053518.7518015266</c:v>
                </c:pt>
                <c:pt idx="18">
                  <c:v>1164352.5192043006</c:v>
                </c:pt>
                <c:pt idx="19">
                  <c:v>1286028.1445240821</c:v>
                </c:pt>
                <c:pt idx="20">
                  <c:v>1419538.5241970227</c:v>
                </c:pt>
                <c:pt idx="21">
                  <c:v>1565957.4693831801</c:v>
                </c:pt>
                <c:pt idx="22">
                  <c:v>1726444.5884234062</c:v>
                </c:pt>
                <c:pt idx="23">
                  <c:v>1902250.1335954997</c:v>
                </c:pt>
                <c:pt idx="24">
                  <c:v>2094719.7265763532</c:v>
                </c:pt>
                <c:pt idx="25">
                  <c:v>2305298.8559941067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7753856"/>
        <c:axId val="107755776"/>
        <c:axId val="0"/>
      </c:bar3DChart>
      <c:catAx>
        <c:axId val="1077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Tiempo, años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755776"/>
        <c:crosses val="autoZero"/>
        <c:auto val="1"/>
        <c:lblAlgn val="ctr"/>
        <c:lblOffset val="100"/>
        <c:tickLblSkip val="1"/>
        <c:noMultiLvlLbl val="0"/>
      </c:catAx>
      <c:valAx>
        <c:axId val="10775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Ahorro, colones</a:t>
                </a:r>
              </a:p>
            </c:rich>
          </c:tx>
          <c:layout/>
          <c:overlay val="0"/>
        </c:title>
        <c:numFmt formatCode="_-[$₡-140A]* #,##0.00_ ;_-[$₡-140A]* \-#,##0.00\ ;_-[$₡-140A]* &quot;-&quot;??_ ;_-@_ " sourceLinked="1"/>
        <c:majorTickMark val="out"/>
        <c:minorTickMark val="none"/>
        <c:tickLblPos val="nextTo"/>
        <c:crossAx val="10775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171449</xdr:rowOff>
    </xdr:from>
    <xdr:to>
      <xdr:col>15</xdr:col>
      <xdr:colOff>867600</xdr:colOff>
      <xdr:row>47</xdr:row>
      <xdr:rowOff>109949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24</xdr:row>
      <xdr:rowOff>180975</xdr:rowOff>
    </xdr:from>
    <xdr:to>
      <xdr:col>27</xdr:col>
      <xdr:colOff>267525</xdr:colOff>
      <xdr:row>47</xdr:row>
      <xdr:rowOff>119475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4"/>
  <sheetViews>
    <sheetView tabSelected="1" zoomScaleNormal="100" workbookViewId="0">
      <selection activeCell="K5" sqref="K5"/>
    </sheetView>
  </sheetViews>
  <sheetFormatPr baseColWidth="10" defaultRowHeight="15" x14ac:dyDescent="0.25"/>
  <cols>
    <col min="1" max="1" width="24.7109375" customWidth="1"/>
    <col min="2" max="3" width="24.42578125" hidden="1" customWidth="1"/>
    <col min="4" max="4" width="14.85546875" hidden="1" customWidth="1"/>
    <col min="5" max="5" width="13.7109375" hidden="1" customWidth="1"/>
    <col min="6" max="6" width="11.42578125" hidden="1" customWidth="1"/>
    <col min="7" max="8" width="14.85546875" hidden="1" customWidth="1"/>
    <col min="9" max="9" width="26.140625" customWidth="1"/>
    <col min="10" max="10" width="18.140625" bestFit="1" customWidth="1"/>
    <col min="11" max="11" width="23.42578125" bestFit="1" customWidth="1"/>
    <col min="12" max="12" width="16" customWidth="1"/>
    <col min="13" max="13" width="27.85546875" bestFit="1" customWidth="1"/>
    <col min="14" max="14" width="30.85546875" bestFit="1" customWidth="1"/>
    <col min="15" max="16" width="14.7109375" bestFit="1" customWidth="1"/>
    <col min="17" max="17" width="17.140625" customWidth="1"/>
    <col min="18" max="18" width="17" customWidth="1"/>
    <col min="19" max="21" width="14" bestFit="1" customWidth="1"/>
    <col min="22" max="22" width="14.7109375" bestFit="1" customWidth="1"/>
    <col min="23" max="25" width="14" bestFit="1" customWidth="1"/>
    <col min="26" max="35" width="15" bestFit="1" customWidth="1"/>
  </cols>
  <sheetData>
    <row r="1" spans="1:34" ht="15.75" x14ac:dyDescent="0.25">
      <c r="I1" s="63" t="s">
        <v>71</v>
      </c>
      <c r="J1" s="64"/>
      <c r="K1" s="64"/>
      <c r="L1" s="64"/>
      <c r="M1" s="65"/>
      <c r="N1" s="70" t="s">
        <v>72</v>
      </c>
      <c r="O1" s="71"/>
      <c r="P1" s="66" t="s">
        <v>31</v>
      </c>
      <c r="Q1" s="67"/>
      <c r="R1" s="67"/>
      <c r="S1" s="67"/>
      <c r="T1" s="67"/>
      <c r="U1" s="67"/>
      <c r="V1" s="68"/>
      <c r="W1" s="47" t="s">
        <v>30</v>
      </c>
      <c r="X1" s="48"/>
      <c r="Y1" s="49"/>
    </row>
    <row r="2" spans="1:34" x14ac:dyDescent="0.25">
      <c r="I2" s="24" t="s">
        <v>80</v>
      </c>
      <c r="J2" s="24" t="s">
        <v>82</v>
      </c>
      <c r="K2" s="24" t="s">
        <v>69</v>
      </c>
      <c r="L2" s="24" t="s">
        <v>68</v>
      </c>
      <c r="M2" s="24" t="s">
        <v>79</v>
      </c>
      <c r="N2" s="23" t="s">
        <v>83</v>
      </c>
      <c r="O2" s="23" t="s">
        <v>41</v>
      </c>
      <c r="P2" s="41" t="s">
        <v>27</v>
      </c>
      <c r="Q2" s="42"/>
      <c r="R2" s="41" t="s">
        <v>26</v>
      </c>
      <c r="S2" s="42"/>
      <c r="T2" s="41" t="s">
        <v>70</v>
      </c>
      <c r="U2" s="50"/>
      <c r="V2" s="42"/>
      <c r="W2" s="22" t="s">
        <v>28</v>
      </c>
      <c r="X2" s="22" t="s">
        <v>29</v>
      </c>
      <c r="Y2" s="21" t="s">
        <v>38</v>
      </c>
    </row>
    <row r="3" spans="1:34" x14ac:dyDescent="0.25">
      <c r="H3">
        <v>5.8730000000000002</v>
      </c>
      <c r="I3" s="61">
        <v>250</v>
      </c>
      <c r="J3" s="61">
        <v>8.0000000000000002E-3</v>
      </c>
      <c r="K3" s="61">
        <v>-0.4</v>
      </c>
      <c r="L3" s="51">
        <f>(1)/(1-(N3*((-K3)/(100))))</f>
        <v>1.25</v>
      </c>
      <c r="M3" s="53">
        <f>(P3*1000)/((O3/L3)*30.5)/I3</f>
        <v>5.3035145553561307</v>
      </c>
      <c r="N3" s="69">
        <v>50</v>
      </c>
      <c r="O3" s="55">
        <v>5.8730000000000002</v>
      </c>
      <c r="P3" s="57">
        <v>190</v>
      </c>
      <c r="Q3" s="58"/>
      <c r="R3" s="57">
        <f>IF(P3-100&lt;0,P3*110,100*110+(P3-100)*113)</f>
        <v>21170</v>
      </c>
      <c r="S3" s="58"/>
      <c r="T3" s="19" t="s">
        <v>32</v>
      </c>
      <c r="U3" s="19" t="s">
        <v>33</v>
      </c>
      <c r="V3" s="19" t="s">
        <v>34</v>
      </c>
      <c r="W3" s="43">
        <v>10</v>
      </c>
      <c r="X3" s="43">
        <v>0.14000000000000001</v>
      </c>
      <c r="Y3" s="45">
        <f>(P3*1000)/((O3/L3)*30.5)*2.4*555</f>
        <v>1766070.3469335914</v>
      </c>
    </row>
    <row r="4" spans="1:34" x14ac:dyDescent="0.25">
      <c r="H4">
        <v>4.7361940000000002</v>
      </c>
      <c r="I4" s="62"/>
      <c r="J4" s="62"/>
      <c r="K4" s="62"/>
      <c r="L4" s="52"/>
      <c r="M4" s="54"/>
      <c r="N4" s="69"/>
      <c r="O4" s="56"/>
      <c r="P4" s="59"/>
      <c r="Q4" s="60"/>
      <c r="R4" s="59"/>
      <c r="S4" s="60"/>
      <c r="T4" s="20">
        <f>(0.96)/(100)</f>
        <v>9.5999999999999992E-3</v>
      </c>
      <c r="U4" s="19">
        <f>(1.01)/(100)</f>
        <v>1.01E-2</v>
      </c>
      <c r="V4" s="19">
        <f>(0.69)/(100)</f>
        <v>6.8999999999999999E-3</v>
      </c>
      <c r="W4" s="44"/>
      <c r="X4" s="44"/>
      <c r="Y4" s="46"/>
    </row>
    <row r="5" spans="1:34" x14ac:dyDescent="0.25">
      <c r="J5" s="13"/>
      <c r="K5" s="13"/>
      <c r="L5" s="14"/>
      <c r="M5" s="15"/>
      <c r="N5" s="13"/>
      <c r="O5" s="16"/>
      <c r="P5" s="14"/>
      <c r="Q5" s="14"/>
      <c r="R5" s="41" t="s">
        <v>81</v>
      </c>
      <c r="S5" s="50"/>
      <c r="T5" s="42"/>
      <c r="U5" s="12"/>
      <c r="V5" s="12"/>
      <c r="W5" s="14"/>
      <c r="X5" s="14"/>
      <c r="Y5" s="17"/>
    </row>
    <row r="6" spans="1:34" x14ac:dyDescent="0.25">
      <c r="J6" s="13"/>
      <c r="K6" s="13"/>
      <c r="L6" s="14"/>
      <c r="M6" s="15"/>
      <c r="N6" s="13"/>
      <c r="O6" s="16"/>
      <c r="P6" s="14"/>
      <c r="Q6" s="14"/>
      <c r="R6" s="18" t="s">
        <v>32</v>
      </c>
      <c r="S6" s="18" t="s">
        <v>33</v>
      </c>
      <c r="T6" s="18" t="s">
        <v>34</v>
      </c>
      <c r="U6" s="12"/>
      <c r="V6" s="12"/>
      <c r="W6" s="14"/>
      <c r="X6" s="14"/>
      <c r="Y6" s="17"/>
    </row>
    <row r="7" spans="1:34" x14ac:dyDescent="0.25">
      <c r="J7" s="13"/>
      <c r="K7" s="13"/>
      <c r="L7" s="14"/>
      <c r="M7" s="15"/>
      <c r="N7" s="13"/>
      <c r="O7" s="16"/>
      <c r="P7" s="14"/>
      <c r="Q7" s="14"/>
      <c r="R7" s="19">
        <v>72</v>
      </c>
      <c r="S7" s="19">
        <v>110</v>
      </c>
      <c r="T7" s="20">
        <v>113</v>
      </c>
      <c r="U7" s="12"/>
      <c r="V7" s="12"/>
      <c r="W7" s="14"/>
      <c r="X7" s="14"/>
      <c r="Y7" s="17"/>
    </row>
    <row r="8" spans="1:34" s="11" customFormat="1" x14ac:dyDescent="0.25">
      <c r="I8" s="11">
        <v>0</v>
      </c>
      <c r="J8" s="11">
        <v>1</v>
      </c>
      <c r="K8" s="11">
        <v>2</v>
      </c>
      <c r="L8" s="11">
        <v>3</v>
      </c>
      <c r="M8" s="11">
        <v>4</v>
      </c>
      <c r="N8" s="11">
        <v>5</v>
      </c>
      <c r="O8" s="11">
        <v>6</v>
      </c>
      <c r="P8" s="11">
        <v>7</v>
      </c>
      <c r="Q8" s="11">
        <v>8</v>
      </c>
      <c r="R8" s="11">
        <v>9</v>
      </c>
      <c r="S8" s="11">
        <v>10</v>
      </c>
      <c r="T8" s="11">
        <v>11</v>
      </c>
      <c r="U8" s="11">
        <v>12</v>
      </c>
      <c r="V8" s="11">
        <v>13</v>
      </c>
      <c r="W8" s="11">
        <v>14</v>
      </c>
      <c r="X8" s="11">
        <v>15</v>
      </c>
      <c r="Y8" s="11">
        <v>16</v>
      </c>
      <c r="Z8" s="11">
        <v>17</v>
      </c>
      <c r="AA8" s="11">
        <v>18</v>
      </c>
      <c r="AB8" s="11">
        <v>19</v>
      </c>
      <c r="AC8" s="11">
        <v>20</v>
      </c>
      <c r="AD8" s="11">
        <v>21</v>
      </c>
      <c r="AE8" s="11">
        <v>22</v>
      </c>
      <c r="AF8" s="11">
        <v>23</v>
      </c>
      <c r="AG8" s="11">
        <v>24</v>
      </c>
      <c r="AH8" s="11">
        <v>25</v>
      </c>
    </row>
    <row r="9" spans="1:34" x14ac:dyDescent="0.25">
      <c r="A9" s="25"/>
      <c r="B9" s="26"/>
      <c r="C9" s="26"/>
      <c r="D9" s="26"/>
      <c r="E9" s="26"/>
      <c r="F9" s="26"/>
      <c r="G9" s="26"/>
      <c r="H9" s="26"/>
      <c r="I9" s="27" t="s">
        <v>0</v>
      </c>
      <c r="J9" s="27" t="s">
        <v>1</v>
      </c>
      <c r="K9" s="27" t="s">
        <v>2</v>
      </c>
      <c r="L9" s="27" t="s">
        <v>3</v>
      </c>
      <c r="M9" s="27" t="s">
        <v>4</v>
      </c>
      <c r="N9" s="27" t="s">
        <v>5</v>
      </c>
      <c r="O9" s="27" t="s">
        <v>6</v>
      </c>
      <c r="P9" s="27" t="s">
        <v>7</v>
      </c>
      <c r="Q9" s="27" t="s">
        <v>8</v>
      </c>
      <c r="R9" s="27" t="s">
        <v>9</v>
      </c>
      <c r="S9" s="27" t="s">
        <v>10</v>
      </c>
      <c r="T9" s="27" t="s">
        <v>11</v>
      </c>
      <c r="U9" s="27" t="s">
        <v>12</v>
      </c>
      <c r="V9" s="27" t="s">
        <v>13</v>
      </c>
      <c r="W9" s="27" t="s">
        <v>14</v>
      </c>
      <c r="X9" s="27" t="s">
        <v>15</v>
      </c>
      <c r="Y9" s="27" t="s">
        <v>16</v>
      </c>
      <c r="Z9" s="27" t="s">
        <v>17</v>
      </c>
      <c r="AA9" s="27" t="s">
        <v>18</v>
      </c>
      <c r="AB9" s="27" t="s">
        <v>19</v>
      </c>
      <c r="AC9" s="27" t="s">
        <v>20</v>
      </c>
      <c r="AD9" s="27" t="s">
        <v>21</v>
      </c>
      <c r="AE9" s="27" t="s">
        <v>22</v>
      </c>
      <c r="AF9" s="27" t="s">
        <v>23</v>
      </c>
      <c r="AG9" s="27" t="s">
        <v>24</v>
      </c>
      <c r="AH9" s="27" t="s">
        <v>25</v>
      </c>
    </row>
    <row r="10" spans="1:34" x14ac:dyDescent="0.25">
      <c r="A10" s="27" t="s">
        <v>36</v>
      </c>
      <c r="B10" s="3"/>
      <c r="C10" s="5" t="s">
        <v>73</v>
      </c>
      <c r="D10" s="5" t="s">
        <v>74</v>
      </c>
      <c r="E10" s="10" t="s">
        <v>67</v>
      </c>
      <c r="F10" s="10" t="s">
        <v>35</v>
      </c>
      <c r="G10" s="10" t="s">
        <v>75</v>
      </c>
      <c r="I10" s="29">
        <v>0</v>
      </c>
      <c r="J10" s="30">
        <f>H22</f>
        <v>266364.7787068981</v>
      </c>
      <c r="K10" s="30">
        <f>H34</f>
        <v>295159.68317182257</v>
      </c>
      <c r="L10" s="30">
        <f>H46</f>
        <v>327185.43885344313</v>
      </c>
      <c r="M10" s="30">
        <f>H58</f>
        <v>362816.5905627812</v>
      </c>
      <c r="N10" s="30">
        <f>H70</f>
        <v>402472.28578254592</v>
      </c>
      <c r="O10" s="30">
        <f>H82</f>
        <v>446621.69863553409</v>
      </c>
      <c r="P10" s="30">
        <f>H94</f>
        <v>495790.1238528206</v>
      </c>
      <c r="Q10" s="30">
        <f>H106</f>
        <v>550565.82444775349</v>
      </c>
      <c r="R10" s="30">
        <f>H118</f>
        <v>611607.72734374949</v>
      </c>
      <c r="S10" s="30">
        <f>H130</f>
        <v>679654.07308097614</v>
      </c>
      <c r="T10" s="30">
        <f>H142</f>
        <v>755532.13910892059</v>
      </c>
      <c r="U10" s="30">
        <f>H154</f>
        <v>840169.17124995973</v>
      </c>
      <c r="V10" s="30">
        <f>H166</f>
        <v>934604.67490914161</v>
      </c>
      <c r="W10" s="30">
        <f>H178</f>
        <v>1040004.2367507251</v>
      </c>
      <c r="X10" s="30">
        <f>H190</f>
        <v>1157675.0691369274</v>
      </c>
      <c r="Y10" s="30">
        <f>H202</f>
        <v>1289083.4939381143</v>
      </c>
      <c r="Z10" s="30">
        <f>H214</f>
        <v>1435874.6097250574</v>
      </c>
      <c r="AA10" s="30">
        <f>H226</f>
        <v>1599894.4172362145</v>
      </c>
      <c r="AB10" s="30">
        <f>H238</f>
        <v>1783214.7128196515</v>
      </c>
      <c r="AC10" s="30">
        <f>H250</f>
        <v>1988161.098780354</v>
      </c>
      <c r="AD10" s="30">
        <f>H262</f>
        <v>2217344.5037831441</v>
      </c>
      <c r="AE10" s="30">
        <f>H274</f>
        <v>2473696.6563051557</v>
      </c>
      <c r="AF10" s="30">
        <f>H286</f>
        <v>2760510.0103169573</v>
      </c>
      <c r="AG10" s="30">
        <f>H298</f>
        <v>3081482.6857066373</v>
      </c>
      <c r="AH10" s="31">
        <f>H310</f>
        <v>3440769.0573585536</v>
      </c>
    </row>
    <row r="11" spans="1:34" ht="15" customHeight="1" x14ac:dyDescent="0.25">
      <c r="A11" s="27" t="s">
        <v>37</v>
      </c>
      <c r="B11" s="3"/>
      <c r="C11" s="7">
        <f>0</f>
        <v>0</v>
      </c>
      <c r="D11" s="7">
        <f>P3</f>
        <v>190</v>
      </c>
      <c r="E11" s="9" t="s">
        <v>42</v>
      </c>
      <c r="F11" s="1">
        <v>1</v>
      </c>
      <c r="G11" s="1">
        <f>$R$3</f>
        <v>21170</v>
      </c>
      <c r="I11" s="32">
        <v>0</v>
      </c>
      <c r="J11" s="33">
        <f>72*30*12</f>
        <v>25920</v>
      </c>
      <c r="K11" s="33">
        <f>J11*(1+$T$4)</f>
        <v>26168.832000000002</v>
      </c>
      <c r="L11" s="33">
        <f>K11*(1+$T$4)</f>
        <v>26420.052787200002</v>
      </c>
      <c r="M11" s="33">
        <f>L11*(1+$T$4)</f>
        <v>26673.685293957122</v>
      </c>
      <c r="N11" s="33">
        <f>M11*(1+$T$4)</f>
        <v>26929.752672779112</v>
      </c>
      <c r="O11" s="33">
        <f>N11*(1+$T$4)</f>
        <v>27188.278298437792</v>
      </c>
      <c r="P11" s="33">
        <f>O11*(1+$T$4)</f>
        <v>27449.285770102797</v>
      </c>
      <c r="Q11" s="33">
        <f>P11*(1+$T$4)</f>
        <v>27712.798913495786</v>
      </c>
      <c r="R11" s="33">
        <f>Q11*(1+$T$4)</f>
        <v>27978.841783065349</v>
      </c>
      <c r="S11" s="33">
        <f>R11*(1+$T$4)</f>
        <v>28247.438664182777</v>
      </c>
      <c r="T11" s="33">
        <f>S11*(1+$T$4)</f>
        <v>28518.614075358932</v>
      </c>
      <c r="U11" s="33">
        <f>T11*(1+$T$4)</f>
        <v>28792.39277048238</v>
      </c>
      <c r="V11" s="33">
        <f>U11*(1+$T$4)</f>
        <v>29068.799741079012</v>
      </c>
      <c r="W11" s="33">
        <f>V11*(1+$T$4)</f>
        <v>29347.860218593371</v>
      </c>
      <c r="X11" s="33">
        <f>W11*(1+$T$4)</f>
        <v>29629.599676691869</v>
      </c>
      <c r="Y11" s="33">
        <f>X11*(1+$T$4)</f>
        <v>29914.043833588112</v>
      </c>
      <c r="Z11" s="33">
        <f>Y11*(1+$T$4)</f>
        <v>30201.218654390559</v>
      </c>
      <c r="AA11" s="33">
        <f>Z11*(1+$T$4)</f>
        <v>30491.150353472709</v>
      </c>
      <c r="AB11" s="33">
        <f>AA11*(1+$T$4)</f>
        <v>30783.865396866047</v>
      </c>
      <c r="AC11" s="33">
        <f>AB11*(1+$T$4)</f>
        <v>31079.390504675965</v>
      </c>
      <c r="AD11" s="33">
        <f>AC11*(1+$T$4)</f>
        <v>31377.752653520856</v>
      </c>
      <c r="AE11" s="33">
        <f>AD11*(1+$T$4)</f>
        <v>31678.979078994656</v>
      </c>
      <c r="AF11" s="33">
        <f>AE11*(1+$T$4)</f>
        <v>31983.097278153007</v>
      </c>
      <c r="AG11" s="33">
        <f>AF11*(1+$T$4)</f>
        <v>32290.135012023278</v>
      </c>
      <c r="AH11" s="34">
        <f>AG11*(1+$T$4)</f>
        <v>32600.120308138703</v>
      </c>
    </row>
    <row r="12" spans="1:34" x14ac:dyDescent="0.25">
      <c r="A12" s="27" t="s">
        <v>39</v>
      </c>
      <c r="B12" s="3"/>
      <c r="C12" s="7">
        <f>($P$3-D12)*$S$7*(1+$U$4)^F11</f>
        <v>14.074059999999832</v>
      </c>
      <c r="D12" s="7">
        <f>$D$11-($D$11*($J$3/12)*F11)</f>
        <v>189.87333333333333</v>
      </c>
      <c r="E12" s="9"/>
      <c r="F12" s="1">
        <v>2</v>
      </c>
      <c r="G12" s="2">
        <f>IF($P$3-100&lt;0,$R$3*(1+$U$4)^F11,100*$S$7*(1+$U$4)^F11+($P$3-100)*$T$7*(1+$V$4)^F11)</f>
        <v>21351.273000000001</v>
      </c>
      <c r="I12" s="32">
        <v>0</v>
      </c>
      <c r="J12" s="33">
        <f>$Y$3*($X$3*(1+$X$3)^$W$3)/((1+$X$3)^$W$3-1)</f>
        <v>338579.59958930529</v>
      </c>
      <c r="K12" s="33">
        <f>$Y$3*($X$3*(1+$X$3)^$W$3)/((1+$X$3)^$W$3-1)</f>
        <v>338579.59958930529</v>
      </c>
      <c r="L12" s="33">
        <f>$Y$3*($X$3*(1+$X$3)^$W$3)/((1+$X$3)^$W$3-1)</f>
        <v>338579.59958930529</v>
      </c>
      <c r="M12" s="33">
        <f>$Y$3*($X$3*(1+$X$3)^$W$3)/((1+$X$3)^$W$3-1)</f>
        <v>338579.59958930529</v>
      </c>
      <c r="N12" s="33">
        <f>$Y$3*($X$3*(1+$X$3)^$W$3)/((1+$X$3)^$W$3-1)</f>
        <v>338579.59958930529</v>
      </c>
      <c r="O12" s="33">
        <f>$Y$3*($X$3*(1+$X$3)^$W$3)/((1+$X$3)^$W$3-1)</f>
        <v>338579.59958930529</v>
      </c>
      <c r="P12" s="33">
        <f>$Y$3*($X$3*(1+$X$3)^$W$3)/((1+$X$3)^$W$3-1)</f>
        <v>338579.59958930529</v>
      </c>
      <c r="Q12" s="33">
        <f>$Y$3*($X$3*(1+$X$3)^$W$3)/((1+$X$3)^$W$3-1)</f>
        <v>338579.59958930529</v>
      </c>
      <c r="R12" s="33">
        <f>$Y$3*($X$3*(1+$X$3)^$W$3)/((1+$X$3)^$W$3-1)</f>
        <v>338579.59958930529</v>
      </c>
      <c r="S12" s="33">
        <f>$Y$3*($X$3*(1+$X$3)^$W$3)/((1+$X$3)^$W$3-1)</f>
        <v>338579.59958930529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6">
        <v>0</v>
      </c>
    </row>
    <row r="13" spans="1:34" x14ac:dyDescent="0.25">
      <c r="A13" s="27" t="s">
        <v>73</v>
      </c>
      <c r="B13" s="6"/>
      <c r="C13" s="7">
        <f>($P$3-D13)*$S$7*(1+$U$4)^F12</f>
        <v>28.43241601199966</v>
      </c>
      <c r="D13" s="7">
        <f>$D$11-($D$11*($J$3/12)*F12)</f>
        <v>189.74666666666667</v>
      </c>
      <c r="E13" s="9"/>
      <c r="F13" s="1">
        <v>3</v>
      </c>
      <c r="G13" s="2">
        <f>IF($P$3-100&lt;0,$R$3*(1+$U$4)^F12,100*$S$7*(1+$U$4)^F12+($P$3-100)*$T$7*(1+$V$4)^F12)</f>
        <v>21534.152303699997</v>
      </c>
      <c r="I13" s="32">
        <v>0</v>
      </c>
      <c r="J13" s="33">
        <f>B22</f>
        <v>993.61171085365822</v>
      </c>
      <c r="K13" s="33">
        <f>B34</f>
        <v>3514.5780899854331</v>
      </c>
      <c r="L13" s="33">
        <f>B46</f>
        <v>6665.4203501037282</v>
      </c>
      <c r="M13" s="33">
        <f>B58</f>
        <v>10566.184239292441</v>
      </c>
      <c r="N13" s="33">
        <f>B70</f>
        <v>15357.340288215666</v>
      </c>
      <c r="O13" s="33">
        <f>B82</f>
        <v>21203.047386679133</v>
      </c>
      <c r="P13" s="33">
        <f>B94</f>
        <v>28294.917409268812</v>
      </c>
      <c r="Q13" s="33">
        <f>B106</f>
        <v>36856.355715522775</v>
      </c>
      <c r="R13" s="33">
        <f>B118</f>
        <v>47147.563299726906</v>
      </c>
      <c r="S13" s="33">
        <f>B130</f>
        <v>59471.298892674895</v>
      </c>
      <c r="T13" s="33">
        <f>B142</f>
        <v>74179.513647125117</v>
      </c>
      <c r="U13" s="33">
        <f>B154</f>
        <v>91680.987426393622</v>
      </c>
      <c r="V13" s="33">
        <f>B166</f>
        <v>112450.11445376516</v>
      </c>
      <c r="W13" s="33">
        <f>B178</f>
        <v>137037.00750251449</v>
      </c>
      <c r="X13" s="33">
        <f>B190</f>
        <v>166079.11429245915</v>
      </c>
      <c r="Y13" s="33">
        <f>B202</f>
        <v>200314.56774262703</v>
      </c>
      <c r="Z13" s="33">
        <f>B214</f>
        <v>240597.52370512809</v>
      </c>
      <c r="AA13" s="33">
        <f>B226</f>
        <v>287915.77633622871</v>
      </c>
      <c r="AB13" s="33">
        <f>B238</f>
        <v>343410.98298938008</v>
      </c>
      <c r="AC13" s="33">
        <f>B250</f>
        <v>408401.87817386602</v>
      </c>
      <c r="AD13" s="33">
        <f>B262</f>
        <v>484410.91054641409</v>
      </c>
      <c r="AE13" s="33">
        <f>B274</f>
        <v>573194.79904272466</v>
      </c>
      <c r="AF13" s="33">
        <f>B286</f>
        <v>676779.57519527269</v>
      </c>
      <c r="AG13" s="33">
        <f>B298</f>
        <v>797500.75965782767</v>
      </c>
      <c r="AH13" s="34">
        <f>B310</f>
        <v>938049.41337285272</v>
      </c>
    </row>
    <row r="14" spans="1:34" x14ac:dyDescent="0.25">
      <c r="A14" s="27" t="s">
        <v>78</v>
      </c>
      <c r="C14" s="7">
        <f>($P$3-D14)*$S$7*(1+$U$4)^F13</f>
        <v>43.079375120581282</v>
      </c>
      <c r="D14" s="7">
        <f>$D$11-($D$11*($J$3/12)*F13)</f>
        <v>189.62</v>
      </c>
      <c r="E14" s="9"/>
      <c r="F14" s="1">
        <v>4</v>
      </c>
      <c r="G14" s="2">
        <f>IF($P$3-100&lt;0,$R$3*(1+$U$4)^F13,100*$S$7*(1+$U$4)^F13+($P$3-100)*$T$7*(1+$V$4)^F13)</f>
        <v>21718.652585347525</v>
      </c>
      <c r="I14" s="37">
        <f>4056*12</f>
        <v>48672</v>
      </c>
      <c r="J14" s="33">
        <f>I14*1.05</f>
        <v>51105.599999999999</v>
      </c>
      <c r="K14" s="33">
        <f t="shared" ref="K14:AH14" si="0">J14*1.05</f>
        <v>53660.88</v>
      </c>
      <c r="L14" s="33">
        <f t="shared" si="0"/>
        <v>56343.923999999999</v>
      </c>
      <c r="M14" s="33">
        <f t="shared" si="0"/>
        <v>59161.120200000005</v>
      </c>
      <c r="N14" s="33">
        <f t="shared" si="0"/>
        <v>62119.176210000005</v>
      </c>
      <c r="O14" s="33">
        <f t="shared" si="0"/>
        <v>65225.135020500005</v>
      </c>
      <c r="P14" s="33">
        <f t="shared" si="0"/>
        <v>68486.391771525014</v>
      </c>
      <c r="Q14" s="33">
        <f t="shared" si="0"/>
        <v>71910.711360101268</v>
      </c>
      <c r="R14" s="33">
        <f t="shared" si="0"/>
        <v>75506.246928106339</v>
      </c>
      <c r="S14" s="33">
        <f t="shared" si="0"/>
        <v>79281.559274511659</v>
      </c>
      <c r="T14" s="33">
        <f t="shared" si="0"/>
        <v>83245.63723823725</v>
      </c>
      <c r="U14" s="33">
        <f t="shared" si="0"/>
        <v>87407.919100149113</v>
      </c>
      <c r="V14" s="33">
        <f t="shared" si="0"/>
        <v>91778.315055156578</v>
      </c>
      <c r="W14" s="33">
        <f t="shared" si="0"/>
        <v>96367.230807914413</v>
      </c>
      <c r="X14" s="33">
        <f t="shared" si="0"/>
        <v>101185.59234831014</v>
      </c>
      <c r="Y14" s="33">
        <f t="shared" si="0"/>
        <v>106244.87196572564</v>
      </c>
      <c r="Z14" s="33">
        <f t="shared" si="0"/>
        <v>111557.11556401193</v>
      </c>
      <c r="AA14" s="33">
        <f t="shared" si="0"/>
        <v>117134.97134221252</v>
      </c>
      <c r="AB14" s="33">
        <f t="shared" si="0"/>
        <v>122991.71990932315</v>
      </c>
      <c r="AC14" s="33">
        <f t="shared" si="0"/>
        <v>129141.3059047893</v>
      </c>
      <c r="AD14" s="33">
        <f t="shared" si="0"/>
        <v>135598.37120002878</v>
      </c>
      <c r="AE14" s="33">
        <f t="shared" si="0"/>
        <v>142378.28976003022</v>
      </c>
      <c r="AF14" s="33">
        <f t="shared" si="0"/>
        <v>149497.20424803175</v>
      </c>
      <c r="AG14" s="33">
        <f t="shared" si="0"/>
        <v>156972.06446043335</v>
      </c>
      <c r="AH14" s="34">
        <f t="shared" si="0"/>
        <v>164820.66768345502</v>
      </c>
    </row>
    <row r="15" spans="1:34" x14ac:dyDescent="0.25">
      <c r="A15" s="25"/>
      <c r="C15" s="7">
        <f>($P$3-D15)*$S$7*(1+$U$4)^F14</f>
        <v>58.019302412398865</v>
      </c>
      <c r="D15" s="7">
        <f>$D$11-($D$11*($J$3/12)*F14)</f>
        <v>189.49333333333334</v>
      </c>
      <c r="E15" s="9"/>
      <c r="F15" s="1">
        <v>5</v>
      </c>
      <c r="G15" s="2">
        <f>IF($P$3-100&lt;0,$R$3*(1+$U$4)^F14,100*$S$7*(1+$U$4)^F14+($P$3-100)*$T$7*(1+$V$4)^F14)</f>
        <v>21904.788656709017</v>
      </c>
      <c r="I15" s="32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6"/>
    </row>
    <row r="16" spans="1:34" x14ac:dyDescent="0.25">
      <c r="A16" s="25"/>
      <c r="C16" s="7">
        <f>($P$3-D16)*$S$7*(1+$U$4)^F15</f>
        <v>73.256621708455114</v>
      </c>
      <c r="D16" s="7">
        <f>$D$11-($D$11*($J$3/12)*F15)</f>
        <v>189.36666666666667</v>
      </c>
      <c r="E16" s="9"/>
      <c r="F16" s="1">
        <v>6</v>
      </c>
      <c r="G16" s="2">
        <f>IF($P$3-100&lt;0,$R$3*(1+$U$4)^F15,100*$S$7*(1+$U$4)^F15+($P$3-100)*$T$7*(1+$V$4)^F15)</f>
        <v>22092.575468384981</v>
      </c>
      <c r="I16" s="32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6"/>
    </row>
    <row r="17" spans="1:34" x14ac:dyDescent="0.25">
      <c r="A17" s="25"/>
      <c r="C17" s="7">
        <f>($P$3-D17)*$S$7*(1+$U$4)^F16</f>
        <v>88.795816305252629</v>
      </c>
      <c r="D17" s="7">
        <f>$D$11-($D$11*($J$3/12)*F16)</f>
        <v>189.24</v>
      </c>
      <c r="E17" s="9"/>
      <c r="F17" s="1">
        <v>7</v>
      </c>
      <c r="G17" s="2">
        <f>IF($P$3-100&lt;0,$R$3*(1+$U$4)^F16,100*$S$7*(1+$U$4)^F16+($P$3-100)*$T$7*(1+$V$4)^F16)</f>
        <v>22282.028111137952</v>
      </c>
      <c r="I17" s="32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6"/>
    </row>
    <row r="18" spans="1:34" x14ac:dyDescent="0.25">
      <c r="A18" s="25"/>
      <c r="C18" s="7">
        <f>($P$3-D18)*$S$7*(1+$U$4)^F17</f>
        <v>104.64142972492496</v>
      </c>
      <c r="D18" s="7">
        <f>$D$11-($D$11*($J$3/12)*F17)</f>
        <v>189.11333333333334</v>
      </c>
      <c r="E18" s="9"/>
      <c r="F18" s="1">
        <v>8</v>
      </c>
      <c r="G18" s="2">
        <f>IF($P$3-100&lt;0,$R$3*(1+$U$4)^F17,100*$S$7*(1+$U$4)^F17+($P$3-100)*$T$7*(1+$V$4)^F17)</f>
        <v>22473.161817233329</v>
      </c>
      <c r="I18" s="32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6"/>
    </row>
    <row r="19" spans="1:34" x14ac:dyDescent="0.25">
      <c r="A19" s="25"/>
      <c r="C19" s="7">
        <f>($P$3-D19)*$S$7*(1+$U$4)^F18</f>
        <v>120.79806647445335</v>
      </c>
      <c r="D19" s="7">
        <f>$D$11-($D$11*($J$3/12)*F18)</f>
        <v>188.98666666666668</v>
      </c>
      <c r="E19" s="9"/>
      <c r="F19" s="1">
        <v>9</v>
      </c>
      <c r="G19" s="2">
        <f>IF($P$3-100&lt;0,$R$3*(1+$U$4)^F18,100*$S$7*(1+$U$4)^F18+($P$3-100)*$T$7*(1+$V$4)^F18)</f>
        <v>22665.991961793268</v>
      </c>
      <c r="I19" s="32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6"/>
    </row>
    <row r="20" spans="1:34" x14ac:dyDescent="0.25">
      <c r="A20" s="25"/>
      <c r="C20" s="7">
        <f>($P$3-D20)*$S$7*(1+$U$4)^F19</f>
        <v>137.27039281407599</v>
      </c>
      <c r="D20" s="7">
        <f>$D$11-($D$11*($J$3/12)*F19)</f>
        <v>188.86</v>
      </c>
      <c r="E20" s="9"/>
      <c r="F20" s="1">
        <v>10</v>
      </c>
      <c r="G20" s="2">
        <f>IF($P$3-100&lt;0,$R$3*(1+$U$4)^F19,100*$S$7*(1+$U$4)^F19+($P$3-100)*$T$7*(1+$V$4)^F19)</f>
        <v>22860.534064163672</v>
      </c>
      <c r="I20" s="32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6"/>
    </row>
    <row r="21" spans="1:34" x14ac:dyDescent="0.25">
      <c r="A21" s="27" t="s">
        <v>40</v>
      </c>
      <c r="B21" s="3"/>
      <c r="C21" s="7">
        <f>($P$3-D21)*$S$7*(1+$U$4)^F20</f>
        <v>154.06313753500143</v>
      </c>
      <c r="D21" s="7">
        <f>$D$11-($D$11*($J$3/12)*F20)</f>
        <v>188.73333333333332</v>
      </c>
      <c r="E21" s="9"/>
      <c r="F21" s="1">
        <v>11</v>
      </c>
      <c r="G21" s="2">
        <f>IF($P$3-100&lt;0,$R$3*(1+$U$4)^F20,100*$S$7*(1+$U$4)^F20+($P$3-100)*$T$7*(1+$V$4)^F20)</f>
        <v>23056.803789294565</v>
      </c>
      <c r="I21" s="32">
        <v>0</v>
      </c>
      <c r="J21" s="35">
        <f>J10-J11-J12-J13-J14</f>
        <v>-150234.03259326084</v>
      </c>
      <c r="K21" s="35">
        <f t="shared" ref="K21:AH21" si="1">K10-K11-K12-K13-K14</f>
        <v>-126764.20650746813</v>
      </c>
      <c r="L21" s="35">
        <f t="shared" si="1"/>
        <v>-100823.5578731659</v>
      </c>
      <c r="M21" s="35">
        <f t="shared" si="1"/>
        <v>-72163.998759773662</v>
      </c>
      <c r="N21" s="35">
        <f t="shared" si="1"/>
        <v>-40513.58297775418</v>
      </c>
      <c r="O21" s="35">
        <f t="shared" si="1"/>
        <v>-5574.3616593881015</v>
      </c>
      <c r="P21" s="35">
        <f t="shared" si="1"/>
        <v>32979.929312618668</v>
      </c>
      <c r="Q21" s="35">
        <f t="shared" si="1"/>
        <v>75506.358869328367</v>
      </c>
      <c r="R21" s="35">
        <f t="shared" si="1"/>
        <v>122395.47574354561</v>
      </c>
      <c r="S21" s="35">
        <f t="shared" si="1"/>
        <v>174074.17666030151</v>
      </c>
      <c r="T21" s="35">
        <f t="shared" si="1"/>
        <v>569588.37414819933</v>
      </c>
      <c r="U21" s="35">
        <f t="shared" si="1"/>
        <v>632287.87195293466</v>
      </c>
      <c r="V21" s="35">
        <f t="shared" si="1"/>
        <v>701307.44565914082</v>
      </c>
      <c r="W21" s="35">
        <f t="shared" si="1"/>
        <v>777252.13822170277</v>
      </c>
      <c r="X21" s="35">
        <f t="shared" si="1"/>
        <v>860780.76281946618</v>
      </c>
      <c r="Y21" s="35">
        <f t="shared" si="1"/>
        <v>952610.01039617346</v>
      </c>
      <c r="Z21" s="35">
        <f t="shared" si="1"/>
        <v>1053518.7518015266</v>
      </c>
      <c r="AA21" s="35">
        <f t="shared" si="1"/>
        <v>1164352.5192043006</v>
      </c>
      <c r="AB21" s="35">
        <f t="shared" si="1"/>
        <v>1286028.1445240821</v>
      </c>
      <c r="AC21" s="35">
        <f t="shared" si="1"/>
        <v>1419538.5241970227</v>
      </c>
      <c r="AD21" s="35">
        <f t="shared" si="1"/>
        <v>1565957.4693831801</v>
      </c>
      <c r="AE21" s="35">
        <f t="shared" si="1"/>
        <v>1726444.5884234062</v>
      </c>
      <c r="AF21" s="35">
        <f t="shared" si="1"/>
        <v>1902250.1335954997</v>
      </c>
      <c r="AG21" s="35">
        <f t="shared" si="1"/>
        <v>2094719.7265763532</v>
      </c>
      <c r="AH21" s="36">
        <f t="shared" si="1"/>
        <v>2305298.8559941067</v>
      </c>
    </row>
    <row r="22" spans="1:34" x14ac:dyDescent="0.25">
      <c r="A22" s="25"/>
      <c r="B22" s="8">
        <f>SUM(C11:C22)</f>
        <v>993.61171085365822</v>
      </c>
      <c r="C22" s="7">
        <f>($P$3-D22)*$S$7*(1+$U$4)^F21</f>
        <v>171.18109274651508</v>
      </c>
      <c r="D22" s="7">
        <f>$D$11-($D$11*($J$3/12)*F21)</f>
        <v>188.60666666666665</v>
      </c>
      <c r="E22" s="9"/>
      <c r="F22" s="1">
        <v>12</v>
      </c>
      <c r="G22" s="2">
        <f>IF($P$3-100&lt;0,$R$3*(1+$U$4)^F21,100*$S$7*(1+$U$4)^F21+($P$3-100)*$T$7*(1+$V$4)^F21)</f>
        <v>23254.81694913375</v>
      </c>
      <c r="H22" s="28">
        <f>SUM(G11:G22)</f>
        <v>266364.7787068981</v>
      </c>
      <c r="I22" s="32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6"/>
    </row>
    <row r="23" spans="1:34" ht="15" customHeight="1" x14ac:dyDescent="0.25">
      <c r="A23" s="27" t="s">
        <v>77</v>
      </c>
      <c r="B23" s="3"/>
      <c r="C23" s="7">
        <f>($P$3-D23)*$S$7*(1+$U$4)^F22</f>
        <v>188.62911467264138</v>
      </c>
      <c r="D23" s="7">
        <f>$D$11-($D$11*($J$3/12)*F22)</f>
        <v>188.48</v>
      </c>
      <c r="E23" s="9" t="s">
        <v>43</v>
      </c>
      <c r="F23" s="1">
        <v>13</v>
      </c>
      <c r="G23" s="2">
        <f>IF($P$3-100&lt;0,$R$3*(1+$U$4)^F22,100*$S$7*(1+$U$4)^F22+($P$3-100)*$T$7*(1+$V$4)^F22)</f>
        <v>23454.589504034127</v>
      </c>
      <c r="I23" s="32">
        <f>Y3</f>
        <v>1766070.3469335914</v>
      </c>
      <c r="J23" s="35">
        <f>I23-(J12-I23*$X$3)</f>
        <v>1674740.595914989</v>
      </c>
      <c r="K23" s="35">
        <f>J23-(K12-J23*$X$3)</f>
        <v>1570624.6797537822</v>
      </c>
      <c r="L23" s="35">
        <f>K23-(L12-K23*$X$3)</f>
        <v>1451932.5353300064</v>
      </c>
      <c r="M23" s="35">
        <f>L23-(M12-L23*$X$3)</f>
        <v>1316623.4906869021</v>
      </c>
      <c r="N23" s="35">
        <f>M23-(N12-M23*$X$3)</f>
        <v>1162371.179793763</v>
      </c>
      <c r="O23" s="35">
        <f>N23-(O12-N23*$X$3)</f>
        <v>986523.54537558451</v>
      </c>
      <c r="P23" s="35">
        <f>O23-(P12-O23*$X$3)</f>
        <v>786057.2421388611</v>
      </c>
      <c r="Q23" s="35">
        <f>P23-(Q12-P23*$X$3)</f>
        <v>557525.65644899639</v>
      </c>
      <c r="R23" s="35">
        <f>Q23-(R12-Q23*$X$3)</f>
        <v>296999.64876255061</v>
      </c>
      <c r="S23" s="35">
        <f>R23-(S12-R23*$X$3)</f>
        <v>2.3865140974521637E-9</v>
      </c>
      <c r="T23" s="35">
        <f>S23-(T12-S23*$X$3)</f>
        <v>2.7206260710954667E-9</v>
      </c>
      <c r="U23" s="35">
        <f>T23-(U12-T23*$X$3)</f>
        <v>3.1015137210488319E-9</v>
      </c>
      <c r="V23" s="35">
        <f>U23-(V12-U23*$X$3)</f>
        <v>3.5357256419956685E-9</v>
      </c>
      <c r="W23" s="35">
        <f>V23-(W12-V23*$X$3)</f>
        <v>4.0307272318750622E-9</v>
      </c>
      <c r="X23" s="35">
        <f>W23-(X12-W23*$X$3)</f>
        <v>4.5950290443375708E-9</v>
      </c>
      <c r="Y23" s="35">
        <f>X23-(Y12-X23*$X$3)</f>
        <v>5.2383331105448304E-9</v>
      </c>
      <c r="Z23" s="35">
        <f>Y23-(Z12-Y23*$X$3)</f>
        <v>5.9716997460211065E-9</v>
      </c>
      <c r="AA23" s="35">
        <f>Z23-(AA12-Z23*$X$3)</f>
        <v>6.807737710464061E-9</v>
      </c>
      <c r="AB23" s="35">
        <f>AA23-(AB12-AA23*$X$3)</f>
        <v>7.7608209899290297E-9</v>
      </c>
      <c r="AC23" s="35">
        <f>AB23-(AC12-AB23*$X$3)</f>
        <v>8.847335928519094E-9</v>
      </c>
      <c r="AD23" s="35">
        <f>AC23-(AD12-AC23*$X$3)</f>
        <v>1.0085962958511767E-8</v>
      </c>
      <c r="AE23" s="35">
        <f>AD23-(AE12-AD23*$X$3)</f>
        <v>1.1497997772703414E-8</v>
      </c>
      <c r="AF23" s="35">
        <f>AE23-(AF12-AE23*$X$3)</f>
        <v>1.3107717460881893E-8</v>
      </c>
      <c r="AG23" s="35">
        <f>AF23-(AG12-AF23*$X$3)</f>
        <v>1.4942797905405358E-8</v>
      </c>
      <c r="AH23" s="36">
        <f>AG23-(AH12-AG23*$X$3)</f>
        <v>1.7034789612162108E-8</v>
      </c>
    </row>
    <row r="24" spans="1:34" x14ac:dyDescent="0.25">
      <c r="A24" s="27" t="s">
        <v>76</v>
      </c>
      <c r="B24" s="3"/>
      <c r="C24" s="7">
        <f>($P$3-D24)*$S$7*(1+$U$4)^F23</f>
        <v>206.41212445840429</v>
      </c>
      <c r="D24" s="7">
        <f>$D$11-($D$11*($J$3/12)*F23)</f>
        <v>188.35333333333332</v>
      </c>
      <c r="E24" s="9"/>
      <c r="F24" s="1">
        <v>14</v>
      </c>
      <c r="G24" s="2">
        <f>IF($P$3-100&lt;0,$R$3*(1+$U$4)^F23,100*$S$7*(1+$U$4)^F23+($P$3-100)*$T$7*(1+$V$4)^F23)</f>
        <v>23656.13756417462</v>
      </c>
      <c r="I24" s="38">
        <f>-I23-I14</f>
        <v>-1814742.3469335914</v>
      </c>
      <c r="J24" s="39">
        <f t="shared" ref="J24:R24" si="2">I24+(I23-J23)+J21</f>
        <v>-1873646.6285082498</v>
      </c>
      <c r="K24" s="39">
        <f t="shared" si="2"/>
        <v>-1896294.9188545111</v>
      </c>
      <c r="L24" s="39">
        <f t="shared" si="2"/>
        <v>-1878426.3323039012</v>
      </c>
      <c r="M24" s="39">
        <f t="shared" si="2"/>
        <v>-1815281.2864205705</v>
      </c>
      <c r="N24" s="39">
        <f t="shared" si="2"/>
        <v>-1701542.5585051854</v>
      </c>
      <c r="O24" s="39">
        <f t="shared" si="2"/>
        <v>-1531269.2857463951</v>
      </c>
      <c r="P24" s="39">
        <f t="shared" si="2"/>
        <v>-1297823.053197053</v>
      </c>
      <c r="Q24" s="39">
        <f t="shared" si="2"/>
        <v>-993785.10863785981</v>
      </c>
      <c r="R24" s="39">
        <f t="shared" si="2"/>
        <v>-610863.62520786852</v>
      </c>
      <c r="S24" s="39">
        <f t="shared" ref="S24:AH24" si="3">R24+(R23-S23)+S21</f>
        <v>-139789.79978501878</v>
      </c>
      <c r="T24" s="39">
        <f t="shared" si="3"/>
        <v>429798.5743631802</v>
      </c>
      <c r="U24" s="39">
        <f t="shared" si="3"/>
        <v>1062086.4463161144</v>
      </c>
      <c r="V24" s="39">
        <f t="shared" si="3"/>
        <v>1763393.8919752548</v>
      </c>
      <c r="W24" s="39">
        <f t="shared" si="3"/>
        <v>2540646.0301969573</v>
      </c>
      <c r="X24" s="39">
        <f t="shared" si="3"/>
        <v>3401426.793016423</v>
      </c>
      <c r="Y24" s="39">
        <f t="shared" si="3"/>
        <v>4354036.8034125958</v>
      </c>
      <c r="Z24" s="39">
        <f t="shared" si="3"/>
        <v>5407555.5552141219</v>
      </c>
      <c r="AA24" s="39">
        <f t="shared" si="3"/>
        <v>6571908.0744184218</v>
      </c>
      <c r="AB24" s="39">
        <f t="shared" si="3"/>
        <v>7857936.2189425025</v>
      </c>
      <c r="AC24" s="39">
        <f t="shared" si="3"/>
        <v>9277474.743139524</v>
      </c>
      <c r="AD24" s="39">
        <f t="shared" si="3"/>
        <v>10843432.212522702</v>
      </c>
      <c r="AE24" s="39">
        <f t="shared" si="3"/>
        <v>12569876.800946107</v>
      </c>
      <c r="AF24" s="39">
        <f t="shared" si="3"/>
        <v>14472126.934541605</v>
      </c>
      <c r="AG24" s="39">
        <f t="shared" si="3"/>
        <v>16566846.661117956</v>
      </c>
      <c r="AH24" s="40">
        <f t="shared" si="3"/>
        <v>18872145.517112061</v>
      </c>
    </row>
    <row r="25" spans="1:34" x14ac:dyDescent="0.25">
      <c r="A25" s="13"/>
      <c r="B25" s="6"/>
      <c r="C25" s="7">
        <f>($P$3-D25)*$S$7*(1+$U$4)^F24</f>
        <v>224.53510898585196</v>
      </c>
      <c r="D25" s="7">
        <f>$D$11-($D$11*($J$3/12)*F24)</f>
        <v>188.22666666666666</v>
      </c>
      <c r="E25" s="9"/>
      <c r="F25" s="1">
        <v>15</v>
      </c>
      <c r="G25" s="2">
        <f>IF($P$3-100&lt;0,$R$3*(1+$U$4)^F24,100*$S$7*(1+$U$4)^F24+($P$3-100)*$T$7*(1+$V$4)^F24)</f>
        <v>23859.477390994969</v>
      </c>
    </row>
    <row r="26" spans="1:34" x14ac:dyDescent="0.25">
      <c r="A26" s="13"/>
      <c r="C26" s="7">
        <f>($P$3-D26)*$S$7*(1+$U$4)^F25</f>
        <v>243.00312169993802</v>
      </c>
      <c r="D26" s="7">
        <f>$D$11-($D$11*($J$3/12)*F25)</f>
        <v>188.1</v>
      </c>
      <c r="E26" s="9"/>
      <c r="F26" s="1">
        <v>16</v>
      </c>
      <c r="G26" s="2">
        <f>IF($P$3-100&lt;0,$R$3*(1+$U$4)^F25,100*$S$7*(1+$U$4)^F25+($P$3-100)*$T$7*(1+$V$4)^F25)</f>
        <v>24064.625398644414</v>
      </c>
    </row>
    <row r="27" spans="1:34" x14ac:dyDescent="0.25">
      <c r="A27" s="13"/>
      <c r="C27" s="7">
        <f>($P$3-D27)*$S$7*(1+$U$4)^F26</f>
        <v>261.82128344438092</v>
      </c>
      <c r="D27" s="7">
        <f>$D$11-($D$11*($J$3/12)*F26)</f>
        <v>187.97333333333333</v>
      </c>
      <c r="E27" s="9"/>
      <c r="F27" s="1">
        <v>17</v>
      </c>
      <c r="G27" s="2">
        <f>IF($P$3-100&lt;0,$R$3*(1+$U$4)^F26,100*$S$7*(1+$U$4)^F26+($P$3-100)*$T$7*(1+$V$4)^F26)</f>
        <v>24271.598155444521</v>
      </c>
    </row>
    <row r="28" spans="1:34" x14ac:dyDescent="0.25">
      <c r="A28" s="13"/>
      <c r="C28" s="7">
        <f>($P$3-D28)*$S$7*(1+$U$4)^F27</f>
        <v>280.99478330761707</v>
      </c>
      <c r="D28" s="7">
        <f>$D$11-($D$11*($J$3/12)*F27)</f>
        <v>187.84666666666666</v>
      </c>
      <c r="E28" s="9"/>
      <c r="F28" s="1">
        <v>18</v>
      </c>
      <c r="G28" s="2">
        <f>IF($P$3-100&lt;0,$R$3*(1+$U$4)^F27,100*$S$7*(1+$U$4)^F27+($P$3-100)*$T$7*(1+$V$4)^F27)</f>
        <v>24480.412385366202</v>
      </c>
    </row>
    <row r="29" spans="1:34" x14ac:dyDescent="0.25">
      <c r="A29" s="13"/>
      <c r="C29" s="7">
        <f>($P$3-D29)*$S$7*(1+$U$4)^F28</f>
        <v>300.5288794789663</v>
      </c>
      <c r="D29" s="7">
        <f>$D$11-($D$11*($J$3/12)*F28)</f>
        <v>187.72</v>
      </c>
      <c r="E29" s="9"/>
      <c r="F29" s="1">
        <v>19</v>
      </c>
      <c r="G29" s="2">
        <f>IF($P$3-100&lt;0,$R$3*(1+$U$4)^F28,100*$S$7*(1+$U$4)^F28+($P$3-100)*$T$7*(1+$V$4)^F28)</f>
        <v>24691.084969521093</v>
      </c>
    </row>
    <row r="30" spans="1:34" x14ac:dyDescent="0.25">
      <c r="A30" s="13"/>
      <c r="C30" s="7">
        <f>($P$3-D30)*$S$7*(1+$U$4)^F29</f>
        <v>320.42890011513168</v>
      </c>
      <c r="D30" s="7">
        <f>$D$11-($D$11*($J$3/12)*F29)</f>
        <v>187.59333333333333</v>
      </c>
      <c r="E30" s="9"/>
      <c r="F30" s="1">
        <v>20</v>
      </c>
      <c r="G30" s="2">
        <f>IF($P$3-100&lt;0,$R$3*(1+$U$4)^F29,100*$S$7*(1+$U$4)^F29+($P$3-100)*$T$7*(1+$V$4)^F29)</f>
        <v>24903.632947667487</v>
      </c>
    </row>
    <row r="31" spans="1:34" x14ac:dyDescent="0.25">
      <c r="A31" s="13"/>
      <c r="C31" s="7">
        <f>($P$3-D31)*$S$7*(1+$U$4)^F30</f>
        <v>340.70024421715186</v>
      </c>
      <c r="D31" s="7">
        <f>$D$11-($D$11*($J$3/12)*F30)</f>
        <v>187.46666666666667</v>
      </c>
      <c r="E31" s="9"/>
      <c r="F31" s="1">
        <v>21</v>
      </c>
      <c r="G31" s="2">
        <f>IF($P$3-100&lt;0,$R$3*(1+$U$4)^F30,100*$S$7*(1+$U$4)^F30+($P$3-100)*$T$7*(1+$V$4)^F30)</f>
        <v>25118.073519730839</v>
      </c>
    </row>
    <row r="32" spans="1:34" x14ac:dyDescent="0.25">
      <c r="A32" s="13"/>
      <c r="C32" s="7">
        <f>($P$3-D32)*$S$7*(1+$U$4)^F31</f>
        <v>361.34838251793212</v>
      </c>
      <c r="D32" s="7">
        <f>$D$11-($D$11*($J$3/12)*F31)</f>
        <v>187.34</v>
      </c>
      <c r="E32" s="9"/>
      <c r="F32" s="1">
        <v>22</v>
      </c>
      <c r="G32" s="2">
        <f>IF($P$3-100&lt;0,$R$3*(1+$U$4)^F31,100*$S$7*(1+$U$4)^F31+($P$3-100)*$T$7*(1+$V$4)^F31)</f>
        <v>25334.424047339144</v>
      </c>
    </row>
    <row r="33" spans="1:8" x14ac:dyDescent="0.25">
      <c r="A33" s="13"/>
      <c r="B33" s="3"/>
      <c r="C33" s="7">
        <f>($P$3-D33)*$S$7*(1+$U$4)^F32</f>
        <v>382.37885838047561</v>
      </c>
      <c r="D33" s="7">
        <f>$D$11-($D$11*($J$3/12)*F32)</f>
        <v>187.21333333333334</v>
      </c>
      <c r="E33" s="9"/>
      <c r="F33" s="1">
        <v>23</v>
      </c>
      <c r="G33" s="2">
        <f>IF($P$3-100&lt;0,$R$3*(1+$U$4)^F32,100*$S$7*(1+$U$4)^F32+($P$3-100)*$T$7*(1+$V$4)^F32)</f>
        <v>25552.702055373207</v>
      </c>
    </row>
    <row r="34" spans="1:8" x14ac:dyDescent="0.25">
      <c r="A34" s="13"/>
      <c r="B34" s="8">
        <f>SUM(C23:C34)</f>
        <v>3514.5780899854331</v>
      </c>
      <c r="C34" s="7">
        <f>($P$3-D34)*$S$7*(1+$U$4)^F33</f>
        <v>403.79728870694191</v>
      </c>
      <c r="D34" s="7">
        <f>$D$11-($D$11*($J$3/12)*F33)</f>
        <v>187.08666666666667</v>
      </c>
      <c r="E34" s="9"/>
      <c r="F34" s="1">
        <v>24</v>
      </c>
      <c r="G34" s="2">
        <f>IF($P$3-100&lt;0,$R$3*(1+$U$4)^F33,100*$S$7*(1+$U$4)^F33+($P$3-100)*$T$7*(1+$V$4)^F33)</f>
        <v>25772.925233531983</v>
      </c>
      <c r="H34" s="1">
        <f t="shared" ref="H34" si="4">SUM(G23:G34)</f>
        <v>295159.68317182257</v>
      </c>
    </row>
    <row r="35" spans="1:8" ht="15" customHeight="1" x14ac:dyDescent="0.25">
      <c r="A35" s="13"/>
      <c r="B35" s="3"/>
      <c r="C35" s="7">
        <f>($P$3-D35)*$S$7*(1+$U$4)^F34</f>
        <v>425.60936485865921</v>
      </c>
      <c r="D35" s="7">
        <f>$D$11-($D$11*($J$3/12)*F34)</f>
        <v>186.96</v>
      </c>
      <c r="E35" s="9" t="s">
        <v>44</v>
      </c>
      <c r="F35" s="1">
        <v>25</v>
      </c>
      <c r="G35" s="2">
        <f>IF($P$3-100&lt;0,$R$3*(1+$U$4)^F34,100*$S$7*(1+$U$4)^F34+($P$3-100)*$T$7*(1+$V$4)^F34)</f>
        <v>25995.111437913223</v>
      </c>
    </row>
    <row r="36" spans="1:8" x14ac:dyDescent="0.25">
      <c r="A36" s="13"/>
      <c r="B36" s="3"/>
      <c r="C36" s="7">
        <f>($P$3-D36)*$S$7*(1+$U$4)^F35</f>
        <v>447.82085358722026</v>
      </c>
      <c r="D36" s="7">
        <f>$D$11-($D$11*($J$3/12)*F35)</f>
        <v>186.83333333333334</v>
      </c>
      <c r="E36" s="9"/>
      <c r="F36" s="1">
        <v>26</v>
      </c>
      <c r="G36" s="2">
        <f>IF($P$3-100&lt;0,$R$3*(1+$U$4)^F35,100*$S$7*(1+$U$4)^F35+($P$3-100)*$T$7*(1+$V$4)^F35)</f>
        <v>26219.27869260942</v>
      </c>
    </row>
    <row r="37" spans="1:8" x14ac:dyDescent="0.25">
      <c r="A37" s="13"/>
      <c r="B37" s="6"/>
      <c r="C37" s="7">
        <f>($P$3-D37)*$S$7*(1+$U$4)^F36</f>
        <v>470.43759797678916</v>
      </c>
      <c r="D37" s="7">
        <f>$D$11-($D$11*($J$3/12)*F36)</f>
        <v>186.70666666666668</v>
      </c>
      <c r="E37" s="9"/>
      <c r="F37" s="1">
        <v>27</v>
      </c>
      <c r="G37" s="2">
        <f>IF($P$3-100&lt;0,$R$3*(1+$U$4)^F36,100*$S$7*(1+$U$4)^F36+($P$3-100)*$T$7*(1+$V$4)^F36)</f>
        <v>26445.445191319341</v>
      </c>
    </row>
    <row r="38" spans="1:8" x14ac:dyDescent="0.25">
      <c r="A38" s="13"/>
      <c r="C38" s="7">
        <f>($P$3-D38)*$S$7*(1+$U$4)^F37</f>
        <v>493.46551839775276</v>
      </c>
      <c r="D38" s="7">
        <f>$D$11-($D$11*($J$3/12)*F37)</f>
        <v>186.58</v>
      </c>
      <c r="E38" s="9"/>
      <c r="F38" s="1">
        <v>28</v>
      </c>
      <c r="G38" s="2">
        <f>IF($P$3-100&lt;0,$R$3*(1+$U$4)^F37,100*$S$7*(1+$U$4)^F37+($P$3-100)*$T$7*(1+$V$4)^F37)</f>
        <v>26673.629298975247</v>
      </c>
    </row>
    <row r="39" spans="1:8" x14ac:dyDescent="0.25">
      <c r="A39" s="13"/>
      <c r="C39" s="7">
        <f>($P$3-D39)*$S$7*(1+$U$4)^F38</f>
        <v>516.9106134718503</v>
      </c>
      <c r="D39" s="7">
        <f>$D$11-($D$11*($J$3/12)*F38)</f>
        <v>186.45333333333335</v>
      </c>
      <c r="E39" s="9"/>
      <c r="F39" s="1">
        <v>29</v>
      </c>
      <c r="G39" s="2">
        <f>IF($P$3-100&lt;0,$R$3*(1+$U$4)^F38,100*$S$7*(1+$U$4)^F38+($P$3-100)*$T$7*(1+$V$4)^F38)</f>
        <v>26903.849553385917</v>
      </c>
    </row>
    <row r="40" spans="1:8" x14ac:dyDescent="0.25">
      <c r="A40" s="13"/>
      <c r="C40" s="7">
        <f>($P$3-D40)*$S$7*(1+$U$4)^F39</f>
        <v>540.77896104891693</v>
      </c>
      <c r="D40" s="7">
        <f>$D$11-($D$11*($J$3/12)*F39)</f>
        <v>186.32666666666665</v>
      </c>
      <c r="E40" s="9"/>
      <c r="F40" s="1">
        <v>30</v>
      </c>
      <c r="G40" s="2">
        <f>IF($P$3-100&lt;0,$R$3*(1+$U$4)^F39,100*$S$7*(1+$U$4)^F39+($P$3-100)*$T$7*(1+$V$4)^F39)</f>
        <v>27136.124666895721</v>
      </c>
    </row>
    <row r="41" spans="1:8" x14ac:dyDescent="0.25">
      <c r="A41" s="13"/>
      <c r="C41" s="7">
        <f>($P$3-D41)*$S$7*(1+$U$4)^F40</f>
        <v>565.07671919535596</v>
      </c>
      <c r="D41" s="7">
        <f>$D$11-($D$11*($J$3/12)*F40)</f>
        <v>186.2</v>
      </c>
      <c r="E41" s="9"/>
      <c r="F41" s="1">
        <v>31</v>
      </c>
      <c r="G41" s="2">
        <f>IF($P$3-100&lt;0,$R$3*(1+$U$4)^F40,100*$S$7*(1+$U$4)^F40+($P$3-100)*$T$7*(1+$V$4)^F40)</f>
        <v>27370.473528059825</v>
      </c>
    </row>
    <row r="42" spans="1:8" x14ac:dyDescent="0.25">
      <c r="A42" s="13"/>
      <c r="C42" s="7">
        <f>($P$3-D42)*$S$7*(1+$U$4)^F41</f>
        <v>589.81012719453645</v>
      </c>
      <c r="D42" s="7">
        <f>$D$11-($D$11*($J$3/12)*F41)</f>
        <v>186.07333333333332</v>
      </c>
      <c r="E42" s="9"/>
      <c r="F42" s="1">
        <v>32</v>
      </c>
      <c r="G42" s="2">
        <f>IF($P$3-100&lt;0,$R$3*(1+$U$4)^F41,100*$S$7*(1+$U$4)^F41+($P$3-100)*$T$7*(1+$V$4)^F41)</f>
        <v>27606.915203335673</v>
      </c>
    </row>
    <row r="43" spans="1:8" x14ac:dyDescent="0.25">
      <c r="A43" s="13"/>
      <c r="C43" s="7">
        <f>($P$3-D43)*$S$7*(1+$U$4)^F42</f>
        <v>614.98550655917518</v>
      </c>
      <c r="D43" s="7">
        <f>$D$11-($D$11*($J$3/12)*F42)</f>
        <v>185.94666666666666</v>
      </c>
      <c r="E43" s="9"/>
      <c r="F43" s="1">
        <v>33</v>
      </c>
      <c r="G43" s="2">
        <f>IF($P$3-100&lt;0,$R$3*(1+$U$4)^F42,100*$S$7*(1+$U$4)^F42+($P$3-100)*$T$7*(1+$V$4)^F42)</f>
        <v>27845.468938791044</v>
      </c>
    </row>
    <row r="44" spans="1:8" x14ac:dyDescent="0.25">
      <c r="A44" s="13"/>
      <c r="C44" s="7">
        <f>($P$3-D44)*$S$7*(1+$U$4)^F43</f>
        <v>640.60926205590454</v>
      </c>
      <c r="D44" s="7">
        <f>$D$11-($D$11*($J$3/12)*F43)</f>
        <v>185.82</v>
      </c>
      <c r="E44" s="9"/>
      <c r="F44" s="1">
        <v>34</v>
      </c>
      <c r="G44" s="2">
        <f>IF($P$3-100&lt;0,$R$3*(1+$U$4)^F43,100*$S$7*(1+$U$4)^F43+($P$3-100)*$T$7*(1+$V$4)^F43)</f>
        <v>28086.154161828636</v>
      </c>
    </row>
    <row r="45" spans="1:8" x14ac:dyDescent="0.25">
      <c r="A45" s="13"/>
      <c r="B45" s="3"/>
      <c r="C45" s="7">
        <f>($P$3-D45)*$S$7*(1+$U$4)^F44</f>
        <v>666.68788274214364</v>
      </c>
      <c r="D45" s="7">
        <f>$D$11-($D$11*($J$3/12)*F44)</f>
        <v>185.69333333333333</v>
      </c>
      <c r="E45" s="9"/>
      <c r="F45" s="1">
        <v>35</v>
      </c>
      <c r="G45" s="2">
        <f>IF($P$3-100&lt;0,$R$3*(1+$U$4)^F44,100*$S$7*(1+$U$4)^F44+($P$3-100)*$T$7*(1+$V$4)^F44)</f>
        <v>28328.990482927522</v>
      </c>
    </row>
    <row r="46" spans="1:8" x14ac:dyDescent="0.25">
      <c r="B46" s="1">
        <f t="shared" ref="B46" si="5">SUM(C35:C46)</f>
        <v>6665.4203501037282</v>
      </c>
      <c r="C46" s="7">
        <f>($P$3-D46)*$S$7*(1+$U$4)^F45</f>
        <v>693.22794301542262</v>
      </c>
      <c r="D46" s="7">
        <f>$D$11-($D$11*($J$3/12)*F45)</f>
        <v>185.56666666666666</v>
      </c>
      <c r="E46" s="9"/>
      <c r="F46" s="1">
        <v>36</v>
      </c>
      <c r="G46" s="2">
        <f>IF($P$3-100&lt;0,$R$3*(1+$U$4)^F45,100*$S$7*(1+$U$4)^F45+($P$3-100)*$T$7*(1+$V$4)^F45)</f>
        <v>28573.997697401552</v>
      </c>
      <c r="H46" s="1">
        <f t="shared" ref="H46" si="6">SUM(G35:G46)</f>
        <v>327185.43885344313</v>
      </c>
    </row>
    <row r="47" spans="1:8" ht="15" customHeight="1" x14ac:dyDescent="0.25">
      <c r="B47" s="3"/>
      <c r="C47" s="7">
        <f>($P$3-D47)*$S$7*(1+$U$4)^F46</f>
        <v>720.23610367530318</v>
      </c>
      <c r="D47" s="7">
        <f>$D$11-($D$11*($J$3/12)*F46)</f>
        <v>185.44</v>
      </c>
      <c r="E47" s="9" t="s">
        <v>45</v>
      </c>
      <c r="F47" s="1">
        <v>37</v>
      </c>
      <c r="G47" s="2">
        <f>IF($P$3-100&lt;0,$R$3*(1+$U$4)^F46,100*$S$7*(1+$U$4)^F46+($P$3-100)*$T$7*(1+$V$4)^F46)</f>
        <v>28821.195787174882</v>
      </c>
    </row>
    <row r="48" spans="1:8" x14ac:dyDescent="0.25">
      <c r="B48" s="3"/>
      <c r="C48" s="7">
        <f>($P$3-D48)*$S$7*(1+$U$4)^F47</f>
        <v>747.71911299804628</v>
      </c>
      <c r="D48" s="7">
        <f>$D$11-($D$11*($J$3/12)*F47)</f>
        <v>185.31333333333333</v>
      </c>
      <c r="E48" s="9"/>
      <c r="F48" s="1">
        <v>38</v>
      </c>
      <c r="G48" s="2">
        <f>IF($P$3-100&lt;0,$R$3*(1+$U$4)^F47,100*$S$7*(1+$U$4)^F47+($P$3-100)*$T$7*(1+$V$4)^F47)</f>
        <v>29070.604922574828</v>
      </c>
    </row>
    <row r="49" spans="2:8" x14ac:dyDescent="0.25">
      <c r="B49" s="6"/>
      <c r="C49" s="7">
        <f>($P$3-D49)*$S$7*(1+$U$4)^F48</f>
        <v>775.68380782417307</v>
      </c>
      <c r="D49" s="7">
        <f>$D$11-($D$11*($J$3/12)*F48)</f>
        <v>185.18666666666667</v>
      </c>
      <c r="E49" s="9"/>
      <c r="F49" s="1">
        <v>39</v>
      </c>
      <c r="G49" s="2">
        <f>IF($P$3-100&lt;0,$R$3*(1+$U$4)^F48,100*$S$7*(1+$U$4)^F48+($P$3-100)*$T$7*(1+$V$4)^F48)</f>
        <v>29322.245464142172</v>
      </c>
    </row>
    <row r="50" spans="2:8" x14ac:dyDescent="0.25">
      <c r="C50" s="7">
        <f>($P$3-D50)*$S$7*(1+$U$4)^F49</f>
        <v>804.13711465907068</v>
      </c>
      <c r="D50" s="7">
        <f>$D$11-($D$11*($J$3/12)*F49)</f>
        <v>185.06</v>
      </c>
      <c r="E50" s="9"/>
      <c r="F50" s="1">
        <v>40</v>
      </c>
      <c r="G50" s="2">
        <f>IF($P$3-100&lt;0,$R$3*(1+$U$4)^F49,100*$S$7*(1+$U$4)^F49+($P$3-100)*$T$7*(1+$V$4)^F49)</f>
        <v>29576.1379644591</v>
      </c>
    </row>
    <row r="51" spans="2:8" x14ac:dyDescent="0.25">
      <c r="C51" s="7">
        <f>($P$3-D51)*$S$7*(1+$U$4)^F50</f>
        <v>833.08605078679682</v>
      </c>
      <c r="D51" s="7">
        <f>$D$11-($D$11*($J$3/12)*F50)</f>
        <v>184.93333333333334</v>
      </c>
      <c r="E51" s="9"/>
      <c r="F51" s="1">
        <v>41</v>
      </c>
      <c r="G51" s="2">
        <f>IF($P$3-100&lt;0,$R$3*(1+$U$4)^F50,100*$S$7*(1+$U$4)^F50+($P$3-100)*$T$7*(1+$V$4)^F50)</f>
        <v>29832.303169995019</v>
      </c>
    </row>
    <row r="52" spans="2:8" x14ac:dyDescent="0.25">
      <c r="C52" s="7">
        <f>($P$3-D52)*$S$7*(1+$U$4)^F51</f>
        <v>862.53772539723673</v>
      </c>
      <c r="D52" s="7">
        <f>$D$11-($D$11*($J$3/12)*F51)</f>
        <v>184.80666666666667</v>
      </c>
      <c r="E52" s="9"/>
      <c r="F52" s="1">
        <v>42</v>
      </c>
      <c r="G52" s="2">
        <f>IF($P$3-100&lt;0,$R$3*(1+$U$4)^F51,100*$S$7*(1+$U$4)^F51+($P$3-100)*$T$7*(1+$V$4)^F51)</f>
        <v>30090.762022970306</v>
      </c>
    </row>
    <row r="53" spans="2:8" x14ac:dyDescent="0.25">
      <c r="C53" s="7">
        <f>($P$3-D53)*$S$7*(1+$U$4)^F52</f>
        <v>892.49934072676695</v>
      </c>
      <c r="D53" s="7">
        <f>$D$11-($D$11*($J$3/12)*F52)</f>
        <v>184.68</v>
      </c>
      <c r="E53" s="9"/>
      <c r="F53" s="1">
        <v>43</v>
      </c>
      <c r="G53" s="2">
        <f>IF($P$3-100&lt;0,$R$3*(1+$U$4)^F52,100*$S$7*(1+$U$4)^F52+($P$3-100)*$T$7*(1+$V$4)^F52)</f>
        <v>30351.535663238257</v>
      </c>
    </row>
    <row r="54" spans="2:8" x14ac:dyDescent="0.25">
      <c r="C54" s="7">
        <f>($P$3-D54)*$S$7*(1+$U$4)^F53</f>
        <v>922.97819321258567</v>
      </c>
      <c r="D54" s="7">
        <f>$D$11-($D$11*($J$3/12)*F53)</f>
        <v>184.55333333333334</v>
      </c>
      <c r="E54" s="9"/>
      <c r="F54" s="1">
        <v>44</v>
      </c>
      <c r="G54" s="2">
        <f>IF($P$3-100&lt;0,$R$3*(1+$U$4)^F53,100*$S$7*(1+$U$4)^F53+($P$3-100)*$T$7*(1+$V$4)^F53)</f>
        <v>30614.645430185381</v>
      </c>
    </row>
    <row r="55" spans="2:8" x14ac:dyDescent="0.25">
      <c r="C55" s="7">
        <f>($P$3-D55)*$S$7*(1+$U$4)^F54</f>
        <v>953.98167466087057</v>
      </c>
      <c r="D55" s="7">
        <f>$D$11-($D$11*($J$3/12)*F54)</f>
        <v>184.42666666666668</v>
      </c>
      <c r="E55" s="9"/>
      <c r="F55" s="1">
        <v>45</v>
      </c>
      <c r="G55" s="2">
        <f>IF($P$3-100&lt;0,$R$3*(1+$U$4)^F54,100*$S$7*(1+$U$4)^F54+($P$3-100)*$T$7*(1+$V$4)^F54)</f>
        <v>30880.11286465024</v>
      </c>
    </row>
    <row r="56" spans="2:8" x14ac:dyDescent="0.25">
      <c r="C56" s="7">
        <f>($P$3-D56)*$S$7*(1+$U$4)^F55</f>
        <v>985.51727342892093</v>
      </c>
      <c r="D56" s="7">
        <f>$D$11-($D$11*($J$3/12)*F55)</f>
        <v>184.3</v>
      </c>
      <c r="E56" s="9"/>
      <c r="F56" s="1">
        <v>46</v>
      </c>
      <c r="G56" s="2">
        <f>IF($P$3-100&lt;0,$R$3*(1+$U$4)^F55,100*$S$7*(1+$U$4)^F55+($P$3-100)*$T$7*(1+$V$4)^F55)</f>
        <v>31147.959710860963</v>
      </c>
    </row>
    <row r="57" spans="2:8" x14ac:dyDescent="0.25">
      <c r="B57" s="3"/>
      <c r="C57" s="7">
        <f>($P$3-D57)*$S$7*(1+$U$4)^F56</f>
        <v>1017.5925756214542</v>
      </c>
      <c r="D57" s="7">
        <f>$D$11-($D$11*($J$3/12)*F56)</f>
        <v>184.17333333333335</v>
      </c>
      <c r="E57" s="9"/>
      <c r="F57" s="1">
        <v>47</v>
      </c>
      <c r="G57" s="2">
        <f>IF($P$3-100&lt;0,$R$3*(1+$U$4)^F56,100*$S$7*(1+$U$4)^F56+($P$3-100)*$T$7*(1+$V$4)^F56)</f>
        <v>31418.207918391738</v>
      </c>
    </row>
    <row r="58" spans="2:8" x14ac:dyDescent="0.25">
      <c r="B58" s="1">
        <f t="shared" ref="B58" si="7">SUM(C47:C58)</f>
        <v>10566.184239292441</v>
      </c>
      <c r="C58" s="7">
        <f>($P$3-D58)*$S$7*(1+$U$4)^F57</f>
        <v>1050.2152663012141</v>
      </c>
      <c r="D58" s="7">
        <f>$D$11-($D$11*($J$3/12)*F57)</f>
        <v>184.04666666666668</v>
      </c>
      <c r="E58" s="9"/>
      <c r="F58" s="1">
        <v>48</v>
      </c>
      <c r="G58" s="2">
        <f>IF($P$3-100&lt;0,$R$3*(1+$U$4)^F57,100*$S$7*(1+$U$4)^F57+($P$3-100)*$T$7*(1+$V$4)^F57)</f>
        <v>31690.879644138287</v>
      </c>
      <c r="H58" s="1">
        <f t="shared" ref="H58" si="8">SUM(G47:G58)</f>
        <v>362816.5905627812</v>
      </c>
    </row>
    <row r="59" spans="2:8" ht="15" customHeight="1" x14ac:dyDescent="0.25">
      <c r="B59" s="3"/>
      <c r="C59" s="7">
        <f>($P$3-D59)*$S$7*(1+$U$4)^F58</f>
        <v>1083.3931307140706</v>
      </c>
      <c r="D59" s="7">
        <f>$D$11-($D$11*($J$3/12)*F58)</f>
        <v>183.92</v>
      </c>
      <c r="E59" s="9" t="s">
        <v>46</v>
      </c>
      <c r="F59" s="1">
        <v>49</v>
      </c>
      <c r="G59" s="2">
        <f>IF($P$3-100&lt;0,$R$3*(1+$U$4)^F58,100*$S$7*(1+$U$4)^F58+($P$3-100)*$T$7*(1+$V$4)^F58)</f>
        <v>31965.99725431269</v>
      </c>
    </row>
    <row r="60" spans="2:8" x14ac:dyDescent="0.25">
      <c r="B60" s="3"/>
      <c r="C60" s="7">
        <f>($P$3-D60)*$S$7*(1+$U$4)^F59</f>
        <v>1117.1340555287466</v>
      </c>
      <c r="D60" s="7">
        <f>$D$11-($D$11*($J$3/12)*F59)</f>
        <v>183.79333333333332</v>
      </c>
      <c r="E60" s="9"/>
      <c r="F60" s="1">
        <v>50</v>
      </c>
      <c r="G60" s="2">
        <f>IF($P$3-100&lt;0,$R$3*(1+$U$4)^F59,100*$S$7*(1+$U$4)^F59+($P$3-100)*$T$7*(1+$V$4)^F59)</f>
        <v>32243.583326457665</v>
      </c>
    </row>
    <row r="61" spans="2:8" x14ac:dyDescent="0.25">
      <c r="B61" s="6"/>
      <c r="C61" s="7">
        <f>($P$3-D61)*$S$7*(1+$U$4)^F60</f>
        <v>1151.446030091415</v>
      </c>
      <c r="D61" s="7">
        <f>$D$11-($D$11*($J$3/12)*F60)</f>
        <v>183.66666666666666</v>
      </c>
      <c r="E61" s="9"/>
      <c r="F61" s="1">
        <v>51</v>
      </c>
      <c r="G61" s="2">
        <f>IF($P$3-100&lt;0,$R$3*(1+$U$4)^F60,100*$S$7*(1+$U$4)^F60+($P$3-100)*$T$7*(1+$V$4)^F60)</f>
        <v>32523.660651480444</v>
      </c>
    </row>
    <row r="62" spans="2:8" x14ac:dyDescent="0.25">
      <c r="C62" s="7">
        <f>($P$3-D62)*$S$7*(1+$U$4)^F61</f>
        <v>1186.3371476952448</v>
      </c>
      <c r="D62" s="7">
        <f>$D$11-($D$11*($J$3/12)*F61)</f>
        <v>183.54</v>
      </c>
      <c r="E62" s="9"/>
      <c r="F62" s="1">
        <v>52</v>
      </c>
      <c r="G62" s="2">
        <f>IF($P$3-100&lt;0,$R$3*(1+$U$4)^F61,100*$S$7*(1+$U$4)^F61+($P$3-100)*$T$7*(1+$V$4)^F61)</f>
        <v>32806.25223570659</v>
      </c>
    </row>
    <row r="63" spans="2:8" x14ac:dyDescent="0.25">
      <c r="C63" s="7">
        <f>($P$3-D63)*$S$7*(1+$U$4)^F62</f>
        <v>1221.8156068651419</v>
      </c>
      <c r="D63" s="7">
        <f>$D$11-($D$11*($J$3/12)*F62)</f>
        <v>183.41333333333333</v>
      </c>
      <c r="E63" s="9"/>
      <c r="F63" s="1">
        <v>53</v>
      </c>
      <c r="G63" s="2">
        <f>IF($P$3-100&lt;0,$R$3*(1+$U$4)^F62,100*$S$7*(1+$U$4)^F62+($P$3-100)*$T$7*(1+$V$4)^F62)</f>
        <v>33091.381302953785</v>
      </c>
    </row>
    <row r="64" spans="2:8" x14ac:dyDescent="0.25">
      <c r="C64" s="7">
        <f>($P$3-D64)*$S$7*(1+$U$4)^F63</f>
        <v>1257.8897126578349</v>
      </c>
      <c r="D64" s="7">
        <f>$D$11-($D$11*($J$3/12)*F63)</f>
        <v>183.28666666666666</v>
      </c>
      <c r="E64" s="9"/>
      <c r="F64" s="1">
        <v>54</v>
      </c>
      <c r="G64" s="2">
        <f>IF($P$3-100&lt;0,$R$3*(1+$U$4)^F63,100*$S$7*(1+$U$4)^F63+($P$3-100)*$T$7*(1+$V$4)^F63)</f>
        <v>33379.071296625865</v>
      </c>
    </row>
    <row r="65" spans="2:8" x14ac:dyDescent="0.25">
      <c r="C65" s="7">
        <f>($P$3-D65)*$S$7*(1+$U$4)^F64</f>
        <v>1294.5678779774842</v>
      </c>
      <c r="D65" s="7">
        <f>$D$11-($D$11*($J$3/12)*F64)</f>
        <v>183.16</v>
      </c>
      <c r="E65" s="9"/>
      <c r="F65" s="1">
        <v>55</v>
      </c>
      <c r="G65" s="2">
        <f>IF($P$3-100&lt;0,$R$3*(1+$U$4)^F64,100*$S$7*(1+$U$4)^F64+($P$3-100)*$T$7*(1+$V$4)^F64)</f>
        <v>33669.345881827379</v>
      </c>
    </row>
    <row r="66" spans="2:8" x14ac:dyDescent="0.25">
      <c r="C66" s="7">
        <f>($P$3-D66)*$S$7*(1+$U$4)^F65</f>
        <v>1331.8586249070022</v>
      </c>
      <c r="D66" s="7">
        <f>$D$11-($D$11*($J$3/12)*F65)</f>
        <v>183.03333333333333</v>
      </c>
      <c r="E66" s="9"/>
      <c r="F66" s="1">
        <v>56</v>
      </c>
      <c r="G66" s="2">
        <f>IF($P$3-100&lt;0,$R$3*(1+$U$4)^F65,100*$S$7*(1+$U$4)^F65+($P$3-100)*$T$7*(1+$V$4)^F65)</f>
        <v>33962.228947498654</v>
      </c>
    </row>
    <row r="67" spans="2:8" x14ac:dyDescent="0.25">
      <c r="C67" s="7">
        <f>($P$3-D67)*$S$7*(1+$U$4)^F66</f>
        <v>1369.7705860552635</v>
      </c>
      <c r="D67" s="7">
        <f>$D$11-($D$11*($J$3/12)*F66)</f>
        <v>182.90666666666667</v>
      </c>
      <c r="E67" s="9"/>
      <c r="F67" s="1">
        <v>57</v>
      </c>
      <c r="G67" s="2">
        <f>IF($P$3-100&lt;0,$R$3*(1+$U$4)^F66,100*$S$7*(1+$U$4)^F66+($P$3-100)*$T$7*(1+$V$4)^F66)</f>
        <v>34257.744608571826</v>
      </c>
    </row>
    <row r="68" spans="2:8" x14ac:dyDescent="0.25">
      <c r="C68" s="7">
        <f>($P$3-D68)*$S$7*(1+$U$4)^F67</f>
        <v>1408.3125059203928</v>
      </c>
      <c r="D68" s="7">
        <f>$D$11-($D$11*($J$3/12)*F67)</f>
        <v>182.78</v>
      </c>
      <c r="E68" s="9"/>
      <c r="F68" s="1">
        <v>58</v>
      </c>
      <c r="G68" s="2">
        <f>IF($P$3-100&lt;0,$R$3*(1+$U$4)^F67,100*$S$7*(1+$U$4)^F67+($P$3-100)*$T$7*(1+$V$4)^F67)</f>
        <v>34555.917208147905</v>
      </c>
    </row>
    <row r="69" spans="2:8" x14ac:dyDescent="0.25">
      <c r="B69" s="3"/>
      <c r="C69" s="7">
        <f>($P$3-D69)*$S$7*(1+$U$4)^F68</f>
        <v>1447.4932422693148</v>
      </c>
      <c r="D69" s="7">
        <f>$D$11-($D$11*($J$3/12)*F68)</f>
        <v>182.65333333333334</v>
      </c>
      <c r="E69" s="9"/>
      <c r="F69" s="1">
        <v>59</v>
      </c>
      <c r="G69" s="2">
        <f>IF($P$3-100&lt;0,$R$3*(1+$U$4)^F68,100*$S$7*(1+$U$4)^F68+($P$3-100)*$T$7*(1+$V$4)^F68)</f>
        <v>34856.771319694992</v>
      </c>
    </row>
    <row r="70" spans="2:8" x14ac:dyDescent="0.25">
      <c r="B70" s="1">
        <f t="shared" ref="B70" si="9">SUM(C59:C70)</f>
        <v>15357.340288215666</v>
      </c>
      <c r="C70" s="7">
        <f>($P$3-D70)*$S$7*(1+$U$4)^F69</f>
        <v>1487.3217675337557</v>
      </c>
      <c r="D70" s="7">
        <f>$D$11-($D$11*($J$3/12)*F69)</f>
        <v>182.52666666666667</v>
      </c>
      <c r="E70" s="9"/>
      <c r="F70" s="1">
        <v>60</v>
      </c>
      <c r="G70" s="2">
        <f>IF($P$3-100&lt;0,$R$3*(1+$U$4)^F69,100*$S$7*(1+$U$4)^F69+($P$3-100)*$T$7*(1+$V$4)^F69)</f>
        <v>35160.331749268153</v>
      </c>
      <c r="H70" s="2">
        <f>SUM(G59:G70)</f>
        <v>402472.28578254592</v>
      </c>
    </row>
    <row r="71" spans="2:8" ht="15" customHeight="1" x14ac:dyDescent="0.25">
      <c r="B71" s="3"/>
      <c r="C71" s="7">
        <f>($P$3-D71)*$S$7*(1+$U$4)^F70</f>
        <v>1527.8071702228947</v>
      </c>
      <c r="D71" s="7">
        <f>$D$11-($D$11*($J$3/12)*F70)</f>
        <v>182.4</v>
      </c>
      <c r="E71" s="9" t="s">
        <v>47</v>
      </c>
      <c r="F71" s="1">
        <v>61</v>
      </c>
      <c r="G71" s="2">
        <f>IF($P$3-100&lt;0,$R$3*(1+$U$4)^F70,100*$S$7*(1+$U$4)^F70+($P$3-100)*$T$7*(1+$V$4)^F70)</f>
        <v>35466.623537750791</v>
      </c>
    </row>
    <row r="72" spans="2:8" x14ac:dyDescent="0.25">
      <c r="B72" s="3"/>
      <c r="C72" s="7">
        <f>($P$3-D72)*$S$7*(1+$U$4)^F71</f>
        <v>1568.9586563528478</v>
      </c>
      <c r="D72" s="7">
        <f>$D$11-($D$11*($J$3/12)*F71)</f>
        <v>182.27333333333334</v>
      </c>
      <c r="E72" s="9"/>
      <c r="F72" s="1">
        <v>62</v>
      </c>
      <c r="G72" s="2">
        <f>IF($P$3-100&lt;0,$R$3*(1+$U$4)^F71,100*$S$7*(1+$U$4)^F71+($P$3-100)*$T$7*(1+$V$4)^F71)</f>
        <v>35775.671963118017</v>
      </c>
    </row>
    <row r="73" spans="2:8" x14ac:dyDescent="0.25">
      <c r="B73" s="6"/>
      <c r="C73" s="7">
        <f>($P$3-D73)*$S$7*(1+$U$4)^F72</f>
        <v>1610.7855508931923</v>
      </c>
      <c r="D73" s="7">
        <f>$D$11-($D$11*($J$3/12)*F72)</f>
        <v>182.14666666666668</v>
      </c>
      <c r="E73" s="9"/>
      <c r="F73" s="1">
        <v>63</v>
      </c>
      <c r="G73" s="2">
        <f>IF($P$3-100&lt;0,$R$3*(1+$U$4)^F72,100*$S$7*(1+$U$4)^F72+($P$3-100)*$T$7*(1+$V$4)^F72)</f>
        <v>36087.502542722155</v>
      </c>
    </row>
    <row r="74" spans="2:8" x14ac:dyDescent="0.25">
      <c r="C74" s="7">
        <f>($P$3-D74)*$S$7*(1+$U$4)^F73</f>
        <v>1653.2972992307166</v>
      </c>
      <c r="D74" s="7">
        <f>$D$11-($D$11*($J$3/12)*F73)</f>
        <v>182.02</v>
      </c>
      <c r="E74" s="9"/>
      <c r="F74" s="1">
        <v>64</v>
      </c>
      <c r="G74" s="2">
        <f>IF($P$3-100&lt;0,$R$3*(1+$U$4)^F73,100*$S$7*(1+$U$4)^F73+($P$3-100)*$T$7*(1+$V$4)^F73)</f>
        <v>36402.141035600442</v>
      </c>
    </row>
    <row r="75" spans="2:8" x14ac:dyDescent="0.25">
      <c r="C75" s="7">
        <f>($P$3-D75)*$S$7*(1+$U$4)^F74</f>
        <v>1696.5034686506121</v>
      </c>
      <c r="D75" s="7">
        <f>$D$11-($D$11*($J$3/12)*F74)</f>
        <v>181.89333333333335</v>
      </c>
      <c r="E75" s="9"/>
      <c r="F75" s="1">
        <v>65</v>
      </c>
      <c r="G75" s="2">
        <f>IF($P$3-100&lt;0,$R$3*(1+$U$4)^F74,100*$S$7*(1+$U$4)^F74+($P$3-100)*$T$7*(1+$V$4)^F74)</f>
        <v>36719.613444805458</v>
      </c>
    </row>
    <row r="76" spans="2:8" x14ac:dyDescent="0.25">
      <c r="C76" s="7">
        <f>($P$3-D76)*$S$7*(1+$U$4)^F75</f>
        <v>1740.4137498352952</v>
      </c>
      <c r="D76" s="7">
        <f>$D$11-($D$11*($J$3/12)*F75)</f>
        <v>181.76666666666668</v>
      </c>
      <c r="E76" s="9"/>
      <c r="F76" s="1">
        <v>66</v>
      </c>
      <c r="G76" s="2">
        <f>IF($P$3-100&lt;0,$R$3*(1+$U$4)^F75,100*$S$7*(1+$U$4)^F75+($P$3-100)*$T$7*(1+$V$4)^F75)</f>
        <v>37039.946019758194</v>
      </c>
    </row>
    <row r="77" spans="2:8" x14ac:dyDescent="0.25">
      <c r="C77" s="7">
        <f>($P$3-D77)*$S$7*(1+$U$4)^F76</f>
        <v>1785.0379583810782</v>
      </c>
      <c r="D77" s="7">
        <f>$D$11-($D$11*($J$3/12)*F76)</f>
        <v>181.64</v>
      </c>
      <c r="E77" s="9"/>
      <c r="F77" s="1">
        <v>67</v>
      </c>
      <c r="G77" s="2">
        <f>IF($P$3-100&lt;0,$R$3*(1+$U$4)^F76,100*$S$7*(1+$U$4)^F76+($P$3-100)*$T$7*(1+$V$4)^F76)</f>
        <v>37363.165258624154</v>
      </c>
    </row>
    <row r="78" spans="2:8" x14ac:dyDescent="0.25">
      <c r="C78" s="7">
        <f>($P$3-D78)*$S$7*(1+$U$4)^F77</f>
        <v>1830.3860363328588</v>
      </c>
      <c r="D78" s="7">
        <f>$D$11-($D$11*($J$3/12)*F77)</f>
        <v>181.51333333333332</v>
      </c>
      <c r="E78" s="9"/>
      <c r="F78" s="1">
        <v>68</v>
      </c>
      <c r="G78" s="2">
        <f>IF($P$3-100&lt;0,$R$3*(1+$U$4)^F77,100*$S$7*(1+$U$4)^F77+($P$3-100)*$T$7*(1+$V$4)^F77)</f>
        <v>37689.297910712718</v>
      </c>
    </row>
    <row r="79" spans="2:8" x14ac:dyDescent="0.25">
      <c r="C79" s="7">
        <f>($P$3-D79)*$S$7*(1+$U$4)^F78</f>
        <v>1876.468053737131</v>
      </c>
      <c r="D79" s="7">
        <f>$D$11-($D$11*($J$3/12)*F78)</f>
        <v>181.38666666666666</v>
      </c>
      <c r="E79" s="9"/>
      <c r="F79" s="1">
        <v>69</v>
      </c>
      <c r="G79" s="2">
        <f>IF($P$3-100&lt;0,$R$3*(1+$U$4)^F78,100*$S$7*(1+$U$4)^F78+($P$3-100)*$T$7*(1+$V$4)^F78)</f>
        <v>38018.370978899919</v>
      </c>
    </row>
    <row r="80" spans="2:8" x14ac:dyDescent="0.25">
      <c r="C80" s="7">
        <f>($P$3-D80)*$S$7*(1+$U$4)^F79</f>
        <v>1923.2942102134032</v>
      </c>
      <c r="D80" s="7">
        <f>$D$11-($D$11*($J$3/12)*F79)</f>
        <v>181.26</v>
      </c>
      <c r="E80" s="9"/>
      <c r="F80" s="1">
        <v>70</v>
      </c>
      <c r="G80" s="2">
        <f>IF($P$3-100&lt;0,$R$3*(1+$U$4)^F79,100*$S$7*(1+$U$4)^F79+($P$3-100)*$T$7*(1+$V$4)^F79)</f>
        <v>38350.411722074889</v>
      </c>
    </row>
    <row r="81" spans="2:8" x14ac:dyDescent="0.25">
      <c r="B81" s="3"/>
      <c r="C81" s="7">
        <f>($P$3-D81)*$S$7*(1+$U$4)^F80</f>
        <v>1970.8748365443346</v>
      </c>
      <c r="D81" s="7">
        <f>$D$11-($D$11*($J$3/12)*F80)</f>
        <v>181.13333333333333</v>
      </c>
      <c r="E81" s="9"/>
      <c r="F81" s="1">
        <v>71</v>
      </c>
      <c r="G81" s="2">
        <f>IF($P$3-100&lt;0,$R$3*(1+$U$4)^F80,100*$S$7*(1+$U$4)^F80+($P$3-100)*$T$7*(1+$V$4)^F80)</f>
        <v>38685.447657610333</v>
      </c>
    </row>
    <row r="82" spans="2:8" x14ac:dyDescent="0.25">
      <c r="B82" s="1">
        <f t="shared" ref="B82" si="10">SUM(C71:C82)</f>
        <v>21203.047386679133</v>
      </c>
      <c r="C82" s="7">
        <f>($P$3-D82)*$S$7*(1+$U$4)^F81</f>
        <v>2019.2203962847668</v>
      </c>
      <c r="D82" s="7">
        <f>$D$11-($D$11*($J$3/12)*F81)</f>
        <v>181.00666666666666</v>
      </c>
      <c r="E82" s="9"/>
      <c r="F82" s="1">
        <v>72</v>
      </c>
      <c r="G82" s="2">
        <f>IF($P$3-100&lt;0,$R$3*(1+$U$4)^F81,100*$S$7*(1+$U$4)^F81+($P$3-100)*$T$7*(1+$V$4)^F81)</f>
        <v>39023.506563856965</v>
      </c>
      <c r="H82" s="1">
        <f t="shared" ref="H82" si="11">SUM(G71:G82)</f>
        <v>446621.69863553409</v>
      </c>
    </row>
    <row r="83" spans="2:8" ht="15" customHeight="1" x14ac:dyDescent="0.25">
      <c r="B83" s="3"/>
      <c r="C83" s="7">
        <f>($P$3-D83)*$S$7*(1+$U$4)^F82</f>
        <v>2068.3414873898791</v>
      </c>
      <c r="D83" s="7">
        <f>$D$11-($D$11*($J$3/12)*F82)</f>
        <v>180.88</v>
      </c>
      <c r="E83" s="9" t="s">
        <v>48</v>
      </c>
      <c r="F83" s="1">
        <v>73</v>
      </c>
      <c r="G83" s="2">
        <f>IF($P$3-100&lt;0,$R$3*(1+$U$4)^F82,100*$S$7*(1+$U$4)^F82+($P$3-100)*$T$7*(1+$V$4)^F82)</f>
        <v>39364.616482662517</v>
      </c>
    </row>
    <row r="84" spans="2:8" x14ac:dyDescent="0.25">
      <c r="B84" s="3"/>
      <c r="C84" s="7">
        <f>($P$3-D84)*$S$7*(1+$U$4)^F83</f>
        <v>2118.2488438626906</v>
      </c>
      <c r="D84" s="7">
        <f>$D$11-($D$11*($J$3/12)*F83)</f>
        <v>180.75333333333333</v>
      </c>
      <c r="E84" s="9"/>
      <c r="F84" s="1">
        <v>74</v>
      </c>
      <c r="G84" s="2">
        <f>IF($P$3-100&lt;0,$R$3*(1+$U$4)^F83,100*$S$7*(1+$U$4)^F83+($P$3-100)*$T$7*(1+$V$4)^F83)</f>
        <v>39708.805721915342</v>
      </c>
    </row>
    <row r="85" spans="2:8" x14ac:dyDescent="0.25">
      <c r="B85" s="6"/>
      <c r="C85" s="7">
        <f>($P$3-D85)*$S$7*(1+$U$4)^F84</f>
        <v>2168.9533374211242</v>
      </c>
      <c r="D85" s="7">
        <f>$D$11-($D$11*($J$3/12)*F84)</f>
        <v>180.62666666666667</v>
      </c>
      <c r="E85" s="9"/>
      <c r="F85" s="1">
        <v>75</v>
      </c>
      <c r="G85" s="2">
        <f>IF($P$3-100&lt;0,$R$3*(1+$U$4)^F84,100*$S$7*(1+$U$4)^F84+($P$3-100)*$T$7*(1+$V$4)^F84)</f>
        <v>40056.10285811279</v>
      </c>
    </row>
    <row r="86" spans="2:8" x14ac:dyDescent="0.25">
      <c r="C86" s="7">
        <f>($P$3-D86)*$S$7*(1+$U$4)^F85</f>
        <v>2220.4659791848758</v>
      </c>
      <c r="D86" s="7">
        <f>$D$11-($D$11*($J$3/12)*F85)</f>
        <v>180.5</v>
      </c>
      <c r="E86" s="9"/>
      <c r="F86" s="1">
        <v>76</v>
      </c>
      <c r="G86" s="2">
        <f>IF($P$3-100&lt;0,$R$3*(1+$U$4)^F85,100*$S$7*(1+$U$4)^F85+($P$3-100)*$T$7*(1+$V$4)^F85)</f>
        <v>40406.536738954826</v>
      </c>
    </row>
    <row r="87" spans="2:8" x14ac:dyDescent="0.25">
      <c r="C87" s="7">
        <f>($P$3-D87)*$S$7*(1+$U$4)^F86</f>
        <v>2272.7979213823041</v>
      </c>
      <c r="D87" s="7">
        <f>$D$11-($D$11*($J$3/12)*F86)</f>
        <v>180.37333333333333</v>
      </c>
      <c r="E87" s="9"/>
      <c r="F87" s="1">
        <v>77</v>
      </c>
      <c r="G87" s="2">
        <f>IF($P$3-100&lt;0,$R$3*(1+$U$4)^F86,100*$S$7*(1+$U$4)^F86+($P$3-100)*$T$7*(1+$V$4)^F86)</f>
        <v>40760.136485962998</v>
      </c>
    </row>
    <row r="88" spans="2:8" x14ac:dyDescent="0.25">
      <c r="C88" s="7">
        <f>($P$3-D88)*$S$7*(1+$U$4)^F87</f>
        <v>2325.9604590775834</v>
      </c>
      <c r="D88" s="7">
        <f>$D$11-($D$11*($J$3/12)*F87)</f>
        <v>180.24666666666667</v>
      </c>
      <c r="E88" s="9"/>
      <c r="F88" s="1">
        <v>78</v>
      </c>
      <c r="G88" s="2">
        <f>IF($P$3-100&lt;0,$R$3*(1+$U$4)^F87,100*$S$7*(1+$U$4)^F87+($P$3-100)*$T$7*(1+$V$4)^F87)</f>
        <v>41116.93149712497</v>
      </c>
    </row>
    <row r="89" spans="2:8" x14ac:dyDescent="0.25">
      <c r="C89" s="7">
        <f>($P$3-D89)*$S$7*(1+$U$4)^F88</f>
        <v>2379.9650319183488</v>
      </c>
      <c r="D89" s="7">
        <f>$D$11-($D$11*($J$3/12)*F88)</f>
        <v>180.12</v>
      </c>
      <c r="E89" s="9"/>
      <c r="F89" s="1">
        <v>79</v>
      </c>
      <c r="G89" s="2">
        <f>IF($P$3-100&lt;0,$R$3*(1+$U$4)^F88,100*$S$7*(1+$U$4)^F88+($P$3-100)*$T$7*(1+$V$4)^F88)</f>
        <v>41476.951449564993</v>
      </c>
    </row>
    <row r="90" spans="2:8" x14ac:dyDescent="0.25">
      <c r="C90" s="7">
        <f>($P$3-D90)*$S$7*(1+$U$4)^F89</f>
        <v>2434.8232259040669</v>
      </c>
      <c r="D90" s="7">
        <f>$D$11-($D$11*($J$3/12)*F89)</f>
        <v>179.99333333333334</v>
      </c>
      <c r="E90" s="9"/>
      <c r="F90" s="1">
        <v>80</v>
      </c>
      <c r="G90" s="2">
        <f>IF($P$3-100&lt;0,$R$3*(1+$U$4)^F89,100*$S$7*(1+$U$4)^F89+($P$3-100)*$T$7*(1+$V$4)^F89)</f>
        <v>41840.226302240459</v>
      </c>
    </row>
    <row r="91" spans="2:8" x14ac:dyDescent="0.25">
      <c r="C91" s="7">
        <f>($P$3-D91)*$S$7*(1+$U$4)^F90</f>
        <v>2490.5467751753895</v>
      </c>
      <c r="D91" s="7">
        <f>$D$11-($D$11*($J$3/12)*F90)</f>
        <v>179.86666666666667</v>
      </c>
      <c r="E91" s="9"/>
      <c r="F91" s="1">
        <v>81</v>
      </c>
      <c r="G91" s="2">
        <f>IF($P$3-100&lt;0,$R$3*(1+$U$4)^F90,100*$S$7*(1+$U$4)^F90+($P$3-100)*$T$7*(1+$V$4)^F90)</f>
        <v>42206.786298664883</v>
      </c>
    </row>
    <row r="92" spans="2:8" x14ac:dyDescent="0.25">
      <c r="C92" s="7">
        <f>($P$3-D92)*$S$7*(1+$U$4)^F91</f>
        <v>2547.1475638247189</v>
      </c>
      <c r="D92" s="7">
        <f>$D$11-($D$11*($J$3/12)*F91)</f>
        <v>179.74</v>
      </c>
      <c r="E92" s="9"/>
      <c r="F92" s="1">
        <v>82</v>
      </c>
      <c r="G92" s="2">
        <f>IF($P$3-100&lt;0,$R$3*(1+$U$4)^F91,100*$S$7*(1+$U$4)^F91+($P$3-100)*$T$7*(1+$V$4)^F91)</f>
        <v>42576.661969657522</v>
      </c>
    </row>
    <row r="93" spans="2:8" x14ac:dyDescent="0.25">
      <c r="B93" s="3"/>
      <c r="C93" s="7">
        <f>($P$3-D93)*$S$7*(1+$U$4)^F92</f>
        <v>2604.6376277282288</v>
      </c>
      <c r="D93" s="7">
        <f>$D$11-($D$11*($J$3/12)*F92)</f>
        <v>179.61333333333334</v>
      </c>
      <c r="E93" s="9"/>
      <c r="F93" s="1">
        <v>83</v>
      </c>
      <c r="G93" s="2">
        <f>IF($P$3-100&lt;0,$R$3*(1+$U$4)^F92,100*$S$7*(1+$U$4)^F92+($P$3-100)*$T$7*(1+$V$4)^F92)</f>
        <v>42949.884136119887</v>
      </c>
    </row>
    <row r="94" spans="2:8" x14ac:dyDescent="0.25">
      <c r="B94" s="1">
        <f t="shared" ref="B94" si="12">SUM(C83:C94)</f>
        <v>28294.917409268812</v>
      </c>
      <c r="C94" s="7">
        <f>($P$3-D94)*$S$7*(1+$U$4)^F93</f>
        <v>2663.0291563996043</v>
      </c>
      <c r="D94" s="7">
        <f>$D$11-($D$11*($J$3/12)*F93)</f>
        <v>179.48666666666668</v>
      </c>
      <c r="E94" s="9"/>
      <c r="F94" s="1">
        <v>84</v>
      </c>
      <c r="G94" s="2">
        <f>IF($P$3-100&lt;0,$R$3*(1+$U$4)^F93,100*$S$7*(1+$U$4)^F93+($P$3-100)*$T$7*(1+$V$4)^F93)</f>
        <v>43326.483911839445</v>
      </c>
      <c r="H94" s="1">
        <f t="shared" ref="H94" si="13">SUM(G83:G94)</f>
        <v>495790.1238528206</v>
      </c>
    </row>
    <row r="95" spans="2:8" ht="15" customHeight="1" x14ac:dyDescent="0.25">
      <c r="B95" s="3"/>
      <c r="C95" s="7">
        <f>($P$3-D95)*$S$7*(1+$U$4)^F94</f>
        <v>2722.3344948657359</v>
      </c>
      <c r="D95" s="7">
        <f>$D$11-($D$11*($J$3/12)*F94)</f>
        <v>179.36</v>
      </c>
      <c r="E95" s="9" t="s">
        <v>49</v>
      </c>
      <c r="F95" s="1">
        <v>85</v>
      </c>
      <c r="G95" s="2">
        <f>IF($P$3-100&lt;0,$R$3*(1+$U$4)^F94,100*$S$7*(1+$U$4)^F94+($P$3-100)*$T$7*(1+$V$4)^F94)</f>
        <v>43706.492706320772</v>
      </c>
    </row>
    <row r="96" spans="2:8" x14ac:dyDescent="0.25">
      <c r="B96" s="3"/>
      <c r="C96" s="7">
        <f>($P$3-D96)*$S$7*(1+$U$4)^F95</f>
        <v>2782.5661455646405</v>
      </c>
      <c r="D96" s="7">
        <f>$D$11-($D$11*($J$3/12)*F95)</f>
        <v>179.23333333333335</v>
      </c>
      <c r="E96" s="9"/>
      <c r="F96" s="1">
        <v>86</v>
      </c>
      <c r="G96" s="2">
        <f>IF($P$3-100&lt;0,$R$3*(1+$U$4)^F95,100*$S$7*(1+$U$4)^F95+($P$3-100)*$T$7*(1+$V$4)^F95)</f>
        <v>44089.942227644482</v>
      </c>
    </row>
    <row r="97" spans="2:8" x14ac:dyDescent="0.25">
      <c r="B97" s="6"/>
      <c r="C97" s="7">
        <f>($P$3-D97)*$S$7*(1+$U$4)^F96</f>
        <v>2843.7367702658489</v>
      </c>
      <c r="D97" s="7">
        <f>$D$11-($D$11*($J$3/12)*F96)</f>
        <v>179.10666666666665</v>
      </c>
      <c r="E97" s="9"/>
      <c r="F97" s="1">
        <v>87</v>
      </c>
      <c r="G97" s="2">
        <f>IF($P$3-100&lt;0,$R$3*(1+$U$4)^F96,100*$S$7*(1+$U$4)^F96+($P$3-100)*$T$7*(1+$V$4)^F96)</f>
        <v>44476.864485353995</v>
      </c>
    </row>
    <row r="98" spans="2:8" x14ac:dyDescent="0.25">
      <c r="C98" s="7">
        <f>($P$3-D98)*$S$7*(1+$U$4)^F97</f>
        <v>2905.859192013505</v>
      </c>
      <c r="D98" s="7">
        <f>$D$11-($D$11*($J$3/12)*F97)</f>
        <v>178.98</v>
      </c>
      <c r="E98" s="9"/>
      <c r="F98" s="1">
        <v>88</v>
      </c>
      <c r="G98" s="2">
        <f>IF($P$3-100&lt;0,$R$3*(1+$U$4)^F97,100*$S$7*(1+$U$4)^F97+($P$3-100)*$T$7*(1+$V$4)^F97)</f>
        <v>44867.291793370721</v>
      </c>
    </row>
    <row r="99" spans="2:8" x14ac:dyDescent="0.25">
      <c r="C99" s="7">
        <f>($P$3-D99)*$S$7*(1+$U$4)^F98</f>
        <v>2968.9463970925285</v>
      </c>
      <c r="D99" s="7">
        <f>$D$11-($D$11*($J$3/12)*F98)</f>
        <v>178.85333333333332</v>
      </c>
      <c r="E99" s="9"/>
      <c r="F99" s="1">
        <v>89</v>
      </c>
      <c r="G99" s="2">
        <f>IF($P$3-100&lt;0,$R$3*(1+$U$4)^F98,100*$S$7*(1+$U$4)^F98+($P$3-100)*$T$7*(1+$V$4)^F98)</f>
        <v>45261.256772937748</v>
      </c>
    </row>
    <row r="100" spans="2:8" x14ac:dyDescent="0.25">
      <c r="C100" s="7">
        <f>($P$3-D100)*$S$7*(1+$U$4)^F99</f>
        <v>3033.011537017971</v>
      </c>
      <c r="D100" s="7">
        <f>$D$11-($D$11*($J$3/12)*F99)</f>
        <v>178.72666666666666</v>
      </c>
      <c r="E100" s="9"/>
      <c r="F100" s="1">
        <v>90</v>
      </c>
      <c r="G100" s="2">
        <f>IF($P$3-100&lt;0,$R$3*(1+$U$4)^F99,100*$S$7*(1+$U$4)^F99+($P$3-100)*$T$7*(1+$V$4)^F99)</f>
        <v>45658.792355592333</v>
      </c>
    </row>
    <row r="101" spans="2:8" x14ac:dyDescent="0.25">
      <c r="C101" s="7">
        <f>($P$3-D101)*$S$7*(1+$U$4)^F100</f>
        <v>3098.0679305479403</v>
      </c>
      <c r="D101" s="7">
        <f>$D$11-($D$11*($J$3/12)*F100)</f>
        <v>178.6</v>
      </c>
      <c r="E101" s="9"/>
      <c r="F101" s="1">
        <v>91</v>
      </c>
      <c r="G101" s="2">
        <f>IF($P$3-100&lt;0,$R$3*(1+$U$4)^F100,100*$S$7*(1+$U$4)^F100+($P$3-100)*$T$7*(1+$V$4)^F100)</f>
        <v>46059.931786167537</v>
      </c>
    </row>
    <row r="102" spans="2:8" x14ac:dyDescent="0.25">
      <c r="C102" s="7">
        <f>($P$3-D102)*$S$7*(1+$U$4)^F101</f>
        <v>3164.1290657203235</v>
      </c>
      <c r="D102" s="7">
        <f>$D$11-($D$11*($J$3/12)*F101)</f>
        <v>178.47333333333333</v>
      </c>
      <c r="E102" s="9"/>
      <c r="F102" s="1">
        <v>92</v>
      </c>
      <c r="G102" s="2">
        <f>IF($P$3-100&lt;0,$R$3*(1+$U$4)^F101,100*$S$7*(1+$U$4)^F101+($P$3-100)*$T$7*(1+$V$4)^F101)</f>
        <v>46464.708625823259</v>
      </c>
    </row>
    <row r="103" spans="2:8" x14ac:dyDescent="0.25">
      <c r="C103" s="7">
        <f>($P$3-D103)*$S$7*(1+$U$4)^F102</f>
        <v>3231.2086019135936</v>
      </c>
      <c r="D103" s="7">
        <f>$D$11-($D$11*($J$3/12)*F102)</f>
        <v>178.34666666666666</v>
      </c>
      <c r="E103" s="9"/>
      <c r="F103" s="1">
        <v>93</v>
      </c>
      <c r="G103" s="2">
        <f>IF($P$3-100&lt;0,$R$3*(1+$U$4)^F102,100*$S$7*(1+$U$4)^F102+($P$3-100)*$T$7*(1+$V$4)^F102)</f>
        <v>46873.156755106953</v>
      </c>
    </row>
    <row r="104" spans="2:8" x14ac:dyDescent="0.25">
      <c r="C104" s="7">
        <f>($P$3-D104)*$S$7*(1+$U$4)^F103</f>
        <v>3299.320371931974</v>
      </c>
      <c r="D104" s="7">
        <f>$D$11-($D$11*($J$3/12)*F103)</f>
        <v>178.22</v>
      </c>
      <c r="E104" s="9"/>
      <c r="F104" s="1">
        <v>94</v>
      </c>
      <c r="G104" s="2">
        <f>IF($P$3-100&lt;0,$R$3*(1+$U$4)^F103,100*$S$7*(1+$U$4)^F103+($P$3-100)*$T$7*(1+$V$4)^F103)</f>
        <v>47285.310377044334</v>
      </c>
    </row>
    <row r="105" spans="2:8" x14ac:dyDescent="0.25">
      <c r="B105" s="3"/>
      <c r="C105" s="7">
        <f>($P$3-D105)*$S$7*(1+$U$4)^F104</f>
        <v>3368.4783841152453</v>
      </c>
      <c r="D105" s="7">
        <f>$D$11-($D$11*($J$3/12)*F104)</f>
        <v>178.09333333333333</v>
      </c>
      <c r="E105" s="9"/>
      <c r="F105" s="1">
        <v>95</v>
      </c>
      <c r="G105" s="2">
        <f>IF($P$3-100&lt;0,$R$3*(1+$U$4)^F104,100*$S$7*(1+$U$4)^F104+($P$3-100)*$T$7*(1+$V$4)^F104)</f>
        <v>47701.204020260397</v>
      </c>
    </row>
    <row r="106" spans="2:8" x14ac:dyDescent="0.25">
      <c r="B106" s="1">
        <f t="shared" ref="B106" si="14">SUM(C95:C106)</f>
        <v>36856.355715522775</v>
      </c>
      <c r="C106" s="7">
        <f>($P$3-D106)*$S$7*(1+$U$4)^F105</f>
        <v>3438.6968244734767</v>
      </c>
      <c r="D106" s="7">
        <f>$D$11-($D$11*($J$3/12)*F105)</f>
        <v>177.96666666666667</v>
      </c>
      <c r="E106" s="9"/>
      <c r="F106" s="1">
        <v>96</v>
      </c>
      <c r="G106" s="2">
        <f>IF($P$3-100&lt;0,$R$3*(1+$U$4)^F105,100*$S$7*(1+$U$4)^F105+($P$3-100)*$T$7*(1+$V$4)^F105)</f>
        <v>48120.872542130943</v>
      </c>
      <c r="H106" s="1">
        <f t="shared" ref="H106" si="15">SUM(G95:G106)</f>
        <v>550565.82444775349</v>
      </c>
    </row>
    <row r="107" spans="2:8" ht="15" customHeight="1" x14ac:dyDescent="0.25">
      <c r="B107" s="3"/>
      <c r="C107" s="7">
        <f>($P$3-D107)*$S$7*(1+$U$4)^F106</f>
        <v>3509.9900588469804</v>
      </c>
      <c r="D107" s="7">
        <f>$D$11-($D$11*($J$3/12)*F106)</f>
        <v>177.84</v>
      </c>
      <c r="E107" s="9" t="s">
        <v>50</v>
      </c>
      <c r="F107" s="1">
        <v>97</v>
      </c>
      <c r="G107" s="2">
        <f>IF($P$3-100&lt;0,$R$3*(1+$U$4)^F106,100*$S$7*(1+$U$4)^F106+($P$3-100)*$T$7*(1+$V$4)^F106)</f>
        <v>48544.351131965115</v>
      </c>
    </row>
    <row r="108" spans="2:8" x14ac:dyDescent="0.25">
      <c r="B108" s="3"/>
      <c r="C108" s="7">
        <f>($P$3-D108)*$S$7*(1+$U$4)^F107</f>
        <v>3582.372635091765</v>
      </c>
      <c r="D108" s="7">
        <f>$D$11-($D$11*($J$3/12)*F107)</f>
        <v>177.71333333333334</v>
      </c>
      <c r="E108" s="9"/>
      <c r="F108" s="1">
        <v>98</v>
      </c>
      <c r="G108" s="2">
        <f>IF($P$3-100&lt;0,$R$3*(1+$U$4)^F107,100*$S$7*(1+$U$4)^F107+($P$3-100)*$T$7*(1+$V$4)^F107)</f>
        <v>48971.675314219014</v>
      </c>
    </row>
    <row r="109" spans="2:8" x14ac:dyDescent="0.25">
      <c r="B109" s="6"/>
      <c r="C109" s="7">
        <f>($P$3-D109)*$S$7*(1+$U$4)^F108</f>
        <v>3655.8592852907914</v>
      </c>
      <c r="D109" s="7">
        <f>$D$11-($D$11*($J$3/12)*F108)</f>
        <v>177.58666666666667</v>
      </c>
      <c r="E109" s="9"/>
      <c r="F109" s="1">
        <v>99</v>
      </c>
      <c r="G109" s="2">
        <f>IF($P$3-100&lt;0,$R$3*(1+$U$4)^F108,100*$S$7*(1+$U$4)^F108+($P$3-100)*$T$7*(1+$V$4)^F108)</f>
        <v>49402.880951740852</v>
      </c>
    </row>
    <row r="110" spans="2:8" x14ac:dyDescent="0.25">
      <c r="C110" s="7">
        <f>($P$3-D110)*$S$7*(1+$U$4)^F109</f>
        <v>3730.4649279913328</v>
      </c>
      <c r="D110" s="7">
        <f>$D$11-($D$11*($J$3/12)*F109)</f>
        <v>177.46</v>
      </c>
      <c r="E110" s="9"/>
      <c r="F110" s="1">
        <v>100</v>
      </c>
      <c r="G110" s="2">
        <f>IF($P$3-100&lt;0,$R$3*(1+$U$4)^F109,100*$S$7*(1+$U$4)^F109+($P$3-100)*$T$7*(1+$V$4)^F109)</f>
        <v>49838.004249047895</v>
      </c>
    </row>
    <row r="111" spans="2:8" x14ac:dyDescent="0.25">
      <c r="C111" s="7">
        <f>($P$3-D111)*$S$7*(1+$U$4)^F110</f>
        <v>3806.2046704687318</v>
      </c>
      <c r="D111" s="7">
        <f>$D$11-($D$11*($J$3/12)*F110)</f>
        <v>177.33333333333334</v>
      </c>
      <c r="E111" s="9"/>
      <c r="F111" s="1">
        <v>101</v>
      </c>
      <c r="G111" s="2">
        <f>IF($P$3-100&lt;0,$R$3*(1+$U$4)^F110,100*$S$7*(1+$U$4)^F110+($P$3-100)*$T$7*(1+$V$4)^F110)</f>
        <v>50277.081755635649</v>
      </c>
    </row>
    <row r="112" spans="2:8" x14ac:dyDescent="0.25">
      <c r="C112" s="7">
        <f>($P$3-D112)*$S$7*(1+$U$4)^F111</f>
        <v>3883.0938110168695</v>
      </c>
      <c r="D112" s="7">
        <f>$D$11-($D$11*($J$3/12)*F111)</f>
        <v>177.20666666666668</v>
      </c>
      <c r="E112" s="9"/>
      <c r="F112" s="1">
        <v>102</v>
      </c>
      <c r="G112" s="2">
        <f>IF($P$3-100&lt;0,$R$3*(1+$U$4)^F111,100*$S$7*(1+$U$4)^F111+($P$3-100)*$T$7*(1+$V$4)^F111)</f>
        <v>50720.150369319257</v>
      </c>
    </row>
    <row r="113" spans="2:8" x14ac:dyDescent="0.25">
      <c r="C113" s="7">
        <f>($P$3-D113)*$S$7*(1+$U$4)^F112</f>
        <v>3961.1478412656465</v>
      </c>
      <c r="D113" s="7">
        <f>$D$11-($D$11*($J$3/12)*F112)</f>
        <v>177.08</v>
      </c>
      <c r="E113" s="9"/>
      <c r="F113" s="1">
        <v>103</v>
      </c>
      <c r="G113" s="2">
        <f>IF($P$3-100&lt;0,$R$3*(1+$U$4)^F112,100*$S$7*(1+$U$4)^F112+($P$3-100)*$T$7*(1+$V$4)^F112)</f>
        <v>51167.247339607959</v>
      </c>
    </row>
    <row r="114" spans="2:8" x14ac:dyDescent="0.25">
      <c r="C114" s="7">
        <f>($P$3-D114)*$S$7*(1+$U$4)^F113</f>
        <v>4040.3824485257865</v>
      </c>
      <c r="D114" s="7">
        <f>$D$11-($D$11*($J$3/12)*F113)</f>
        <v>176.95333333333335</v>
      </c>
      <c r="E114" s="9"/>
      <c r="F114" s="1">
        <v>104</v>
      </c>
      <c r="G114" s="2">
        <f>IF($P$3-100&lt;0,$R$3*(1+$U$4)^F113,100*$S$7*(1+$U$4)^F113+($P$3-100)*$T$7*(1+$V$4)^F113)</f>
        <v>51618.41027111232</v>
      </c>
    </row>
    <row r="115" spans="2:8" x14ac:dyDescent="0.25">
      <c r="C115" s="7">
        <f>($P$3-D115)*$S$7*(1+$U$4)^F114</f>
        <v>4120.8135181613015</v>
      </c>
      <c r="D115" s="7">
        <f>$D$11-($D$11*($J$3/12)*F114)</f>
        <v>176.82666666666665</v>
      </c>
      <c r="E115" s="9"/>
      <c r="F115" s="1">
        <v>105</v>
      </c>
      <c r="G115" s="2">
        <f>IF($P$3-100&lt;0,$R$3*(1+$U$4)^F114,100*$S$7*(1+$U$4)^F114+($P$3-100)*$T$7*(1+$V$4)^F114)</f>
        <v>52073.67712698516</v>
      </c>
    </row>
    <row r="116" spans="2:8" x14ac:dyDescent="0.25">
      <c r="C116" s="7">
        <f>($P$3-D116)*$S$7*(1+$U$4)^F115</f>
        <v>4202.4571359898719</v>
      </c>
      <c r="D116" s="7">
        <f>$D$11-($D$11*($J$3/12)*F115)</f>
        <v>176.7</v>
      </c>
      <c r="E116" s="9"/>
      <c r="F116" s="1">
        <v>106</v>
      </c>
      <c r="G116" s="2">
        <f>IF($P$3-100&lt;0,$R$3*(1+$U$4)^F115,100*$S$7*(1+$U$4)^F115+($P$3-100)*$T$7*(1+$V$4)^F115)</f>
        <v>52533.086232396032</v>
      </c>
    </row>
    <row r="117" spans="2:8" x14ac:dyDescent="0.25">
      <c r="B117" s="3"/>
      <c r="C117" s="7">
        <f>($P$3-D117)*$S$7*(1+$U$4)^F116</f>
        <v>4285.3295907115917</v>
      </c>
      <c r="D117" s="7">
        <f>$D$11-($D$11*($J$3/12)*F116)</f>
        <v>176.57333333333332</v>
      </c>
      <c r="E117" s="9"/>
      <c r="F117" s="1">
        <v>107</v>
      </c>
      <c r="G117" s="2">
        <f>IF($P$3-100&lt;0,$R$3*(1+$U$4)^F116,100*$S$7*(1+$U$4)^F116+($P$3-100)*$T$7*(1+$V$4)^F116)</f>
        <v>52996.676278039922</v>
      </c>
    </row>
    <row r="118" spans="2:8" x14ac:dyDescent="0.25">
      <c r="B118" s="1">
        <f t="shared" ref="B118" si="16">SUM(C107:C118)</f>
        <v>47147.563299726906</v>
      </c>
      <c r="C118" s="7">
        <f>($P$3-D118)*$S$7*(1+$U$4)^F117</f>
        <v>4369.4473763662481</v>
      </c>
      <c r="D118" s="7">
        <f>$D$11-($D$11*($J$3/12)*F117)</f>
        <v>176.44666666666666</v>
      </c>
      <c r="E118" s="9"/>
      <c r="F118" s="1">
        <v>108</v>
      </c>
      <c r="G118" s="2">
        <f>IF($P$3-100&lt;0,$R$3*(1+$U$4)^F117,100*$S$7*(1+$U$4)^F117+($P$3-100)*$T$7*(1+$V$4)^F117)</f>
        <v>53464.486323680219</v>
      </c>
      <c r="H118" s="1">
        <f t="shared" ref="H118" si="17">SUM(G107:G118)</f>
        <v>611607.72734374949</v>
      </c>
    </row>
    <row r="119" spans="2:8" ht="15" customHeight="1" x14ac:dyDescent="0.25">
      <c r="B119" s="3"/>
      <c r="C119" s="7">
        <f>($P$3-D119)*$S$7*(1+$U$4)^F118</f>
        <v>4454.8271948195788</v>
      </c>
      <c r="D119" s="7">
        <f>$D$11-($D$11*($J$3/12)*F118)</f>
        <v>176.32</v>
      </c>
      <c r="E119" s="9" t="s">
        <v>51</v>
      </c>
      <c r="F119" s="1">
        <v>109</v>
      </c>
      <c r="G119" s="2">
        <f>IF($P$3-100&lt;0,$R$3*(1+$U$4)^F118,100*$S$7*(1+$U$4)^F118+($P$3-100)*$T$7*(1+$V$4)^F118)</f>
        <v>53936.555801726587</v>
      </c>
    </row>
    <row r="120" spans="2:8" x14ac:dyDescent="0.25">
      <c r="B120" s="3"/>
      <c r="C120" s="7">
        <f>($P$3-D120)*$S$7*(1+$U$4)^F119</f>
        <v>4541.485958278804</v>
      </c>
      <c r="D120" s="7">
        <f>$D$11-($D$11*($J$3/12)*F119)</f>
        <v>176.19333333333333</v>
      </c>
      <c r="E120" s="9"/>
      <c r="F120" s="1">
        <v>110</v>
      </c>
      <c r="G120" s="2">
        <f>IF($P$3-100&lt;0,$R$3*(1+$U$4)^F119,100*$S$7*(1+$U$4)^F119+($P$3-100)*$T$7*(1+$V$4)^F119)</f>
        <v>54412.924520847839</v>
      </c>
    </row>
    <row r="121" spans="2:8" x14ac:dyDescent="0.25">
      <c r="B121" s="6"/>
      <c r="C121" s="7">
        <f>($P$3-D121)*$S$7*(1+$U$4)^F120</f>
        <v>4629.4407918377638</v>
      </c>
      <c r="D121" s="7">
        <f>$D$11-($D$11*($J$3/12)*F120)</f>
        <v>176.06666666666666</v>
      </c>
      <c r="E121" s="9"/>
      <c r="F121" s="1">
        <v>111</v>
      </c>
      <c r="G121" s="2">
        <f>IF($P$3-100&lt;0,$R$3*(1+$U$4)^F120,100*$S$7*(1+$U$4)^F120+($P$3-100)*$T$7*(1+$V$4)^F120)</f>
        <v>54893.632669620347</v>
      </c>
    </row>
    <row r="122" spans="2:8" x14ac:dyDescent="0.25">
      <c r="C122" s="7">
        <f>($P$3-D122)*$S$7*(1+$U$4)^F121</f>
        <v>4718.7090360520106</v>
      </c>
      <c r="D122" s="7">
        <f>$D$11-($D$11*($J$3/12)*F121)</f>
        <v>175.94</v>
      </c>
      <c r="E122" s="9"/>
      <c r="F122" s="1">
        <v>112</v>
      </c>
      <c r="G122" s="2">
        <f>IF($P$3-100&lt;0,$R$3*(1+$U$4)^F121,100*$S$7*(1+$U$4)^F121+($P$3-100)*$T$7*(1+$V$4)^F121)</f>
        <v>55378.720820212126</v>
      </c>
    </row>
    <row r="123" spans="2:8" x14ac:dyDescent="0.25">
      <c r="C123" s="7">
        <f>($P$3-D123)*$S$7*(1+$U$4)^F122</f>
        <v>4809.3082495442068</v>
      </c>
      <c r="D123" s="7">
        <f>$D$11-($D$11*($J$3/12)*F122)</f>
        <v>175.81333333333333</v>
      </c>
      <c r="E123" s="9"/>
      <c r="F123" s="1">
        <v>113</v>
      </c>
      <c r="G123" s="2">
        <f>IF($P$3-100&lt;0,$R$3*(1+$U$4)^F122,100*$S$7*(1+$U$4)^F122+($P$3-100)*$T$7*(1+$V$4)^F122)</f>
        <v>55868.229932103197</v>
      </c>
    </row>
    <row r="124" spans="2:8" x14ac:dyDescent="0.25">
      <c r="C124" s="7">
        <f>($P$3-D124)*$S$7*(1+$U$4)^F123</f>
        <v>4901.2562116401805</v>
      </c>
      <c r="D124" s="7">
        <f>$D$11-($D$11*($J$3/12)*F123)</f>
        <v>175.68666666666667</v>
      </c>
      <c r="E124" s="9"/>
      <c r="F124" s="1">
        <v>114</v>
      </c>
      <c r="G124" s="2">
        <f>IF($P$3-100&lt;0,$R$3*(1+$U$4)^F123,100*$S$7*(1+$U$4)^F123+($P$3-100)*$T$7*(1+$V$4)^F123)</f>
        <v>56362.201355842473</v>
      </c>
    </row>
    <row r="125" spans="2:8" x14ac:dyDescent="0.25">
      <c r="C125" s="7">
        <f>($P$3-D125)*$S$7*(1+$U$4)^F124</f>
        <v>4994.570925035955</v>
      </c>
      <c r="D125" s="7">
        <f>$D$11-($D$11*($J$3/12)*F124)</f>
        <v>175.56</v>
      </c>
      <c r="E125" s="9"/>
      <c r="F125" s="1">
        <v>115</v>
      </c>
      <c r="G125" s="2">
        <f>IF($P$3-100&lt;0,$R$3*(1+$U$4)^F124,100*$S$7*(1+$U$4)^F124+($P$3-100)*$T$7*(1+$V$4)^F124)</f>
        <v>56860.676836841354</v>
      </c>
    </row>
    <row r="126" spans="2:8" x14ac:dyDescent="0.25">
      <c r="C126" s="7">
        <f>($P$3-D126)*$S$7*(1+$U$4)^F125</f>
        <v>5089.2706184961762</v>
      </c>
      <c r="D126" s="7">
        <f>$D$11-($D$11*($J$3/12)*F125)</f>
        <v>175.43333333333334</v>
      </c>
      <c r="E126" s="9"/>
      <c r="F126" s="1">
        <v>116</v>
      </c>
      <c r="G126" s="2">
        <f>IF($P$3-100&lt;0,$R$3*(1+$U$4)^F125,100*$S$7*(1+$U$4)^F125+($P$3-100)*$T$7*(1+$V$4)^F125)</f>
        <v>57363.698519204714</v>
      </c>
    </row>
    <row r="127" spans="2:8" x14ac:dyDescent="0.25">
      <c r="C127" s="7">
        <f>($P$3-D127)*$S$7*(1+$U$4)^F126</f>
        <v>5185.3737495842297</v>
      </c>
      <c r="D127" s="7">
        <f>$D$11-($D$11*($J$3/12)*F126)</f>
        <v>175.30666666666667</v>
      </c>
      <c r="E127" s="9"/>
      <c r="F127" s="1">
        <v>117</v>
      </c>
      <c r="G127" s="2">
        <f>IF($P$3-100&lt;0,$R$3*(1+$U$4)^F126,100*$S$7*(1+$U$4)^F126+($P$3-100)*$T$7*(1+$V$4)^F126)</f>
        <v>57871.308949599494</v>
      </c>
    </row>
    <row r="128" spans="2:8" x14ac:dyDescent="0.25">
      <c r="C128" s="7">
        <f>($P$3-D128)*$S$7*(1+$U$4)^F127</f>
        <v>5282.8990074244693</v>
      </c>
      <c r="D128" s="7">
        <f>$D$11-($D$11*($J$3/12)*F127)</f>
        <v>175.18</v>
      </c>
      <c r="E128" s="9"/>
      <c r="F128" s="1">
        <v>118</v>
      </c>
      <c r="G128" s="2">
        <f>IF($P$3-100&lt;0,$R$3*(1+$U$4)^F127,100*$S$7*(1+$U$4)^F127+($P$3-100)*$T$7*(1+$V$4)^F127)</f>
        <v>58383.551081161182</v>
      </c>
    </row>
    <row r="129" spans="2:8" x14ac:dyDescent="0.25">
      <c r="B129" s="3"/>
      <c r="C129" s="7">
        <f>($P$3-D129)*$S$7*(1+$U$4)^F128</f>
        <v>5381.865315496887</v>
      </c>
      <c r="D129" s="7">
        <f>$D$11-($D$11*($J$3/12)*F128)</f>
        <v>175.05333333333334</v>
      </c>
      <c r="E129" s="9"/>
      <c r="F129" s="1">
        <v>119</v>
      </c>
      <c r="G129" s="2">
        <f>IF($P$3-100&lt;0,$R$3*(1+$U$4)^F128,100*$S$7*(1+$U$4)^F128+($P$3-100)*$T$7*(1+$V$4)^F128)</f>
        <v>58900.468277438726</v>
      </c>
    </row>
    <row r="130" spans="2:8" x14ac:dyDescent="0.25">
      <c r="B130" s="1">
        <f t="shared" ref="B130" si="18">SUM(C119:C130)</f>
        <v>59471.298892674895</v>
      </c>
      <c r="C130" s="7">
        <f>($P$3-D130)*$S$7*(1+$U$4)^F129</f>
        <v>5482.2918344646232</v>
      </c>
      <c r="D130" s="7">
        <f>$D$11-($D$11*($J$3/12)*F129)</f>
        <v>174.92666666666668</v>
      </c>
      <c r="E130" s="9"/>
      <c r="F130" s="1">
        <v>120</v>
      </c>
      <c r="G130" s="2">
        <f>IF($P$3-100&lt;0,$R$3*(1+$U$4)^F129,100*$S$7*(1+$U$4)^F129+($P$3-100)*$T$7*(1+$V$4)^F129)</f>
        <v>59422.104316378143</v>
      </c>
      <c r="H130" s="1">
        <f t="shared" ref="H130" si="19">SUM(G119:G130)</f>
        <v>679654.07308097614</v>
      </c>
    </row>
    <row r="131" spans="2:8" ht="15" customHeight="1" x14ac:dyDescent="0.25">
      <c r="B131" s="3"/>
      <c r="C131" s="7">
        <f>($P$3-D131)*$S$7*(1+$U$4)^F130</f>
        <v>5584.1979650346684</v>
      </c>
      <c r="D131" s="7">
        <f>$D$11-($D$11*($J$3/12)*F130)</f>
        <v>174.8</v>
      </c>
      <c r="E131" s="9" t="s">
        <v>52</v>
      </c>
      <c r="F131" s="1">
        <v>121</v>
      </c>
      <c r="G131" s="2">
        <f>IF($P$3-100&lt;0,$R$3*(1+$U$4)^F130,100*$S$7*(1+$U$4)^F130+($P$3-100)*$T$7*(1+$V$4)^F130)</f>
        <v>59948.503394345273</v>
      </c>
    </row>
    <row r="132" spans="2:8" x14ac:dyDescent="0.25">
      <c r="B132" s="3"/>
      <c r="C132" s="7">
        <f>($P$3-D132)*$S$7*(1+$U$4)^F131</f>
        <v>5687.6033508521969</v>
      </c>
      <c r="D132" s="7">
        <f>$D$11-($D$11*($J$3/12)*F131)</f>
        <v>174.67333333333335</v>
      </c>
      <c r="E132" s="9"/>
      <c r="F132" s="1">
        <v>122</v>
      </c>
      <c r="G132" s="2">
        <f>IF($P$3-100&lt;0,$R$3*(1+$U$4)^F131,100*$S$7*(1+$U$4)^F131+($P$3-100)*$T$7*(1+$V$4)^F131)</f>
        <v>60479.710130188025</v>
      </c>
    </row>
    <row r="133" spans="2:8" x14ac:dyDescent="0.25">
      <c r="B133" s="6"/>
      <c r="C133" s="7">
        <f>($P$3-D133)*$S$7*(1+$U$4)^F132</f>
        <v>5792.5278814288267</v>
      </c>
      <c r="D133" s="7">
        <f>$D$11-($D$11*($J$3/12)*F132)</f>
        <v>174.54666666666668</v>
      </c>
      <c r="E133" s="9"/>
      <c r="F133" s="1">
        <v>123</v>
      </c>
      <c r="G133" s="2">
        <f>IF($P$3-100&lt;0,$R$3*(1+$U$4)^F132,100*$S$7*(1+$U$4)^F132+($P$3-100)*$T$7*(1+$V$4)^F132)</f>
        <v>61015.769569338569</v>
      </c>
    </row>
    <row r="134" spans="2:8" x14ac:dyDescent="0.25">
      <c r="C134" s="7">
        <f>($P$3-D134)*$S$7*(1+$U$4)^F133</f>
        <v>5898.9916951052837</v>
      </c>
      <c r="D134" s="7">
        <f>$D$11-($D$11*($J$3/12)*F133)</f>
        <v>174.42000000000002</v>
      </c>
      <c r="E134" s="9"/>
      <c r="F134" s="1">
        <v>124</v>
      </c>
      <c r="G134" s="2">
        <f>IF($P$3-100&lt;0,$R$3*(1+$U$4)^F133,100*$S$7*(1+$U$4)^F133+($P$3-100)*$T$7*(1+$V$4)^F133)</f>
        <v>61556.727187955687</v>
      </c>
    </row>
    <row r="135" spans="2:8" x14ac:dyDescent="0.25">
      <c r="C135" s="7">
        <f>($P$3-D135)*$S$7*(1+$U$4)^F134</f>
        <v>6007.0151820488318</v>
      </c>
      <c r="D135" s="7">
        <f>$D$11-($D$11*($J$3/12)*F134)</f>
        <v>174.29333333333332</v>
      </c>
      <c r="E135" s="9"/>
      <c r="F135" s="1">
        <v>125</v>
      </c>
      <c r="G135" s="2">
        <f>IF($P$3-100&lt;0,$R$3*(1+$U$4)^F134,100*$S$7*(1+$U$4)^F134+($P$3-100)*$T$7*(1+$V$4)^F134)</f>
        <v>62102.628897108007</v>
      </c>
    </row>
    <row r="136" spans="2:8" x14ac:dyDescent="0.25">
      <c r="C136" s="7">
        <f>($P$3-D136)*$S$7*(1+$U$4)^F135</f>
        <v>6116.6189872858095</v>
      </c>
      <c r="D136" s="7">
        <f>$D$11-($D$11*($J$3/12)*F135)</f>
        <v>174.16666666666666</v>
      </c>
      <c r="E136" s="9"/>
      <c r="F136" s="1">
        <v>126</v>
      </c>
      <c r="G136" s="2">
        <f>IF($P$3-100&lt;0,$R$3*(1+$U$4)^F135,100*$S$7*(1+$U$4)^F135+($P$3-100)*$T$7*(1+$V$4)^F135)</f>
        <v>62653.521046998198</v>
      </c>
    </row>
    <row r="137" spans="2:8" x14ac:dyDescent="0.25">
      <c r="C137" s="7">
        <f>($P$3-D137)*$S$7*(1+$U$4)^F136</f>
        <v>6227.8240137698567</v>
      </c>
      <c r="D137" s="7">
        <f>$D$11-($D$11*($J$3/12)*F136)</f>
        <v>174.04</v>
      </c>
      <c r="E137" s="9"/>
      <c r="F137" s="1">
        <v>127</v>
      </c>
      <c r="G137" s="2">
        <f>IF($P$3-100&lt;0,$R$3*(1+$U$4)^F136,100*$S$7*(1+$U$4)^F136+($P$3-100)*$T$7*(1+$V$4)^F136)</f>
        <v>63209.450431228695</v>
      </c>
    </row>
    <row r="138" spans="2:8" x14ac:dyDescent="0.25">
      <c r="C138" s="7">
        <f>($P$3-D138)*$S$7*(1+$U$4)^F137</f>
        <v>6340.6514254859867</v>
      </c>
      <c r="D138" s="7">
        <f>$D$11-($D$11*($J$3/12)*F137)</f>
        <v>173.91333333333333</v>
      </c>
      <c r="E138" s="9"/>
      <c r="F138" s="1">
        <v>128</v>
      </c>
      <c r="G138" s="2">
        <f>IF($P$3-100&lt;0,$R$3*(1+$U$4)^F137,100*$S$7*(1+$U$4)^F137+($P$3-100)*$T$7*(1+$V$4)^F137)</f>
        <v>63770.464291109325</v>
      </c>
    </row>
    <row r="139" spans="2:8" x14ac:dyDescent="0.25">
      <c r="C139" s="7">
        <f>($P$3-D139)*$S$7*(1+$U$4)^F138</f>
        <v>6455.1226505911363</v>
      </c>
      <c r="D139" s="7">
        <f>$D$11-($D$11*($J$3/12)*F138)</f>
        <v>173.78666666666666</v>
      </c>
      <c r="E139" s="9"/>
      <c r="F139" s="1">
        <v>129</v>
      </c>
      <c r="G139" s="2">
        <f>IF($P$3-100&lt;0,$R$3*(1+$U$4)^F138,100*$S$7*(1+$U$4)^F138+($P$3-100)*$T$7*(1+$V$4)^F138)</f>
        <v>64336.610320007378</v>
      </c>
    </row>
    <row r="140" spans="2:8" x14ac:dyDescent="0.25">
      <c r="C140" s="7">
        <f>($P$3-D140)*$S$7*(1+$U$4)^F139</f>
        <v>6571.259384591498</v>
      </c>
      <c r="D140" s="7">
        <f>$D$11-($D$11*($J$3/12)*F139)</f>
        <v>173.66</v>
      </c>
      <c r="E140" s="9"/>
      <c r="F140" s="1">
        <v>130</v>
      </c>
      <c r="G140" s="2">
        <f>IF($P$3-100&lt;0,$R$3*(1+$U$4)^F139,100*$S$7*(1+$U$4)^F139+($P$3-100)*$T$7*(1+$V$4)^F139)</f>
        <v>64907.936667740258</v>
      </c>
    </row>
    <row r="141" spans="2:8" x14ac:dyDescent="0.25">
      <c r="B141" s="3"/>
      <c r="C141" s="7">
        <f>($P$3-D141)*$S$7*(1+$U$4)^F140</f>
        <v>6689.0835935570794</v>
      </c>
      <c r="D141" s="7">
        <f>$D$11-($D$11*($J$3/12)*F140)</f>
        <v>173.53333333333333</v>
      </c>
      <c r="E141" s="9"/>
      <c r="F141" s="1">
        <v>131</v>
      </c>
      <c r="G141" s="2">
        <f>IF($P$3-100&lt;0,$R$3*(1+$U$4)^F140,100*$S$7*(1+$U$4)^F140+($P$3-100)*$T$7*(1+$V$4)^F140)</f>
        <v>65484.491945011381</v>
      </c>
    </row>
    <row r="142" spans="2:8" x14ac:dyDescent="0.25">
      <c r="B142" s="1">
        <f t="shared" ref="B142" si="20">SUM(C131:C142)</f>
        <v>74179.513647125117</v>
      </c>
      <c r="C142" s="7">
        <f>($P$3-D142)*$S$7*(1+$U$4)^F141</f>
        <v>6808.6175173739439</v>
      </c>
      <c r="D142" s="7">
        <f>$D$11-($D$11*($J$3/12)*F141)</f>
        <v>173.40666666666667</v>
      </c>
      <c r="E142" s="9"/>
      <c r="F142" s="1">
        <v>132</v>
      </c>
      <c r="G142" s="2">
        <f>IF($P$3-100&lt;0,$R$3*(1+$U$4)^F141,100*$S$7*(1+$U$4)^F141+($P$3-100)*$T$7*(1+$V$4)^F141)</f>
        <v>66066.325227889742</v>
      </c>
      <c r="H142" s="1">
        <f t="shared" ref="H142" si="21">SUM(G131:G142)</f>
        <v>755532.13910892059</v>
      </c>
    </row>
    <row r="143" spans="2:8" ht="15" customHeight="1" x14ac:dyDescent="0.25">
      <c r="B143" s="3"/>
      <c r="C143" s="7">
        <f>($P$3-D143)*$S$7*(1+$U$4)^F142</f>
        <v>6929.8836730345301</v>
      </c>
      <c r="D143" s="7">
        <f>$D$11-($D$11*($J$3/12)*F142)</f>
        <v>173.28</v>
      </c>
      <c r="E143" s="9" t="s">
        <v>53</v>
      </c>
      <c r="F143" s="1">
        <v>133</v>
      </c>
      <c r="G143" s="2">
        <f>IF($P$3-100&lt;0,$R$3*(1+$U$4)^F142,100*$S$7*(1+$U$4)^F142+($P$3-100)*$T$7*(1+$V$4)^F142)</f>
        <v>66653.486062333395</v>
      </c>
    </row>
    <row r="144" spans="2:8" x14ac:dyDescent="0.25">
      <c r="B144" s="3"/>
      <c r="C144" s="7">
        <f>($P$3-D144)*$S$7*(1+$U$4)^F143</f>
        <v>7052.9048579665123</v>
      </c>
      <c r="D144" s="7">
        <f>$D$11-($D$11*($J$3/12)*F143)</f>
        <v>173.15333333333334</v>
      </c>
      <c r="E144" s="9"/>
      <c r="F144" s="1">
        <v>134</v>
      </c>
      <c r="G144" s="2">
        <f>IF($P$3-100&lt;0,$R$3*(1+$U$4)^F143,100*$S$7*(1+$U$4)^F143+($P$3-100)*$T$7*(1+$V$4)^F143)</f>
        <v>67246.024468757445</v>
      </c>
    </row>
    <row r="145" spans="2:8" x14ac:dyDescent="0.25">
      <c r="B145" s="6"/>
      <c r="C145" s="7">
        <f>($P$3-D145)*$S$7*(1+$U$4)^F144</f>
        <v>7177.7041534006357</v>
      </c>
      <c r="D145" s="7">
        <f>$D$11-($D$11*($J$3/12)*F144)</f>
        <v>173.02666666666667</v>
      </c>
      <c r="E145" s="9"/>
      <c r="F145" s="1">
        <v>135</v>
      </c>
      <c r="G145" s="2">
        <f>IF($P$3-100&lt;0,$R$3*(1+$U$4)^F144,100*$S$7*(1+$U$4)^F144+($P$3-100)*$T$7*(1+$V$4)^F144)</f>
        <v>67843.990946647042</v>
      </c>
    </row>
    <row r="146" spans="2:8" x14ac:dyDescent="0.25">
      <c r="C146" s="7">
        <f>($P$3-D146)*$S$7*(1+$U$4)^F145</f>
        <v>7304.3049277779664</v>
      </c>
      <c r="D146" s="7">
        <f>$D$11-($D$11*($J$3/12)*F145)</f>
        <v>172.9</v>
      </c>
      <c r="E146" s="9"/>
      <c r="F146" s="1">
        <v>136</v>
      </c>
      <c r="G146" s="2">
        <f>IF($P$3-100&lt;0,$R$3*(1+$U$4)^F145,100*$S$7*(1+$U$4)^F145+($P$3-100)*$T$7*(1+$V$4)^F145)</f>
        <v>68447.43647921551</v>
      </c>
    </row>
    <row r="147" spans="2:8" x14ac:dyDescent="0.25">
      <c r="C147" s="7">
        <f>($P$3-D147)*$S$7*(1+$U$4)^F146</f>
        <v>7432.7308401970295</v>
      </c>
      <c r="D147" s="7">
        <f>$D$11-($D$11*($J$3/12)*F146)</f>
        <v>172.77333333333334</v>
      </c>
      <c r="E147" s="9"/>
      <c r="F147" s="1">
        <v>137</v>
      </c>
      <c r="G147" s="2">
        <f>IF($P$3-100&lt;0,$R$3*(1+$U$4)^F146,100*$S$7*(1+$U$4)^F146+($P$3-100)*$T$7*(1+$V$4)^F146)</f>
        <v>69056.412538108591</v>
      </c>
    </row>
    <row r="148" spans="2:8" x14ac:dyDescent="0.25">
      <c r="C148" s="7">
        <f>($P$3-D148)*$S$7*(1+$U$4)^F147</f>
        <v>7563.0058439012755</v>
      </c>
      <c r="D148" s="7">
        <f>$D$11-($D$11*($J$3/12)*F147)</f>
        <v>172.64666666666668</v>
      </c>
      <c r="E148" s="9"/>
      <c r="F148" s="1">
        <v>138</v>
      </c>
      <c r="G148" s="2">
        <f>IF($P$3-100&lt;0,$R$3*(1+$U$4)^F147,100*$S$7*(1+$U$4)^F147+($P$3-100)*$T$7*(1+$V$4)^F147)</f>
        <v>69670.971088154605</v>
      </c>
    </row>
    <row r="149" spans="2:8" x14ac:dyDescent="0.25">
      <c r="C149" s="7">
        <f>($P$3-D149)*$S$7*(1+$U$4)^F148</f>
        <v>7695.154189807341</v>
      </c>
      <c r="D149" s="7">
        <f>$D$11-($D$11*($J$3/12)*F148)</f>
        <v>172.52</v>
      </c>
      <c r="E149" s="9"/>
      <c r="F149" s="1">
        <v>139</v>
      </c>
      <c r="G149" s="2">
        <f>IF($P$3-100&lt;0,$R$3*(1+$U$4)^F148,100*$S$7*(1+$U$4)^F148+($P$3-100)*$T$7*(1+$V$4)^F148)</f>
        <v>70291.164592161629</v>
      </c>
    </row>
    <row r="150" spans="2:8" x14ac:dyDescent="0.25">
      <c r="C150" s="7">
        <f>($P$3-D150)*$S$7*(1+$U$4)^F149</f>
        <v>7829.2004300745702</v>
      </c>
      <c r="D150" s="7">
        <f>$D$11-($D$11*($J$3/12)*F149)</f>
        <v>172.39333333333335</v>
      </c>
      <c r="E150" s="9"/>
      <c r="F150" s="1">
        <v>140</v>
      </c>
      <c r="G150" s="2">
        <f>IF($P$3-100&lt;0,$R$3*(1+$U$4)^F149,100*$S$7*(1+$U$4)^F149+($P$3-100)*$T$7*(1+$V$4)^F149)</f>
        <v>70917.046015761633</v>
      </c>
    </row>
    <row r="151" spans="2:8" x14ac:dyDescent="0.25">
      <c r="C151" s="7">
        <f>($P$3-D151)*$S$7*(1+$U$4)^F150</f>
        <v>7965.1694217162967</v>
      </c>
      <c r="D151" s="7">
        <f>$D$11-($D$11*($J$3/12)*F150)</f>
        <v>172.26666666666668</v>
      </c>
      <c r="E151" s="9"/>
      <c r="F151" s="1">
        <v>141</v>
      </c>
      <c r="G151" s="2">
        <f>IF($P$3-100&lt;0,$R$3*(1+$U$4)^F150,100*$S$7*(1+$U$4)^F150+($P$3-100)*$T$7*(1+$V$4)^F150)</f>
        <v>71548.668832302414</v>
      </c>
    </row>
    <row r="152" spans="2:8" x14ac:dyDescent="0.25">
      <c r="C152" s="7">
        <f>($P$3-D152)*$S$7*(1+$U$4)^F151</f>
        <v>8103.0863302533107</v>
      </c>
      <c r="D152" s="7">
        <f>$D$11-($D$11*($J$3/12)*F151)</f>
        <v>172.14000000000001</v>
      </c>
      <c r="E152" s="9"/>
      <c r="F152" s="1">
        <v>142</v>
      </c>
      <c r="G152" s="2">
        <f>IF($P$3-100&lt;0,$R$3*(1+$U$4)^F151,100*$S$7*(1+$U$4)^F151+($P$3-100)*$T$7*(1+$V$4)^F151)</f>
        <v>72186.087027787522</v>
      </c>
    </row>
    <row r="153" spans="2:8" x14ac:dyDescent="0.25">
      <c r="B153" s="3"/>
      <c r="C153" s="7">
        <f>($P$3-D153)*$S$7*(1+$U$4)^F152</f>
        <v>8242.9766334100823</v>
      </c>
      <c r="D153" s="7">
        <f>$D$11-($D$11*($J$3/12)*F152)</f>
        <v>172.01333333333332</v>
      </c>
      <c r="E153" s="9"/>
      <c r="F153" s="1">
        <v>143</v>
      </c>
      <c r="G153" s="2">
        <f>IF($P$3-100&lt;0,$R$3*(1+$U$4)^F152,100*$S$7*(1+$U$4)^F152+($P$3-100)*$T$7*(1+$V$4)^F152)</f>
        <v>72829.355105865005</v>
      </c>
    </row>
    <row r="154" spans="2:8" x14ac:dyDescent="0.25">
      <c r="B154" s="1">
        <f t="shared" ref="B154" si="22">SUM(C143:C154)</f>
        <v>91680.987426393622</v>
      </c>
      <c r="C154" s="7">
        <f>($P$3-D154)*$S$7*(1+$U$4)^F153</f>
        <v>8384.8661248540557</v>
      </c>
      <c r="D154" s="7">
        <f>$D$11-($D$11*($J$3/12)*F153)</f>
        <v>171.88666666666666</v>
      </c>
      <c r="E154" s="9"/>
      <c r="F154" s="1">
        <v>144</v>
      </c>
      <c r="G154" s="2">
        <f>IF($P$3-100&lt;0,$R$3*(1+$U$4)^F153,100*$S$7*(1+$U$4)^F153+($P$3-100)*$T$7*(1+$V$4)^F153)</f>
        <v>73478.528092864799</v>
      </c>
      <c r="H154" s="1">
        <f t="shared" ref="H154" si="23">SUM(G143:G154)</f>
        <v>840169.17124995973</v>
      </c>
    </row>
    <row r="155" spans="2:8" ht="15" customHeight="1" x14ac:dyDescent="0.25">
      <c r="B155" s="3"/>
      <c r="C155" s="7">
        <f>($P$3-D155)*$S$7*(1+$U$4)^F154</f>
        <v>8528.7809179788219</v>
      </c>
      <c r="D155" s="7">
        <f>$D$11-($D$11*($J$3/12)*F154)</f>
        <v>171.76</v>
      </c>
      <c r="E155" s="9" t="s">
        <v>54</v>
      </c>
      <c r="F155" s="1">
        <v>145</v>
      </c>
      <c r="G155" s="2">
        <f>IF($P$3-100&lt;0,$R$3*(1+$U$4)^F154,100*$S$7*(1+$U$4)^F154+($P$3-100)*$T$7*(1+$V$4)^F154)</f>
        <v>74133.661542886286</v>
      </c>
    </row>
    <row r="156" spans="2:8" x14ac:dyDescent="0.25">
      <c r="B156" s="3"/>
      <c r="C156" s="7">
        <f>($P$3-D156)*$S$7*(1+$U$4)^F155</f>
        <v>8674.7474497313124</v>
      </c>
      <c r="D156" s="7">
        <f>$D$11-($D$11*($J$3/12)*F155)</f>
        <v>171.63333333333333</v>
      </c>
      <c r="E156" s="9"/>
      <c r="F156" s="1">
        <v>146</v>
      </c>
      <c r="G156" s="2">
        <f>IF($P$3-100&lt;0,$R$3*(1+$U$4)^F155,100*$S$7*(1+$U$4)^F155+($P$3-100)*$T$7*(1+$V$4)^F155)</f>
        <v>74794.81154293532</v>
      </c>
    </row>
    <row r="157" spans="2:8" x14ac:dyDescent="0.25">
      <c r="B157" s="6"/>
      <c r="C157" s="7">
        <f>($P$3-D157)*$S$7*(1+$U$4)^F156</f>
        <v>8822.7924844837617</v>
      </c>
      <c r="D157" s="7">
        <f>$D$11-($D$11*($J$3/12)*F156)</f>
        <v>171.50666666666666</v>
      </c>
      <c r="E157" s="9"/>
      <c r="F157" s="1">
        <v>147</v>
      </c>
      <c r="G157" s="2">
        <f>IF($P$3-100&lt;0,$R$3*(1+$U$4)^F156,100*$S$7*(1+$U$4)^F156+($P$3-100)*$T$7*(1+$V$4)^F156)</f>
        <v>75462.034718112292</v>
      </c>
    </row>
    <row r="158" spans="2:8" x14ac:dyDescent="0.25">
      <c r="C158" s="7">
        <f>($P$3-D158)*$S$7*(1+$U$4)^F157</f>
        <v>8972.9431179508611</v>
      </c>
      <c r="D158" s="7">
        <f>$D$11-($D$11*($J$3/12)*F157)</f>
        <v>171.38</v>
      </c>
      <c r="E158" s="9"/>
      <c r="F158" s="1">
        <v>148</v>
      </c>
      <c r="G158" s="2">
        <f>IF($P$3-100&lt;0,$R$3*(1+$U$4)^F157,100*$S$7*(1+$U$4)^F157+($P$3-100)*$T$7*(1+$V$4)^F157)</f>
        <v>76135.38823685082</v>
      </c>
    </row>
    <row r="159" spans="2:8" x14ac:dyDescent="0.25">
      <c r="C159" s="7">
        <f>($P$3-D159)*$S$7*(1+$U$4)^F158</f>
        <v>9125.2267811526526</v>
      </c>
      <c r="D159" s="7">
        <f>$D$11-($D$11*($J$3/12)*F158)</f>
        <v>171.25333333333333</v>
      </c>
      <c r="E159" s="9"/>
      <c r="F159" s="1">
        <v>149</v>
      </c>
      <c r="G159" s="2">
        <f>IF($P$3-100&lt;0,$R$3*(1+$U$4)^F158,100*$S$7*(1+$U$4)^F158+($P$3-100)*$T$7*(1+$V$4)^F158)</f>
        <v>76814.929816208401</v>
      </c>
    </row>
    <row r="160" spans="2:8" x14ac:dyDescent="0.25">
      <c r="C160" s="7">
        <f>($P$3-D160)*$S$7*(1+$U$4)^F159</f>
        <v>9279.67124442366</v>
      </c>
      <c r="D160" s="7">
        <f>$D$11-($D$11*($J$3/12)*F159)</f>
        <v>171.12666666666667</v>
      </c>
      <c r="E160" s="9"/>
      <c r="F160" s="1">
        <v>150</v>
      </c>
      <c r="G160" s="2">
        <f>IF($P$3-100&lt;0,$R$3*(1+$U$4)^F159,100*$S$7*(1+$U$4)^F159+($P$3-100)*$T$7*(1+$V$4)^F159)</f>
        <v>77500.717727208859</v>
      </c>
    </row>
    <row r="161" spans="2:8" x14ac:dyDescent="0.25">
      <c r="C161" s="7">
        <f>($P$3-D161)*$S$7*(1+$U$4)^F160</f>
        <v>9436.3046214687984</v>
      </c>
      <c r="D161" s="7">
        <f>$D$11-($D$11*($J$3/12)*F160)</f>
        <v>171</v>
      </c>
      <c r="E161" s="9"/>
      <c r="F161" s="1">
        <v>151</v>
      </c>
      <c r="G161" s="2">
        <f>IF($P$3-100&lt;0,$R$3*(1+$U$4)^F160,100*$S$7*(1+$U$4)^F160+($P$3-100)*$T$7*(1+$V$4)^F160)</f>
        <v>78192.810800237407</v>
      </c>
    </row>
    <row r="162" spans="2:8" x14ac:dyDescent="0.25">
      <c r="C162" s="7">
        <f>($P$3-D162)*$S$7*(1+$U$4)^F161</f>
        <v>9595.1553734666049</v>
      </c>
      <c r="D162" s="7">
        <f>$D$11-($D$11*($J$3/12)*F161)</f>
        <v>170.87333333333333</v>
      </c>
      <c r="E162" s="9"/>
      <c r="F162" s="1">
        <v>152</v>
      </c>
      <c r="G162" s="2">
        <f>IF($P$3-100&lt;0,$R$3*(1+$U$4)^F161,100*$S$7*(1+$U$4)^F161+($P$3-100)*$T$7*(1+$V$4)^F161)</f>
        <v>78891.268430489057</v>
      </c>
    </row>
    <row r="163" spans="2:8" x14ac:dyDescent="0.25">
      <c r="C163" s="7">
        <f>($P$3-D163)*$S$7*(1+$U$4)^F162</f>
        <v>9756.2523132203296</v>
      </c>
      <c r="D163" s="7">
        <f>$D$11-($D$11*($J$3/12)*F162)</f>
        <v>170.74666666666667</v>
      </c>
      <c r="E163" s="9"/>
      <c r="F163" s="1">
        <v>153</v>
      </c>
      <c r="G163" s="2">
        <f>IF($P$3-100&lt;0,$R$3*(1+$U$4)^F162,100*$S$7*(1+$U$4)^F162+($P$3-100)*$T$7*(1+$V$4)^F162)</f>
        <v>79596.150583470298</v>
      </c>
    </row>
    <row r="164" spans="2:8" x14ac:dyDescent="0.25">
      <c r="C164" s="7">
        <f>($P$3-D164)*$S$7*(1+$U$4)^F163</f>
        <v>9919.6246093574282</v>
      </c>
      <c r="D164" s="7">
        <f>$D$11-($D$11*($J$3/12)*F163)</f>
        <v>170.62</v>
      </c>
      <c r="E164" s="9"/>
      <c r="F164" s="1">
        <v>154</v>
      </c>
      <c r="G164" s="2">
        <f>IF($P$3-100&lt;0,$R$3*(1+$U$4)^F163,100*$S$7*(1+$U$4)^F163+($P$3-100)*$T$7*(1+$V$4)^F163)</f>
        <v>80307.517800555288</v>
      </c>
    </row>
    <row r="165" spans="2:8" x14ac:dyDescent="0.25">
      <c r="B165" s="3"/>
      <c r="C165" s="7">
        <f>($P$3-D165)*$S$7*(1+$U$4)^F164</f>
        <v>10085.301790578031</v>
      </c>
      <c r="D165" s="7">
        <f>$D$11-($D$11*($J$3/12)*F164)</f>
        <v>170.49333333333334</v>
      </c>
      <c r="E165" s="9"/>
      <c r="F165" s="1">
        <v>155</v>
      </c>
      <c r="G165" s="2">
        <f>IF($P$3-100&lt;0,$R$3*(1+$U$4)^F164,100*$S$7*(1+$U$4)^F164+($P$3-100)*$T$7*(1+$V$4)^F164)</f>
        <v>81025.431204596593</v>
      </c>
    </row>
    <row r="166" spans="2:8" x14ac:dyDescent="0.25">
      <c r="B166" s="1">
        <f t="shared" ref="B166" si="24">SUM(C155:C166)</f>
        <v>112450.11445376516</v>
      </c>
      <c r="C166" s="7">
        <f>($P$3-D166)*$S$7*(1+$U$4)^F165</f>
        <v>10253.313749952888</v>
      </c>
      <c r="D166" s="7">
        <f>$D$11-($D$11*($J$3/12)*F165)</f>
        <v>170.36666666666667</v>
      </c>
      <c r="E166" s="9"/>
      <c r="F166" s="1">
        <v>156</v>
      </c>
      <c r="G166" s="2">
        <f>IF($P$3-100&lt;0,$R$3*(1+$U$4)^F165,100*$S$7*(1+$U$4)^F165+($P$3-100)*$T$7*(1+$V$4)^F165)</f>
        <v>81749.952505591064</v>
      </c>
      <c r="H166" s="1">
        <f t="shared" ref="H166" si="25">SUM(G155:G166)</f>
        <v>934604.67490914161</v>
      </c>
    </row>
    <row r="167" spans="2:8" ht="15" customHeight="1" x14ac:dyDescent="0.25">
      <c r="B167" s="3"/>
      <c r="C167" s="7">
        <f>($P$3-D167)*$S$7*(1+$U$4)^F166</f>
        <v>10423.690749271456</v>
      </c>
      <c r="D167" s="7">
        <f>$D$11-($D$11*($J$3/12)*F166)</f>
        <v>170.24</v>
      </c>
      <c r="E167" s="9" t="s">
        <v>55</v>
      </c>
      <c r="F167" s="1">
        <v>157</v>
      </c>
      <c r="G167" s="2">
        <f>IF($P$3-100&lt;0,$R$3*(1+$U$4)^F166,100*$S$7*(1+$U$4)^F166+($P$3-100)*$T$7*(1+$V$4)^F166)</f>
        <v>82481.144006401781</v>
      </c>
    </row>
    <row r="168" spans="2:8" x14ac:dyDescent="0.25">
      <c r="B168" s="3"/>
      <c r="C168" s="7">
        <f>($P$3-D168)*$S$7*(1+$U$4)^F167</f>
        <v>10596.463423440628</v>
      </c>
      <c r="D168" s="7">
        <f>$D$11-($D$11*($J$3/12)*F167)</f>
        <v>170.11333333333334</v>
      </c>
      <c r="E168" s="9"/>
      <c r="F168" s="1">
        <v>158</v>
      </c>
      <c r="G168" s="2">
        <f>IF($P$3-100&lt;0,$R$3*(1+$U$4)^F167,100*$S$7*(1+$U$4)^F167+($P$3-100)*$T$7*(1+$V$4)^F167)</f>
        <v>83219.068608536152</v>
      </c>
    </row>
    <row r="169" spans="2:8" x14ac:dyDescent="0.25">
      <c r="B169" s="6"/>
      <c r="C169" s="7">
        <f>($P$3-D169)*$S$7*(1+$U$4)^F168</f>
        <v>10771.662784934688</v>
      </c>
      <c r="D169" s="7">
        <f>$D$11-($D$11*($J$3/12)*F168)</f>
        <v>169.98666666666668</v>
      </c>
      <c r="E169" s="9"/>
      <c r="F169" s="1">
        <v>159</v>
      </c>
      <c r="G169" s="2">
        <f>IF($P$3-100&lt;0,$R$3*(1+$U$4)^F168,100*$S$7*(1+$U$4)^F168+($P$3-100)*$T$7*(1+$V$4)^F168)</f>
        <v>83963.789817981058</v>
      </c>
    </row>
    <row r="170" spans="2:8" x14ac:dyDescent="0.25">
      <c r="C170" s="7">
        <f>($P$3-D170)*$S$7*(1+$U$4)^F169</f>
        <v>10949.320228297101</v>
      </c>
      <c r="D170" s="7">
        <f>$D$11-($D$11*($J$3/12)*F169)</f>
        <v>169.86</v>
      </c>
      <c r="E170" s="9"/>
      <c r="F170" s="1">
        <v>160</v>
      </c>
      <c r="G170" s="2">
        <f>IF($P$3-100&lt;0,$R$3*(1+$U$4)^F169,100*$S$7*(1+$U$4)^F169+($P$3-100)*$T$7*(1+$V$4)^F169)</f>
        <v>84715.371751095154</v>
      </c>
    </row>
    <row r="171" spans="2:8" x14ac:dyDescent="0.25">
      <c r="C171" s="7">
        <f>($P$3-D171)*$S$7*(1+$U$4)^F170</f>
        <v>11129.467534694742</v>
      </c>
      <c r="D171" s="7">
        <f>$D$11-($D$11*($J$3/12)*F170)</f>
        <v>169.73333333333335</v>
      </c>
      <c r="E171" s="9"/>
      <c r="F171" s="1">
        <v>161</v>
      </c>
      <c r="G171" s="2">
        <f>IF($P$3-100&lt;0,$R$3*(1+$U$4)^F170,100*$S$7*(1+$U$4)^F170+($P$3-100)*$T$7*(1+$V$4)^F170)</f>
        <v>85473.879140559788</v>
      </c>
    </row>
    <row r="172" spans="2:8" x14ac:dyDescent="0.25">
      <c r="C172" s="7">
        <f>($P$3-D172)*$S$7*(1+$U$4)^F171</f>
        <v>11312.136876525128</v>
      </c>
      <c r="D172" s="7">
        <f>$D$11-($D$11*($J$3/12)*F171)</f>
        <v>169.60666666666668</v>
      </c>
      <c r="E172" s="9"/>
      <c r="F172" s="1">
        <v>162</v>
      </c>
      <c r="G172" s="2">
        <f>IF($P$3-100&lt;0,$R$3*(1+$U$4)^F171,100*$S$7*(1+$U$4)^F171+($P$3-100)*$T$7*(1+$V$4)^F171)</f>
        <v>86239.377341387997</v>
      </c>
    </row>
    <row r="173" spans="2:8" x14ac:dyDescent="0.25">
      <c r="C173" s="7">
        <f>($P$3-D173)*$S$7*(1+$U$4)^F172</f>
        <v>11497.360822077271</v>
      </c>
      <c r="D173" s="7">
        <f>$D$11-($D$11*($J$3/12)*F172)</f>
        <v>169.48000000000002</v>
      </c>
      <c r="E173" s="9"/>
      <c r="F173" s="1">
        <v>163</v>
      </c>
      <c r="G173" s="2">
        <f>IF($P$3-100&lt;0,$R$3*(1+$U$4)^F172,100*$S$7*(1+$U$4)^F172+($P$3-100)*$T$7*(1+$V$4)^F172)</f>
        <v>87011.932336992963</v>
      </c>
    </row>
    <row r="174" spans="2:8" x14ac:dyDescent="0.25">
      <c r="C174" s="7">
        <f>($P$3-D174)*$S$7*(1+$U$4)^F173</f>
        <v>11685.172340246814</v>
      </c>
      <c r="D174" s="7">
        <f>$D$11-($D$11*($J$3/12)*F173)</f>
        <v>169.35333333333332</v>
      </c>
      <c r="E174" s="9"/>
      <c r="F174" s="1">
        <v>164</v>
      </c>
      <c r="G174" s="2">
        <f>IF($P$3-100&lt;0,$R$3*(1+$U$4)^F173,100*$S$7*(1+$U$4)^F173+($P$3-100)*$T$7*(1+$V$4)^F173)</f>
        <v>87791.610745316299</v>
      </c>
    </row>
    <row r="175" spans="2:8" x14ac:dyDescent="0.25">
      <c r="C175" s="7">
        <f>($P$3-D175)*$S$7*(1+$U$4)^F174</f>
        <v>11875.604805305902</v>
      </c>
      <c r="D175" s="7">
        <f>$D$11-($D$11*($J$3/12)*F174)</f>
        <v>169.22666666666666</v>
      </c>
      <c r="E175" s="9"/>
      <c r="F175" s="1">
        <v>165</v>
      </c>
      <c r="G175" s="2">
        <f>IF($P$3-100&lt;0,$R$3*(1+$U$4)^F174,100*$S$7*(1+$U$4)^F174+($P$3-100)*$T$7*(1+$V$4)^F174)</f>
        <v>88578.479825016548</v>
      </c>
    </row>
    <row r="176" spans="2:8" x14ac:dyDescent="0.25">
      <c r="C176" s="7">
        <f>($P$3-D176)*$S$7*(1+$U$4)^F175</f>
        <v>12068.692001728752</v>
      </c>
      <c r="D176" s="7">
        <f>$D$11-($D$11*($J$3/12)*F175)</f>
        <v>169.1</v>
      </c>
      <c r="E176" s="9"/>
      <c r="F176" s="1">
        <v>166</v>
      </c>
      <c r="G176" s="2">
        <f>IF($P$3-100&lt;0,$R$3*(1+$U$4)^F175,100*$S$7*(1+$U$4)^F175+($P$3-100)*$T$7*(1+$V$4)^F175)</f>
        <v>89372.607481718864</v>
      </c>
    </row>
    <row r="177" spans="2:8" x14ac:dyDescent="0.25">
      <c r="B177" s="3"/>
      <c r="C177" s="7">
        <f>($P$3-D177)*$S$7*(1+$U$4)^F176</f>
        <v>12264.468129073162</v>
      </c>
      <c r="D177" s="7">
        <f>$D$11-($D$11*($J$3/12)*F176)</f>
        <v>168.97333333333333</v>
      </c>
      <c r="E177" s="9"/>
      <c r="F177" s="1">
        <v>167</v>
      </c>
      <c r="G177" s="2">
        <f>IF($P$3-100&lt;0,$R$3*(1+$U$4)^F176,100*$S$7*(1+$U$4)^F176+($P$3-100)*$T$7*(1+$V$4)^F176)</f>
        <v>90174.062274326163</v>
      </c>
    </row>
    <row r="178" spans="2:8" x14ac:dyDescent="0.25">
      <c r="B178" s="1">
        <f t="shared" ref="B178" si="26">SUM(C167:C178)</f>
        <v>137037.00750251449</v>
      </c>
      <c r="C178" s="7">
        <f>($P$3-D178)*$S$7*(1+$U$4)^F177</f>
        <v>12462.96780691883</v>
      </c>
      <c r="D178" s="7">
        <f>$D$11-($D$11*($J$3/12)*F177)</f>
        <v>168.84666666666666</v>
      </c>
      <c r="E178" s="9"/>
      <c r="F178" s="1">
        <v>168</v>
      </c>
      <c r="G178" s="2">
        <f>IF($P$3-100&lt;0,$R$3*(1+$U$4)^F177,100*$S$7*(1+$U$4)^F177+($P$3-100)*$T$7*(1+$V$4)^F177)</f>
        <v>90982.913421392339</v>
      </c>
      <c r="H178" s="1">
        <f t="shared" ref="H178" si="27">SUM(G167:G178)</f>
        <v>1040004.2367507251</v>
      </c>
    </row>
    <row r="179" spans="2:8" ht="15" customHeight="1" x14ac:dyDescent="0.25">
      <c r="B179" s="3"/>
      <c r="C179" s="7">
        <f>($P$3-D179)*$S$7*(1+$U$4)^F178</f>
        <v>12664.226079863132</v>
      </c>
      <c r="D179" s="7">
        <f>$D$11-($D$11*($J$3/12)*F178)</f>
        <v>168.72</v>
      </c>
      <c r="E179" s="9" t="s">
        <v>56</v>
      </c>
      <c r="F179" s="1">
        <v>169</v>
      </c>
      <c r="G179" s="2">
        <f>IF($P$3-100&lt;0,$R$3*(1+$U$4)^F178,100*$S$7*(1+$U$4)^F178+($P$3-100)*$T$7*(1+$V$4)^F178)</f>
        <v>91799.23080755875</v>
      </c>
    </row>
    <row r="180" spans="2:8" x14ac:dyDescent="0.25">
      <c r="B180" s="3"/>
      <c r="C180" s="7">
        <f>($P$3-D180)*$S$7*(1+$U$4)^F179</f>
        <v>12868.278422574924</v>
      </c>
      <c r="D180" s="7">
        <f>$D$11-($D$11*($J$3/12)*F179)</f>
        <v>168.59333333333333</v>
      </c>
      <c r="E180" s="9"/>
      <c r="F180" s="1">
        <v>170</v>
      </c>
      <c r="G180" s="2">
        <f>IF($P$3-100&lt;0,$R$3*(1+$U$4)^F179,100*$S$7*(1+$U$4)^F179+($P$3-100)*$T$7*(1+$V$4)^F179)</f>
        <v>92623.084990053641</v>
      </c>
    </row>
    <row r="181" spans="2:8" x14ac:dyDescent="0.25">
      <c r="B181" s="6"/>
      <c r="C181" s="7">
        <f>($P$3-D181)*$S$7*(1+$U$4)^F180</f>
        <v>13075.160744907091</v>
      </c>
      <c r="D181" s="7">
        <f>$D$11-($D$11*($J$3/12)*F180)</f>
        <v>168.46666666666667</v>
      </c>
      <c r="E181" s="9"/>
      <c r="F181" s="1">
        <v>171</v>
      </c>
      <c r="G181" s="2">
        <f>IF($P$3-100&lt;0,$R$3*(1+$U$4)^F180,100*$S$7*(1+$U$4)^F180+($P$3-100)*$T$7*(1+$V$4)^F180)</f>
        <v>93454.547205255993</v>
      </c>
    </row>
    <row r="182" spans="2:8" x14ac:dyDescent="0.25">
      <c r="C182" s="7">
        <f>($P$3-D182)*$S$7*(1+$U$4)^F181</f>
        <v>13284.909397068477</v>
      </c>
      <c r="D182" s="7">
        <f>$D$11-($D$11*($J$3/12)*F181)</f>
        <v>168.34</v>
      </c>
      <c r="E182" s="9"/>
      <c r="F182" s="1">
        <v>172</v>
      </c>
      <c r="G182" s="2">
        <f>IF($P$3-100&lt;0,$R$3*(1+$U$4)^F181,100*$S$7*(1+$U$4)^F181+($P$3-100)*$T$7*(1+$V$4)^F181)</f>
        <v>94293.689375323826</v>
      </c>
    </row>
    <row r="183" spans="2:8" x14ac:dyDescent="0.25">
      <c r="C183" s="7">
        <f>($P$3-D183)*$S$7*(1+$U$4)^F182</f>
        <v>13497.561174855937</v>
      </c>
      <c r="D183" s="7">
        <f>$D$11-($D$11*($J$3/12)*F182)</f>
        <v>168.21333333333334</v>
      </c>
      <c r="E183" s="9"/>
      <c r="F183" s="1">
        <v>173</v>
      </c>
      <c r="G183" s="2">
        <f>IF($P$3-100&lt;0,$R$3*(1+$U$4)^F182,100*$S$7*(1+$U$4)^F182+($P$3-100)*$T$7*(1+$V$4)^F182)</f>
        <v>95140.584114888043</v>
      </c>
    </row>
    <row r="184" spans="2:8" x14ac:dyDescent="0.25">
      <c r="C184" s="7">
        <f>($P$3-D184)*$S$7*(1+$U$4)^F183</f>
        <v>13713.153324947105</v>
      </c>
      <c r="D184" s="7">
        <f>$D$11-($D$11*($J$3/12)*F183)</f>
        <v>168.08666666666667</v>
      </c>
      <c r="E184" s="9"/>
      <c r="F184" s="1">
        <v>174</v>
      </c>
      <c r="G184" s="2">
        <f>IF($P$3-100&lt;0,$R$3*(1+$U$4)^F183,100*$S$7*(1+$U$4)^F183+($P$3-100)*$T$7*(1+$V$4)^F183)</f>
        <v>95995.304737812316</v>
      </c>
    </row>
    <row r="185" spans="2:8" x14ac:dyDescent="0.25">
      <c r="C185" s="7">
        <f>($P$3-D185)*$S$7*(1+$U$4)^F184</f>
        <v>13931.723550254676</v>
      </c>
      <c r="D185" s="7">
        <f>$D$11-($D$11*($J$3/12)*F184)</f>
        <v>167.96</v>
      </c>
      <c r="E185" s="9"/>
      <c r="F185" s="1">
        <v>175</v>
      </c>
      <c r="G185" s="2">
        <f>IF($P$3-100&lt;0,$R$3*(1+$U$4)^F184,100*$S$7*(1+$U$4)^F184+($P$3-100)*$T$7*(1+$V$4)^F184)</f>
        <v>96857.925264019344</v>
      </c>
    </row>
    <row r="186" spans="2:8" x14ac:dyDescent="0.25">
      <c r="C186" s="7">
        <f>($P$3-D186)*$S$7*(1+$U$4)^F185</f>
        <v>14153.310015342779</v>
      </c>
      <c r="D186" s="7">
        <f>$D$11-($D$11*($J$3/12)*F185)</f>
        <v>167.83333333333334</v>
      </c>
      <c r="E186" s="9"/>
      <c r="F186" s="1">
        <v>176</v>
      </c>
      <c r="G186" s="2">
        <f>IF($P$3-100&lt;0,$R$3*(1+$U$4)^F185,100*$S$7*(1+$U$4)^F185+($P$3-100)*$T$7*(1+$V$4)^F185)</f>
        <v>97728.520426384697</v>
      </c>
    </row>
    <row r="187" spans="2:8" x14ac:dyDescent="0.25">
      <c r="C187" s="7">
        <f>($P$3-D187)*$S$7*(1+$U$4)^F186</f>
        <v>14377.951351906295</v>
      </c>
      <c r="D187" s="7">
        <f>$D$11-($D$11*($J$3/12)*F186)</f>
        <v>167.70666666666668</v>
      </c>
      <c r="E187" s="9"/>
      <c r="F187" s="1">
        <v>177</v>
      </c>
      <c r="G187" s="2">
        <f>IF($P$3-100&lt;0,$R$3*(1+$U$4)^F186,100*$S$7*(1+$U$4)^F186+($P$3-100)*$T$7*(1+$V$4)^F186)</f>
        <v>98607.165677698591</v>
      </c>
    </row>
    <row r="188" spans="2:8" x14ac:dyDescent="0.25">
      <c r="C188" s="7">
        <f>($P$3-D188)*$S$7*(1+$U$4)^F187</f>
        <v>14605.686664313731</v>
      </c>
      <c r="D188" s="7">
        <f>$D$11-($D$11*($J$3/12)*F187)</f>
        <v>167.58</v>
      </c>
      <c r="E188" s="9"/>
      <c r="F188" s="1">
        <v>178</v>
      </c>
      <c r="G188" s="2">
        <f>IF($P$3-100&lt;0,$R$3*(1+$U$4)^F187,100*$S$7*(1+$U$4)^F187+($P$3-100)*$T$7*(1+$V$4)^F187)</f>
        <v>99493.93719769633</v>
      </c>
    </row>
    <row r="189" spans="2:8" x14ac:dyDescent="0.25">
      <c r="B189" s="3"/>
      <c r="C189" s="7">
        <f>($P$3-D189)*$S$7*(1+$U$4)^F188</f>
        <v>14836.555535214395</v>
      </c>
      <c r="D189" s="7">
        <f>$D$11-($D$11*($J$3/12)*F188)</f>
        <v>167.45333333333335</v>
      </c>
      <c r="E189" s="9"/>
      <c r="F189" s="1">
        <v>179</v>
      </c>
      <c r="G189" s="2">
        <f>IF($P$3-100&lt;0,$R$3*(1+$U$4)^F188,100*$S$7*(1+$U$4)^F188+($P$3-100)*$T$7*(1+$V$4)^F188)</f>
        <v>100388.91190015797</v>
      </c>
    </row>
    <row r="190" spans="2:8" x14ac:dyDescent="0.25">
      <c r="B190" s="1">
        <f t="shared" ref="B190" si="28">SUM(C179:C190)</f>
        <v>166079.11429245915</v>
      </c>
      <c r="C190" s="7">
        <f>($P$3-D190)*$S$7*(1+$U$4)^F189</f>
        <v>15070.598031210637</v>
      </c>
      <c r="D190" s="7">
        <f>$D$11-($D$11*($J$3/12)*F189)</f>
        <v>167.32666666666665</v>
      </c>
      <c r="E190" s="9"/>
      <c r="F190" s="1">
        <v>180</v>
      </c>
      <c r="G190" s="2">
        <f>IF($P$3-100&lt;0,$R$3*(1+$U$4)^F189,100*$S$7*(1+$U$4)^F189+($P$3-100)*$T$7*(1+$V$4)^F189)</f>
        <v>101292.1674400781</v>
      </c>
      <c r="H190" s="1">
        <f t="shared" ref="H190" si="29">SUM(G179:G190)</f>
        <v>1157675.0691369274</v>
      </c>
    </row>
    <row r="191" spans="2:8" ht="15" customHeight="1" x14ac:dyDescent="0.25">
      <c r="B191" s="3"/>
      <c r="C191" s="7">
        <f>($P$3-D191)*$S$7*(1+$U$4)^F190</f>
        <v>15307.85470859584</v>
      </c>
      <c r="D191" s="7">
        <f>$D$11-($D$11*($J$3/12)*F190)</f>
        <v>167.2</v>
      </c>
      <c r="E191" s="9" t="s">
        <v>57</v>
      </c>
      <c r="F191" s="1">
        <v>181</v>
      </c>
      <c r="G191" s="2">
        <f>IF($P$3-100&lt;0,$R$3*(1+$U$4)^F190,100*$S$7*(1+$U$4)^F190+($P$3-100)*$T$7*(1+$V$4)^F190)</f>
        <v>102203.78222090661</v>
      </c>
    </row>
    <row r="192" spans="2:8" x14ac:dyDescent="0.25">
      <c r="B192" s="3"/>
      <c r="C192" s="7">
        <f>($P$3-D192)*$S$7*(1+$U$4)^F191</f>
        <v>15548.366619159058</v>
      </c>
      <c r="D192" s="7">
        <f>$D$11-($D$11*($J$3/12)*F191)</f>
        <v>167.07333333333332</v>
      </c>
      <c r="E192" s="9"/>
      <c r="F192" s="1">
        <v>182</v>
      </c>
      <c r="G192" s="2">
        <f>IF($P$3-100&lt;0,$R$3*(1+$U$4)^F191,100*$S$7*(1+$U$4)^F191+($P$3-100)*$T$7*(1+$V$4)^F191)</f>
        <v>103123.83540186025</v>
      </c>
    </row>
    <row r="193" spans="2:8" x14ac:dyDescent="0.25">
      <c r="B193" s="6"/>
      <c r="C193" s="7">
        <f>($P$3-D193)*$S$7*(1+$U$4)^F192</f>
        <v>15792.175316056835</v>
      </c>
      <c r="D193" s="7">
        <f>$D$11-($D$11*($J$3/12)*F192)</f>
        <v>166.94666666666666</v>
      </c>
      <c r="E193" s="9"/>
      <c r="F193" s="1">
        <v>183</v>
      </c>
      <c r="G193" s="2">
        <f>IF($P$3-100&lt;0,$R$3*(1+$U$4)^F192,100*$S$7*(1+$U$4)^F192+($P$3-100)*$T$7*(1+$V$4)^F192)</f>
        <v>104052.40690530717</v>
      </c>
    </row>
    <row r="194" spans="2:8" x14ac:dyDescent="0.25">
      <c r="C194" s="7">
        <f>($P$3-D194)*$S$7*(1+$U$4)^F193</f>
        <v>16039.322859753125</v>
      </c>
      <c r="D194" s="7">
        <f>$D$11-($D$11*($J$3/12)*F193)</f>
        <v>166.82</v>
      </c>
      <c r="E194" s="9"/>
      <c r="F194" s="1">
        <v>184</v>
      </c>
      <c r="G194" s="2">
        <f>IF($P$3-100&lt;0,$R$3*(1+$U$4)^F193,100*$S$7*(1+$U$4)^F193+($P$3-100)*$T$7*(1+$V$4)^F193)</f>
        <v>104989.57742422353</v>
      </c>
    </row>
    <row r="195" spans="2:8" x14ac:dyDescent="0.25">
      <c r="C195" s="7">
        <f>($P$3-D195)*$S$7*(1+$U$4)^F194</f>
        <v>16289.851824028085</v>
      </c>
      <c r="D195" s="7">
        <f>$D$11-($D$11*($J$3/12)*F194)</f>
        <v>166.69333333333333</v>
      </c>
      <c r="E195" s="9"/>
      <c r="F195" s="1">
        <v>185</v>
      </c>
      <c r="G195" s="2">
        <f>IF($P$3-100&lt;0,$R$3*(1+$U$4)^F194,100*$S$7*(1+$U$4)^F194+($P$3-100)*$T$7*(1+$V$4)^F194)</f>
        <v>105935.42842972421</v>
      </c>
    </row>
    <row r="196" spans="2:8" x14ac:dyDescent="0.25">
      <c r="C196" s="7">
        <f>($P$3-D196)*$S$7*(1+$U$4)^F195</f>
        <v>16543.805302056473</v>
      </c>
      <c r="D196" s="7">
        <f>$D$11-($D$11*($J$3/12)*F195)</f>
        <v>166.56666666666666</v>
      </c>
      <c r="E196" s="9"/>
      <c r="F196" s="1">
        <v>186</v>
      </c>
      <c r="G196" s="2">
        <f>IF($P$3-100&lt;0,$R$3*(1+$U$4)^F195,100*$S$7*(1+$U$4)^F195+($P$3-100)*$T$7*(1+$V$4)^F195)</f>
        <v>106890.0421786677</v>
      </c>
    </row>
    <row r="197" spans="2:8" x14ac:dyDescent="0.25">
      <c r="C197" s="7">
        <f>($P$3-D197)*$S$7*(1+$U$4)^F196</f>
        <v>16801.226912556474</v>
      </c>
      <c r="D197" s="7">
        <f>$D$11-($D$11*($J$3/12)*F196)</f>
        <v>166.44</v>
      </c>
      <c r="E197" s="9"/>
      <c r="F197" s="1">
        <v>187</v>
      </c>
      <c r="G197" s="2">
        <f>IF($P$3-100&lt;0,$R$3*(1+$U$4)^F196,100*$S$7*(1+$U$4)^F196+($P$3-100)*$T$7*(1+$V$4)^F196)</f>
        <v>107853.50172133601</v>
      </c>
    </row>
    <row r="198" spans="2:8" x14ac:dyDescent="0.25">
      <c r="C198" s="7">
        <f>($P$3-D198)*$S$7*(1+$U$4)^F197</f>
        <v>17062.160806009706</v>
      </c>
      <c r="D198" s="7">
        <f>$D$11-($D$11*($J$3/12)*F197)</f>
        <v>166.31333333333333</v>
      </c>
      <c r="E198" s="9"/>
      <c r="F198" s="1">
        <v>188</v>
      </c>
      <c r="G198" s="2">
        <f>IF($P$3-100&lt;0,$R$3*(1+$U$4)^F197,100*$S$7*(1+$U$4)^F197+($P$3-100)*$T$7*(1+$V$4)^F197)</f>
        <v>108825.8909091902</v>
      </c>
    </row>
    <row r="199" spans="2:8" x14ac:dyDescent="0.25">
      <c r="C199" s="7">
        <f>($P$3-D199)*$S$7*(1+$U$4)^F198</f>
        <v>17326.65167095335</v>
      </c>
      <c r="D199" s="7">
        <f>$D$11-($D$11*($J$3/12)*F198)</f>
        <v>166.18666666666667</v>
      </c>
      <c r="E199" s="9"/>
      <c r="F199" s="1">
        <v>189</v>
      </c>
      <c r="G199" s="2">
        <f>IF($P$3-100&lt;0,$R$3*(1+$U$4)^F198,100*$S$7*(1+$U$4)^F198+($P$3-100)*$T$7*(1+$V$4)^F198)</f>
        <v>109807.29440270297</v>
      </c>
    </row>
    <row r="200" spans="2:8" x14ac:dyDescent="0.25">
      <c r="C200" s="7">
        <f>($P$3-D200)*$S$7*(1+$U$4)^F199</f>
        <v>17594.744740345024</v>
      </c>
      <c r="D200" s="7">
        <f>$D$11-($D$11*($J$3/12)*F199)</f>
        <v>166.06</v>
      </c>
      <c r="E200" s="9"/>
      <c r="F200" s="1">
        <v>190</v>
      </c>
      <c r="G200" s="2">
        <f>IF($P$3-100&lt;0,$R$3*(1+$U$4)^F199,100*$S$7*(1+$U$4)^F199+($P$3-100)*$T$7*(1+$V$4)^F199)</f>
        <v>110797.797679268</v>
      </c>
    </row>
    <row r="201" spans="2:8" x14ac:dyDescent="0.25">
      <c r="B201" s="3"/>
      <c r="C201" s="7">
        <f>($P$3-D201)*$S$7*(1+$U$4)^F200</f>
        <v>17866.485798001468</v>
      </c>
      <c r="D201" s="7">
        <f>$D$11-($D$11*($J$3/12)*F200)</f>
        <v>165.93333333333334</v>
      </c>
      <c r="E201" s="9"/>
      <c r="F201" s="1">
        <v>191</v>
      </c>
      <c r="G201" s="2">
        <f>IF($P$3-100&lt;0,$R$3*(1+$U$4)^F200,100*$S$7*(1+$U$4)^F200+($P$3-100)*$T$7*(1+$V$4)^F200)</f>
        <v>111797.48704118773</v>
      </c>
    </row>
    <row r="202" spans="2:8" x14ac:dyDescent="0.25">
      <c r="B202" s="1">
        <f t="shared" ref="B202" si="30">SUM(C191:C202)</f>
        <v>200314.56774262703</v>
      </c>
      <c r="C202" s="7">
        <f>($P$3-D202)*$S$7*(1+$U$4)^F201</f>
        <v>18141.921185111605</v>
      </c>
      <c r="D202" s="7">
        <f>$D$11-($D$11*($J$3/12)*F201)</f>
        <v>165.80666666666667</v>
      </c>
      <c r="E202" s="9"/>
      <c r="F202" s="1">
        <v>192</v>
      </c>
      <c r="G202" s="2">
        <f>IF($P$3-100&lt;0,$R$3*(1+$U$4)^F201,100*$S$7*(1+$U$4)^F201+($P$3-100)*$T$7*(1+$V$4)^F201)</f>
        <v>112806.4496237398</v>
      </c>
      <c r="H202" s="1">
        <f t="shared" ref="H202" si="31">SUM(G191:G202)</f>
        <v>1289083.4939381143</v>
      </c>
    </row>
    <row r="203" spans="2:8" ht="15" customHeight="1" x14ac:dyDescent="0.25">
      <c r="B203" s="3"/>
      <c r="C203" s="7">
        <f>($P$3-D203)*$S$7*(1+$U$4)^F202</f>
        <v>18421.09780682511</v>
      </c>
      <c r="D203" s="7">
        <f>$D$11-($D$11*($J$3/12)*F202)</f>
        <v>165.68</v>
      </c>
      <c r="E203" s="9" t="s">
        <v>58</v>
      </c>
      <c r="F203" s="1">
        <v>193</v>
      </c>
      <c r="G203" s="2">
        <f>IF($P$3-100&lt;0,$R$3*(1+$U$4)^F202,100*$S$7*(1+$U$4)^F202+($P$3-100)*$T$7*(1+$V$4)^F202)</f>
        <v>113824.77340332334</v>
      </c>
    </row>
    <row r="204" spans="2:8" x14ac:dyDescent="0.25">
      <c r="B204" s="3"/>
      <c r="C204" s="7">
        <f>($P$3-D204)*$S$7*(1+$U$4)^F203</f>
        <v>18704.063138917136</v>
      </c>
      <c r="D204" s="7">
        <f>$D$11-($D$11*($J$3/12)*F203)</f>
        <v>165.55333333333334</v>
      </c>
      <c r="E204" s="9"/>
      <c r="F204" s="1">
        <v>194</v>
      </c>
      <c r="G204" s="2">
        <f>IF($P$3-100&lt;0,$R$3*(1+$U$4)^F203,100*$S$7*(1+$U$4)^F203+($P$3-100)*$T$7*(1+$V$4)^F203)</f>
        <v>114852.54720568557</v>
      </c>
    </row>
    <row r="205" spans="2:8" x14ac:dyDescent="0.25">
      <c r="B205" s="6"/>
      <c r="C205" s="7">
        <f>($P$3-D205)*$S$7*(1+$U$4)^F204</f>
        <v>18990.865234530149</v>
      </c>
      <c r="D205" s="7">
        <f>$D$11-($D$11*($J$3/12)*F204)</f>
        <v>165.42666666666668</v>
      </c>
      <c r="E205" s="9"/>
      <c r="F205" s="1">
        <v>195</v>
      </c>
      <c r="G205" s="2">
        <f>IF($P$3-100&lt;0,$R$3*(1+$U$4)^F204,100*$S$7*(1+$U$4)^F204+($P$3-100)*$T$7*(1+$V$4)^F204)</f>
        <v>115889.86071422945</v>
      </c>
    </row>
    <row r="206" spans="2:8" x14ac:dyDescent="0.25">
      <c r="C206" s="7">
        <f>($P$3-D206)*$S$7*(1+$U$4)^F205</f>
        <v>19281.552730993739</v>
      </c>
      <c r="D206" s="7">
        <f>$D$11-($D$11*($J$3/12)*F205)</f>
        <v>165.3</v>
      </c>
      <c r="E206" s="9"/>
      <c r="F206" s="1">
        <v>196</v>
      </c>
      <c r="G206" s="2">
        <f>IF($P$3-100&lt;0,$R$3*(1+$U$4)^F205,100*$S$7*(1+$U$4)^F205+($P$3-100)*$T$7*(1+$V$4)^F205)</f>
        <v>116936.80447840382</v>
      </c>
    </row>
    <row r="207" spans="2:8" x14ac:dyDescent="0.25">
      <c r="C207" s="7">
        <f>($P$3-D207)*$S$7*(1+$U$4)^F206</f>
        <v>19576.174856723323</v>
      </c>
      <c r="D207" s="7">
        <f>$D$11-($D$11*($J$3/12)*F206)</f>
        <v>165.17333333333335</v>
      </c>
      <c r="E207" s="9"/>
      <c r="F207" s="1">
        <v>197</v>
      </c>
      <c r="G207" s="2">
        <f>IF($P$3-100&lt;0,$R$3*(1+$U$4)^F206,100*$S$7*(1+$U$4)^F206+($P$3-100)*$T$7*(1+$V$4)^F206)</f>
        <v>117993.46992217598</v>
      </c>
    </row>
    <row r="208" spans="2:8" x14ac:dyDescent="0.25">
      <c r="C208" s="7">
        <f>($P$3-D208)*$S$7*(1+$U$4)^F207</f>
        <v>19874.781438198552</v>
      </c>
      <c r="D208" s="7">
        <f>$D$11-($D$11*($J$3/12)*F207)</f>
        <v>165.04666666666668</v>
      </c>
      <c r="E208" s="9"/>
      <c r="F208" s="1">
        <v>198</v>
      </c>
      <c r="G208" s="2">
        <f>IF($P$3-100&lt;0,$R$3*(1+$U$4)^F207,100*$S$7*(1+$U$4)^F207+($P$3-100)*$T$7*(1+$V$4)^F207)</f>
        <v>119059.94935258813</v>
      </c>
    </row>
    <row r="209" spans="2:8" x14ac:dyDescent="0.25">
      <c r="C209" s="7">
        <f>($P$3-D209)*$S$7*(1+$U$4)^F208</f>
        <v>20177.422907022454</v>
      </c>
      <c r="D209" s="7">
        <f>$D$11-($D$11*($J$3/12)*F208)</f>
        <v>164.92000000000002</v>
      </c>
      <c r="E209" s="9"/>
      <c r="F209" s="1">
        <v>199</v>
      </c>
      <c r="G209" s="2">
        <f>IF($P$3-100&lt;0,$R$3*(1+$U$4)^F208,100*$S$7*(1+$U$4)^F208+($P$3-100)*$T$7*(1+$V$4)^F208)</f>
        <v>120136.33596839846</v>
      </c>
    </row>
    <row r="210" spans="2:8" x14ac:dyDescent="0.25">
      <c r="C210" s="7">
        <f>($P$3-D210)*$S$7*(1+$U$4)^F209</f>
        <v>20484.150307062082</v>
      </c>
      <c r="D210" s="7">
        <f>$D$11-($D$11*($J$3/12)*F209)</f>
        <v>164.79333333333335</v>
      </c>
      <c r="E210" s="9"/>
      <c r="F210" s="1">
        <v>200</v>
      </c>
      <c r="G210" s="2">
        <f>IF($P$3-100&lt;0,$R$3*(1+$U$4)^F209,100*$S$7*(1+$U$4)^F209+($P$3-100)*$T$7*(1+$V$4)^F209)</f>
        <v>121222.72386880717</v>
      </c>
    </row>
    <row r="211" spans="2:8" x14ac:dyDescent="0.25">
      <c r="C211" s="7">
        <f>($P$3-D211)*$S$7*(1+$U$4)^F210</f>
        <v>20795.015301671763</v>
      </c>
      <c r="D211" s="7">
        <f>$D$11-($D$11*($J$3/12)*F210)</f>
        <v>164.66666666666669</v>
      </c>
      <c r="E211" s="9"/>
      <c r="F211" s="1">
        <v>201</v>
      </c>
      <c r="G211" s="2">
        <f>IF($P$3-100&lt;0,$R$3*(1+$U$4)^F210,100*$S$7*(1+$U$4)^F210+($P$3-100)*$T$7*(1+$V$4)^F210)</f>
        <v>122319.20806226917</v>
      </c>
    </row>
    <row r="212" spans="2:8" x14ac:dyDescent="0.25">
      <c r="C212" s="7">
        <f>($P$3-D212)*$S$7*(1+$U$4)^F211</f>
        <v>21110.070180999759</v>
      </c>
      <c r="D212" s="7">
        <f>$D$11-($D$11*($J$3/12)*F211)</f>
        <v>164.54</v>
      </c>
      <c r="E212" s="9"/>
      <c r="F212" s="1">
        <v>202</v>
      </c>
      <c r="G212" s="2">
        <f>IF($P$3-100&lt;0,$R$3*(1+$U$4)^F211,100*$S$7*(1+$U$4)^F211+($P$3-100)*$T$7*(1+$V$4)^F211)</f>
        <v>123425.88447539363</v>
      </c>
    </row>
    <row r="213" spans="2:8" x14ac:dyDescent="0.25">
      <c r="B213" s="3"/>
      <c r="C213" s="7">
        <f>($P$3-D213)*$S$7*(1+$U$4)^F212</f>
        <v>21429.367869379243</v>
      </c>
      <c r="D213" s="7">
        <f>$D$11-($D$11*($J$3/12)*F212)</f>
        <v>164.41333333333333</v>
      </c>
      <c r="E213" s="9"/>
      <c r="F213" s="1">
        <v>203</v>
      </c>
      <c r="G213" s="2">
        <f>IF($P$3-100&lt;0,$R$3*(1+$U$4)^F212,100*$S$7*(1+$U$4)^F212+($P$3-100)*$T$7*(1+$V$4)^F212)</f>
        <v>124542.84996193135</v>
      </c>
    </row>
    <row r="214" spans="2:8" x14ac:dyDescent="0.25">
      <c r="B214" s="1">
        <f t="shared" ref="B214" si="32">SUM(C203:C214)</f>
        <v>240597.52370512809</v>
      </c>
      <c r="C214" s="7">
        <f>($P$3-D214)*$S$7*(1+$U$4)^F213</f>
        <v>21752.961932804821</v>
      </c>
      <c r="D214" s="7">
        <f>$D$11-($D$11*($J$3/12)*F213)</f>
        <v>164.28666666666666</v>
      </c>
      <c r="E214" s="9"/>
      <c r="F214" s="1">
        <v>204</v>
      </c>
      <c r="G214" s="2">
        <f>IF($P$3-100&lt;0,$R$3*(1+$U$4)^F213,100*$S$7*(1+$U$4)^F213+($P$3-100)*$T$7*(1+$V$4)^F213)</f>
        <v>125670.20231185111</v>
      </c>
      <c r="H214" s="1">
        <f t="shared" ref="H214" si="33">SUM(G203:G214)</f>
        <v>1435874.6097250574</v>
      </c>
    </row>
    <row r="215" spans="2:8" ht="15" customHeight="1" x14ac:dyDescent="0.25">
      <c r="B215" s="3"/>
      <c r="C215" s="7">
        <f>($P$3-D215)*$S$7*(1+$U$4)^F214</f>
        <v>22080.906586495246</v>
      </c>
      <c r="D215" s="7">
        <f>$D$11-($D$11*($J$3/12)*F214)</f>
        <v>164.16</v>
      </c>
      <c r="E215" s="9" t="s">
        <v>59</v>
      </c>
      <c r="F215" s="1">
        <v>205</v>
      </c>
      <c r="G215" s="2">
        <f>IF($P$3-100&lt;0,$R$3*(1+$U$4)^F214,100*$S$7*(1+$U$4)^F214+($P$3-100)*$T$7*(1+$V$4)^F214)</f>
        <v>126808.04026050566</v>
      </c>
    </row>
    <row r="216" spans="2:8" x14ac:dyDescent="0.25">
      <c r="B216" s="3"/>
      <c r="C216" s="7">
        <f>($P$3-D216)*$S$7*(1+$U$4)^F215</f>
        <v>22413.256702543436</v>
      </c>
      <c r="D216" s="7">
        <f>$D$11-($D$11*($J$3/12)*F215)</f>
        <v>164.03333333333333</v>
      </c>
      <c r="E216" s="9"/>
      <c r="F216" s="1">
        <v>206</v>
      </c>
      <c r="G216" s="2">
        <f>IF($P$3-100&lt;0,$R$3*(1+$U$4)^F215,100*$S$7*(1+$U$4)^F215+($P$3-100)*$T$7*(1+$V$4)^F215)</f>
        <v>127956.46349788818</v>
      </c>
    </row>
    <row r="217" spans="2:8" x14ac:dyDescent="0.25">
      <c r="B217" s="6"/>
      <c r="C217" s="7">
        <f>($P$3-D217)*$S$7*(1+$U$4)^F216</f>
        <v>22750.067817654934</v>
      </c>
      <c r="D217" s="7">
        <f>$D$11-($D$11*($J$3/12)*F216)</f>
        <v>163.90666666666667</v>
      </c>
      <c r="E217" s="9"/>
      <c r="F217" s="1">
        <v>207</v>
      </c>
      <c r="G217" s="2">
        <f>IF($P$3-100&lt;0,$R$3*(1+$U$4)^F216,100*$S$7*(1+$U$4)^F216+($P$3-100)*$T$7*(1+$V$4)^F216)</f>
        <v>129115.57267798053</v>
      </c>
    </row>
    <row r="218" spans="2:8" x14ac:dyDescent="0.25">
      <c r="C218" s="7">
        <f>($P$3-D218)*$S$7*(1+$U$4)^F217</f>
        <v>23091.396140975448</v>
      </c>
      <c r="D218" s="7">
        <f>$D$11-($D$11*($J$3/12)*F217)</f>
        <v>163.78</v>
      </c>
      <c r="E218" s="9"/>
      <c r="F218" s="1">
        <v>208</v>
      </c>
      <c r="G218" s="2">
        <f>IF($P$3-100&lt;0,$R$3*(1+$U$4)^F217,100*$S$7*(1+$U$4)^F217+($P$3-100)*$T$7*(1+$V$4)^F217)</f>
        <v>130285.46942819323</v>
      </c>
    </row>
    <row r="219" spans="2:8" x14ac:dyDescent="0.25">
      <c r="C219" s="7">
        <f>($P$3-D219)*$S$7*(1+$U$4)^F218</f>
        <v>23437.298562008957</v>
      </c>
      <c r="D219" s="7">
        <f>$D$11-($D$11*($J$3/12)*F218)</f>
        <v>163.65333333333334</v>
      </c>
      <c r="E219" s="9"/>
      <c r="F219" s="1">
        <v>209</v>
      </c>
      <c r="G219" s="2">
        <f>IF($P$3-100&lt;0,$R$3*(1+$U$4)^F218,100*$S$7*(1+$U$4)^F218+($P$3-100)*$T$7*(1+$V$4)^F218)</f>
        <v>131466.25635889964</v>
      </c>
    </row>
    <row r="220" spans="2:8" x14ac:dyDescent="0.25">
      <c r="C220" s="7">
        <f>($P$3-D220)*$S$7*(1+$U$4)^F219</f>
        <v>23787.832658627001</v>
      </c>
      <c r="D220" s="7">
        <f>$D$11-($D$11*($J$3/12)*F219)</f>
        <v>163.52666666666667</v>
      </c>
      <c r="E220" s="9"/>
      <c r="F220" s="1">
        <v>210</v>
      </c>
      <c r="G220" s="2">
        <f>IF($P$3-100&lt;0,$R$3*(1+$U$4)^F219,100*$S$7*(1+$U$4)^F219+($P$3-100)*$T$7*(1+$V$4)^F219)</f>
        <v>132658.03707306361</v>
      </c>
    </row>
    <row r="221" spans="2:8" x14ac:dyDescent="0.25">
      <c r="C221" s="7">
        <f>($P$3-D221)*$S$7*(1+$U$4)^F220</f>
        <v>24143.05670517042</v>
      </c>
      <c r="D221" s="7">
        <f>$D$11-($D$11*($J$3/12)*F220)</f>
        <v>163.4</v>
      </c>
      <c r="E221" s="9"/>
      <c r="F221" s="1">
        <v>211</v>
      </c>
      <c r="G221" s="2">
        <f>IF($P$3-100&lt;0,$R$3*(1+$U$4)^F220,100*$S$7*(1+$U$4)^F220+($P$3-100)*$T$7*(1+$V$4)^F220)</f>
        <v>133860.91617596272</v>
      </c>
    </row>
    <row r="222" spans="2:8" x14ac:dyDescent="0.25">
      <c r="C222" s="7">
        <f>($P$3-D222)*$S$7*(1+$U$4)^F221</f>
        <v>24503.029680644511</v>
      </c>
      <c r="D222" s="7">
        <f>$D$11-($D$11*($J$3/12)*F221)</f>
        <v>163.27333333333334</v>
      </c>
      <c r="E222" s="9"/>
      <c r="F222" s="1">
        <v>212</v>
      </c>
      <c r="G222" s="2">
        <f>IF($P$3-100&lt;0,$R$3*(1+$U$4)^F221,100*$S$7*(1+$U$4)^F221+($P$3-100)*$T$7*(1+$V$4)^F221)</f>
        <v>135074.99928500748</v>
      </c>
    </row>
    <row r="223" spans="2:8" x14ac:dyDescent="0.25">
      <c r="C223" s="7">
        <f>($P$3-D223)*$S$7*(1+$U$4)^F222</f>
        <v>24867.811277008674</v>
      </c>
      <c r="D223" s="7">
        <f>$D$11-($D$11*($J$3/12)*F222)</f>
        <v>163.14666666666668</v>
      </c>
      <c r="E223" s="9"/>
      <c r="F223" s="1">
        <v>213</v>
      </c>
      <c r="G223" s="2">
        <f>IF($P$3-100&lt;0,$R$3*(1+$U$4)^F222,100*$S$7*(1+$U$4)^F222+($P$3-100)*$T$7*(1+$V$4)^F222)</f>
        <v>136300.39303965768</v>
      </c>
    </row>
    <row r="224" spans="2:8" x14ac:dyDescent="0.25">
      <c r="C224" s="7">
        <f>($P$3-D224)*$S$7*(1+$U$4)^F223</f>
        <v>25237.461907561679</v>
      </c>
      <c r="D224" s="7">
        <f>$D$11-($D$11*($J$3/12)*F223)</f>
        <v>163.02000000000001</v>
      </c>
      <c r="E224" s="9"/>
      <c r="F224" s="1">
        <v>214</v>
      </c>
      <c r="G224" s="2">
        <f>IF($P$3-100&lt;0,$R$3*(1+$U$4)^F223,100*$S$7*(1+$U$4)^F223+($P$3-100)*$T$7*(1+$V$4)^F223)</f>
        <v>137537.20511143675</v>
      </c>
    </row>
    <row r="225" spans="2:8" x14ac:dyDescent="0.25">
      <c r="B225" s="3"/>
      <c r="C225" s="7">
        <f>($P$3-D225)*$S$7*(1+$U$4)^F224</f>
        <v>25612.042715423493</v>
      </c>
      <c r="D225" s="7">
        <f>$D$11-($D$11*($J$3/12)*F224)</f>
        <v>162.89333333333335</v>
      </c>
      <c r="E225" s="9"/>
      <c r="F225" s="1">
        <v>215</v>
      </c>
      <c r="G225" s="2">
        <f>IF($P$3-100&lt;0,$R$3*(1+$U$4)^F224,100*$S$7*(1+$U$4)^F224+($P$3-100)*$T$7*(1+$V$4)^F224)</f>
        <v>138785.54421404516</v>
      </c>
    </row>
    <row r="226" spans="2:8" x14ac:dyDescent="0.25">
      <c r="B226" s="1">
        <f t="shared" ref="B226" si="34">SUM(C215:C226)</f>
        <v>287915.77633622871</v>
      </c>
      <c r="C226" s="7">
        <f>($P$3-D226)*$S$7*(1+$U$4)^F225</f>
        <v>25991.615582114922</v>
      </c>
      <c r="D226" s="7">
        <f>$D$11-($D$11*($J$3/12)*F225)</f>
        <v>162.76666666666668</v>
      </c>
      <c r="E226" s="9"/>
      <c r="F226" s="1">
        <v>216</v>
      </c>
      <c r="G226" s="2">
        <f>IF($P$3-100&lt;0,$R$3*(1+$U$4)^F225,100*$S$7*(1+$U$4)^F225+($P$3-100)*$T$7*(1+$V$4)^F225)</f>
        <v>140045.52011357376</v>
      </c>
      <c r="H226" s="1">
        <f t="shared" ref="H226" si="35">SUM(G215:G226)</f>
        <v>1599894.4172362145</v>
      </c>
    </row>
    <row r="227" spans="2:8" ht="15" customHeight="1" x14ac:dyDescent="0.25">
      <c r="B227" s="3"/>
      <c r="C227" s="7">
        <f>($P$3-D227)*$S$7*(1+$U$4)^F226</f>
        <v>26376.243136236109</v>
      </c>
      <c r="D227" s="7">
        <f>$D$11-($D$11*($J$3/12)*F226)</f>
        <v>162.64000000000001</v>
      </c>
      <c r="E227" s="9" t="s">
        <v>60</v>
      </c>
      <c r="F227" s="1">
        <v>217</v>
      </c>
      <c r="G227" s="2">
        <f>IF($P$3-100&lt;0,$R$3*(1+$U$4)^F226,100*$S$7*(1+$U$4)^F226+($P$3-100)*$T$7*(1+$V$4)^F226)</f>
        <v>141317.24363881795</v>
      </c>
    </row>
    <row r="228" spans="2:8" x14ac:dyDescent="0.25">
      <c r="B228" s="3"/>
      <c r="C228" s="7">
        <f>($P$3-D228)*$S$7*(1+$U$4)^F227</f>
        <v>26765.988762245044</v>
      </c>
      <c r="D228" s="7">
        <f>$D$11-($D$11*($J$3/12)*F227)</f>
        <v>162.51333333333332</v>
      </c>
      <c r="E228" s="9"/>
      <c r="F228" s="1">
        <v>218</v>
      </c>
      <c r="G228" s="2">
        <f>IF($P$3-100&lt;0,$R$3*(1+$U$4)^F227,100*$S$7*(1+$U$4)^F227+($P$3-100)*$T$7*(1+$V$4)^F227)</f>
        <v>142600.82669169462</v>
      </c>
    </row>
    <row r="229" spans="2:8" x14ac:dyDescent="0.25">
      <c r="B229" s="6"/>
      <c r="C229" s="7">
        <f>($P$3-D229)*$S$7*(1+$U$4)^F228</f>
        <v>27160.916609337011</v>
      </c>
      <c r="D229" s="7">
        <f>$D$11-($D$11*($J$3/12)*F228)</f>
        <v>162.38666666666666</v>
      </c>
      <c r="E229" s="9"/>
      <c r="F229" s="1">
        <v>219</v>
      </c>
      <c r="G229" s="2">
        <f>IF($P$3-100&lt;0,$R$3*(1+$U$4)^F228,100*$S$7*(1+$U$4)^F228+($P$3-100)*$T$7*(1+$V$4)^F228)</f>
        <v>143896.38225776103</v>
      </c>
    </row>
    <row r="230" spans="2:8" x14ac:dyDescent="0.25">
      <c r="C230" s="7">
        <f>($P$3-D230)*$S$7*(1+$U$4)^F229</f>
        <v>27561.091600426589</v>
      </c>
      <c r="D230" s="7">
        <f>$D$11-($D$11*($J$3/12)*F229)</f>
        <v>162.26</v>
      </c>
      <c r="E230" s="9"/>
      <c r="F230" s="1">
        <v>220</v>
      </c>
      <c r="G230" s="2">
        <f>IF($P$3-100&lt;0,$R$3*(1+$U$4)^F229,100*$S$7*(1+$U$4)^F229+($P$3-100)*$T$7*(1+$V$4)^F229)</f>
        <v>145204.02441683842</v>
      </c>
    </row>
    <row r="231" spans="2:8" x14ac:dyDescent="0.25">
      <c r="C231" s="7">
        <f>($P$3-D231)*$S$7*(1+$U$4)^F230</f>
        <v>27966.579441232858</v>
      </c>
      <c r="D231" s="7">
        <f>$D$11-($D$11*($J$3/12)*F230)</f>
        <v>162.13333333333333</v>
      </c>
      <c r="E231" s="9"/>
      <c r="F231" s="1">
        <v>221</v>
      </c>
      <c r="G231" s="2">
        <f>IF($P$3-100&lt;0,$R$3*(1+$U$4)^F230,100*$S$7*(1+$U$4)^F230+($P$3-100)*$T$7*(1+$V$4)^F230)</f>
        <v>146523.86835374054</v>
      </c>
    </row>
    <row r="232" spans="2:8" x14ac:dyDescent="0.25">
      <c r="C232" s="7">
        <f>($P$3-D232)*$S$7*(1+$U$4)^F231</f>
        <v>28377.446629469265</v>
      </c>
      <c r="D232" s="7">
        <f>$D$11-($D$11*($J$3/12)*F231)</f>
        <v>162.00666666666666</v>
      </c>
      <c r="E232" s="9"/>
      <c r="F232" s="1">
        <v>222</v>
      </c>
      <c r="G232" s="2">
        <f>IF($P$3-100&lt;0,$R$3*(1+$U$4)^F231,100*$S$7*(1+$U$4)^F231+($P$3-100)*$T$7*(1+$V$4)^F231)</f>
        <v>147856.03036910843</v>
      </c>
    </row>
    <row r="233" spans="2:8" x14ac:dyDescent="0.25">
      <c r="C233" s="7">
        <f>($P$3-D233)*$S$7*(1+$U$4)^F232</f>
        <v>28793.76046413925</v>
      </c>
      <c r="D233" s="7">
        <f>$D$11-($D$11*($J$3/12)*F232)</f>
        <v>161.88</v>
      </c>
      <c r="E233" s="9"/>
      <c r="F233" s="1">
        <v>223</v>
      </c>
      <c r="G233" s="2">
        <f>IF($P$3-100&lt;0,$R$3*(1+$U$4)^F232,100*$S$7*(1+$U$4)^F232+($P$3-100)*$T$7*(1+$V$4)^F232)</f>
        <v>149200.62789035204</v>
      </c>
    </row>
    <row r="234" spans="2:8" x14ac:dyDescent="0.25">
      <c r="C234" s="7">
        <f>($P$3-D234)*$S$7*(1+$U$4)^F233</f>
        <v>29215.589054938879</v>
      </c>
      <c r="D234" s="7">
        <f>$D$11-($D$11*($J$3/12)*F233)</f>
        <v>161.75333333333333</v>
      </c>
      <c r="E234" s="9"/>
      <c r="F234" s="1">
        <v>224</v>
      </c>
      <c r="G234" s="2">
        <f>IF($P$3-100&lt;0,$R$3*(1+$U$4)^F233,100*$S$7*(1+$U$4)^F233+($P$3-100)*$T$7*(1+$V$4)^F233)</f>
        <v>150557.77948270028</v>
      </c>
    </row>
    <row r="235" spans="2:8" x14ac:dyDescent="0.25">
      <c r="C235" s="7">
        <f>($P$3-D235)*$S$7*(1+$U$4)^F234</f>
        <v>29643.001331767719</v>
      </c>
      <c r="D235" s="7">
        <f>$D$11-($D$11*($J$3/12)*F234)</f>
        <v>161.62666666666667</v>
      </c>
      <c r="E235" s="9"/>
      <c r="F235" s="1">
        <v>225</v>
      </c>
      <c r="G235" s="2">
        <f>IF($P$3-100&lt;0,$R$3*(1+$U$4)^F234,100*$S$7*(1+$U$4)^F234+($P$3-100)*$T$7*(1+$V$4)^F234)</f>
        <v>151927.60486036079</v>
      </c>
    </row>
    <row r="236" spans="2:8" x14ac:dyDescent="0.25">
      <c r="C236" s="7">
        <f>($P$3-D236)*$S$7*(1+$U$4)^F235</f>
        <v>30076.067054349012</v>
      </c>
      <c r="D236" s="7">
        <f>$D$11-($D$11*($J$3/12)*F235)</f>
        <v>161.5</v>
      </c>
      <c r="E236" s="9"/>
      <c r="F236" s="1">
        <v>226</v>
      </c>
      <c r="G236" s="2">
        <f>IF($P$3-100&lt;0,$R$3*(1+$U$4)^F235,100*$S$7*(1+$U$4)^F235+($P$3-100)*$T$7*(1+$V$4)^F235)</f>
        <v>153310.22489778942</v>
      </c>
    </row>
    <row r="237" spans="2:8" x14ac:dyDescent="0.25">
      <c r="B237" s="3"/>
      <c r="C237" s="7">
        <f>($P$3-D237)*$S$7*(1+$U$4)^F236</f>
        <v>30514.856821960591</v>
      </c>
      <c r="D237" s="7">
        <f>$D$11-($D$11*($J$3/12)*F236)</f>
        <v>161.37333333333333</v>
      </c>
      <c r="E237" s="9"/>
      <c r="F237" s="1">
        <v>227</v>
      </c>
      <c r="G237" s="2">
        <f>IF($P$3-100&lt;0,$R$3*(1+$U$4)^F236,100*$S$7*(1+$U$4)^F236+($P$3-100)*$T$7*(1+$V$4)^F236)</f>
        <v>154705.76164107156</v>
      </c>
    </row>
    <row r="238" spans="2:8" x14ac:dyDescent="0.25">
      <c r="B238" s="1">
        <f t="shared" ref="B238" si="36">SUM(C227:C238)</f>
        <v>343410.98298938008</v>
      </c>
      <c r="C238" s="7">
        <f>($P$3-D238)*$S$7*(1+$U$4)^F237</f>
        <v>30959.442083277718</v>
      </c>
      <c r="D238" s="7">
        <f>$D$11-($D$11*($J$3/12)*F237)</f>
        <v>161.24666666666667</v>
      </c>
      <c r="E238" s="9"/>
      <c r="F238" s="1">
        <v>228</v>
      </c>
      <c r="G238" s="2">
        <f>IF($P$3-100&lt;0,$R$3*(1+$U$4)^F237,100*$S$7*(1+$U$4)^F237+($P$3-100)*$T$7*(1+$V$4)^F237)</f>
        <v>156114.33831941642</v>
      </c>
      <c r="H238" s="1">
        <f t="shared" ref="H238" si="37">SUM(G227:G238)</f>
        <v>1783214.7128196515</v>
      </c>
    </row>
    <row r="239" spans="2:8" ht="15" customHeight="1" x14ac:dyDescent="0.25">
      <c r="B239" s="3"/>
      <c r="C239" s="7">
        <f>($P$3-D239)*$S$7*(1+$U$4)^F238</f>
        <v>31409.895146329036</v>
      </c>
      <c r="D239" s="7">
        <f>$D$11-($D$11*($J$3/12)*F238)</f>
        <v>161.12</v>
      </c>
      <c r="E239" s="9" t="s">
        <v>61</v>
      </c>
      <c r="F239" s="1">
        <v>229</v>
      </c>
      <c r="G239" s="2">
        <f>IF($P$3-100&lt;0,$R$3*(1+$U$4)^F238,100*$S$7*(1+$U$4)^F238+($P$3-100)*$T$7*(1+$V$4)^F238)</f>
        <v>157536.07935676436</v>
      </c>
    </row>
    <row r="240" spans="2:8" x14ac:dyDescent="0.25">
      <c r="B240" s="3"/>
      <c r="C240" s="7">
        <f>($P$3-D240)*$S$7*(1+$U$4)^F239</f>
        <v>31866.289188567072</v>
      </c>
      <c r="D240" s="7">
        <f>$D$11-($D$11*($J$3/12)*F239)</f>
        <v>160.99333333333334</v>
      </c>
      <c r="E240" s="9"/>
      <c r="F240" s="1">
        <v>230</v>
      </c>
      <c r="G240" s="2">
        <f>IF($P$3-100&lt;0,$R$3*(1+$U$4)^F239,100*$S$7*(1+$U$4)^F239+($P$3-100)*$T$7*(1+$V$4)^F239)</f>
        <v>158971.11038350972</v>
      </c>
    </row>
    <row r="241" spans="2:8" x14ac:dyDescent="0.25">
      <c r="B241" s="6"/>
      <c r="C241" s="7">
        <f>($P$3-D241)*$S$7*(1+$U$4)^F240</f>
        <v>32328.698267054449</v>
      </c>
      <c r="D241" s="7">
        <f>$D$11-($D$11*($J$3/12)*F240)</f>
        <v>160.86666666666667</v>
      </c>
      <c r="E241" s="9"/>
      <c r="F241" s="1">
        <v>231</v>
      </c>
      <c r="G241" s="2">
        <f>IF($P$3-100&lt;0,$R$3*(1+$U$4)^F240,100*$S$7*(1+$U$4)^F240+($P$3-100)*$T$7*(1+$V$4)^F240)</f>
        <v>160419.5582483394</v>
      </c>
    </row>
    <row r="242" spans="2:8" x14ac:dyDescent="0.25">
      <c r="C242" s="7">
        <f>($P$3-D242)*$S$7*(1+$U$4)^F241</f>
        <v>32797.197328767135</v>
      </c>
      <c r="D242" s="7">
        <f>$D$11-($D$11*($J$3/12)*F241)</f>
        <v>160.74</v>
      </c>
      <c r="E242" s="9"/>
      <c r="F242" s="1">
        <v>232</v>
      </c>
      <c r="G242" s="2">
        <f>IF($P$3-100&lt;0,$R$3*(1+$U$4)^F241,100*$S$7*(1+$U$4)^F241+($P$3-100)*$T$7*(1+$V$4)^F241)</f>
        <v>161881.55103018854</v>
      </c>
    </row>
    <row r="243" spans="2:8" x14ac:dyDescent="0.25">
      <c r="C243" s="7">
        <f>($P$3-D243)*$S$7*(1+$U$4)^F242</f>
        <v>33271.862221016192</v>
      </c>
      <c r="D243" s="7">
        <f>$D$11-($D$11*($J$3/12)*F242)</f>
        <v>160.61333333333334</v>
      </c>
      <c r="E243" s="9"/>
      <c r="F243" s="1">
        <v>233</v>
      </c>
      <c r="G243" s="2">
        <f>IF($P$3-100&lt;0,$R$3*(1+$U$4)^F242,100*$S$7*(1+$U$4)^F242+($P$3-100)*$T$7*(1+$V$4)^F242)</f>
        <v>163357.21805031478</v>
      </c>
    </row>
    <row r="244" spans="2:8" x14ac:dyDescent="0.25">
      <c r="C244" s="7">
        <f>($P$3-D244)*$S$7*(1+$U$4)^F243</f>
        <v>33752.769701989186</v>
      </c>
      <c r="D244" s="7">
        <f>$D$11-($D$11*($J$3/12)*F243)</f>
        <v>160.48666666666668</v>
      </c>
      <c r="E244" s="9"/>
      <c r="F244" s="1">
        <v>234</v>
      </c>
      <c r="G244" s="2">
        <f>IF($P$3-100&lt;0,$R$3*(1+$U$4)^F243,100*$S$7*(1+$U$4)^F243+($P$3-100)*$T$7*(1+$V$4)^F243)</f>
        <v>164846.68988449188</v>
      </c>
    </row>
    <row r="245" spans="2:8" x14ac:dyDescent="0.25">
      <c r="C245" s="7">
        <f>($P$3-D245)*$S$7*(1+$U$4)^F244</f>
        <v>34239.997451412666</v>
      </c>
      <c r="D245" s="7">
        <f>$D$11-($D$11*($J$3/12)*F244)</f>
        <v>160.36000000000001</v>
      </c>
      <c r="E245" s="9"/>
      <c r="F245" s="1">
        <v>235</v>
      </c>
      <c r="G245" s="2">
        <f>IF($P$3-100&lt;0,$R$3*(1+$U$4)^F244,100*$S$7*(1+$U$4)^F244+($P$3-100)*$T$7*(1+$V$4)^F244)</f>
        <v>166350.09837532407</v>
      </c>
    </row>
    <row r="246" spans="2:8" x14ac:dyDescent="0.25">
      <c r="C246" s="7">
        <f>($P$3-D246)*$S$7*(1+$U$4)^F245</f>
        <v>34733.624081337191</v>
      </c>
      <c r="D246" s="7">
        <f>$D$11-($D$11*($J$3/12)*F245)</f>
        <v>160.23333333333335</v>
      </c>
      <c r="E246" s="9"/>
      <c r="F246" s="1">
        <v>236</v>
      </c>
      <c r="G246" s="2">
        <f>IF($P$3-100&lt;0,$R$3*(1+$U$4)^F245,100*$S$7*(1+$U$4)^F245+($P$3-100)*$T$7*(1+$V$4)^F245)</f>
        <v>167867.57664468235</v>
      </c>
    </row>
    <row r="247" spans="2:8" x14ac:dyDescent="0.25">
      <c r="C247" s="7">
        <f>($P$3-D247)*$S$7*(1+$U$4)^F246</f>
        <v>35233.729147046179</v>
      </c>
      <c r="D247" s="7">
        <f>$D$11-($D$11*($J$3/12)*F246)</f>
        <v>160.10666666666668</v>
      </c>
      <c r="E247" s="9"/>
      <c r="F247" s="1">
        <v>237</v>
      </c>
      <c r="G247" s="2">
        <f>IF($P$3-100&lt;0,$R$3*(1+$U$4)^F246,100*$S$7*(1+$U$4)^F246+($P$3-100)*$T$7*(1+$V$4)^F246)</f>
        <v>169399.25910626398</v>
      </c>
    </row>
    <row r="248" spans="2:8" x14ac:dyDescent="0.25">
      <c r="C248" s="7">
        <f>($P$3-D248)*$S$7*(1+$U$4)^F247</f>
        <v>35740.393158089944</v>
      </c>
      <c r="D248" s="7">
        <f>$D$11-($D$11*($J$3/12)*F247)</f>
        <v>159.98000000000002</v>
      </c>
      <c r="E248" s="9"/>
      <c r="F248" s="1">
        <v>238</v>
      </c>
      <c r="G248" s="2">
        <f>IF($P$3-100&lt;0,$R$3*(1+$U$4)^F247,100*$S$7*(1+$U$4)^F247+($P$3-100)*$T$7*(1+$V$4)^F247)</f>
        <v>170945.28147827607</v>
      </c>
    </row>
    <row r="249" spans="2:8" x14ac:dyDescent="0.25">
      <c r="B249" s="3"/>
      <c r="C249" s="7">
        <f>($P$3-D249)*$S$7*(1+$U$4)^F248</f>
        <v>36253.697589446521</v>
      </c>
      <c r="D249" s="7">
        <f>$D$11-($D$11*($J$3/12)*F248)</f>
        <v>159.85333333333335</v>
      </c>
      <c r="E249" s="9"/>
      <c r="F249" s="1">
        <v>239</v>
      </c>
      <c r="G249" s="2">
        <f>IF($P$3-100&lt;0,$R$3*(1+$U$4)^F248,100*$S$7*(1+$U$4)^F248+($P$3-100)*$T$7*(1+$V$4)^F248)</f>
        <v>172505.78079624529</v>
      </c>
    </row>
    <row r="250" spans="2:8" x14ac:dyDescent="0.25">
      <c r="B250" s="1">
        <f t="shared" ref="B250" si="38">SUM(C239:C250)</f>
        <v>408401.87817386602</v>
      </c>
      <c r="C250" s="7">
        <f>($P$3-D250)*$S$7*(1+$U$4)^F249</f>
        <v>36773.724892810467</v>
      </c>
      <c r="D250" s="7">
        <f>$D$11-($D$11*($J$3/12)*F249)</f>
        <v>159.72666666666666</v>
      </c>
      <c r="E250" s="9"/>
      <c r="F250" s="1">
        <v>240</v>
      </c>
      <c r="G250" s="2">
        <f>IF($P$3-100&lt;0,$R$3*(1+$U$4)^F249,100*$S$7*(1+$U$4)^F249+($P$3-100)*$T$7*(1+$V$4)^F249)</f>
        <v>174080.89542595379</v>
      </c>
      <c r="H250" s="1">
        <f t="shared" ref="H250" si="39">SUM(G239:G250)</f>
        <v>1988161.098780354</v>
      </c>
    </row>
    <row r="251" spans="2:8" ht="15" customHeight="1" x14ac:dyDescent="0.25">
      <c r="B251" s="3"/>
      <c r="C251" s="7">
        <f>($P$3-D251)*$S$7*(1+$U$4)^F250</f>
        <v>37300.558508011214</v>
      </c>
      <c r="D251" s="7">
        <f>$D$11-($D$11*($J$3/12)*F250)</f>
        <v>159.6</v>
      </c>
      <c r="E251" s="9" t="s">
        <v>62</v>
      </c>
      <c r="F251" s="1">
        <v>241</v>
      </c>
      <c r="G251" s="2">
        <f>IF($P$3-100&lt;0,$R$3*(1+$U$4)^F250,100*$S$7*(1+$U$4)^F250+($P$3-100)*$T$7*(1+$V$4)^F250)</f>
        <v>175670.76507650357</v>
      </c>
    </row>
    <row r="252" spans="2:8" x14ac:dyDescent="0.25">
      <c r="B252" s="3"/>
      <c r="C252" s="7">
        <f>($P$3-D252)*$S$7*(1+$U$4)^F251</f>
        <v>37834.282874562727</v>
      </c>
      <c r="D252" s="7">
        <f>$D$11-($D$11*($J$3/12)*F251)</f>
        <v>159.47333333333333</v>
      </c>
      <c r="E252" s="9"/>
      <c r="F252" s="1">
        <v>242</v>
      </c>
      <c r="G252" s="2">
        <f>IF($P$3-100&lt;0,$R$3*(1+$U$4)^F251,100*$S$7*(1+$U$4)^F251+($P$3-100)*$T$7*(1+$V$4)^F251)</f>
        <v>177275.5308135105</v>
      </c>
    </row>
    <row r="253" spans="2:8" x14ac:dyDescent="0.25">
      <c r="B253" s="6"/>
      <c r="C253" s="7">
        <f>($P$3-D253)*$S$7*(1+$U$4)^F252</f>
        <v>38374.983443345169</v>
      </c>
      <c r="D253" s="7">
        <f>$D$11-($D$11*($J$3/12)*F252)</f>
        <v>159.34666666666666</v>
      </c>
      <c r="E253" s="9"/>
      <c r="F253" s="1">
        <v>243</v>
      </c>
      <c r="G253" s="2">
        <f>IF($P$3-100&lt;0,$R$3*(1+$U$4)^F252,100*$S$7*(1+$U$4)^F252+($P$3-100)*$T$7*(1+$V$4)^F252)</f>
        <v>178895.3350724284</v>
      </c>
    </row>
    <row r="254" spans="2:8" x14ac:dyDescent="0.25">
      <c r="C254" s="7">
        <f>($P$3-D254)*$S$7*(1+$U$4)^F253</f>
        <v>38922.746688420979</v>
      </c>
      <c r="D254" s="7">
        <f>$D$11-($D$11*($J$3/12)*F253)</f>
        <v>159.22</v>
      </c>
      <c r="E254" s="9"/>
      <c r="F254" s="1">
        <v>244</v>
      </c>
      <c r="G254" s="2">
        <f>IF($P$3-100&lt;0,$R$3*(1+$U$4)^F253,100*$S$7*(1+$U$4)^F253+($P$3-100)*$T$7*(1+$V$4)^F253)</f>
        <v>180530.32167200546</v>
      </c>
    </row>
    <row r="255" spans="2:8" x14ac:dyDescent="0.25">
      <c r="C255" s="7">
        <f>($P$3-D255)*$S$7*(1+$U$4)^F254</f>
        <v>39477.660118986263</v>
      </c>
      <c r="D255" s="7">
        <f>$D$11-($D$11*($J$3/12)*F254)</f>
        <v>159.09333333333333</v>
      </c>
      <c r="E255" s="9"/>
      <c r="F255" s="1">
        <v>245</v>
      </c>
      <c r="G255" s="2">
        <f>IF($P$3-100&lt;0,$R$3*(1+$U$4)^F254,100*$S$7*(1+$U$4)^F254+($P$3-100)*$T$7*(1+$V$4)^F254)</f>
        <v>182180.63582787415</v>
      </c>
    </row>
    <row r="256" spans="2:8" x14ac:dyDescent="0.25">
      <c r="C256" s="7">
        <f>($P$3-D256)*$S$7*(1+$U$4)^F255</f>
        <v>40039.812291459282</v>
      </c>
      <c r="D256" s="7">
        <f>$D$11-($D$11*($J$3/12)*F255)</f>
        <v>158.96666666666667</v>
      </c>
      <c r="E256" s="9"/>
      <c r="F256" s="1">
        <v>246</v>
      </c>
      <c r="G256" s="2">
        <f>IF($P$3-100&lt;0,$R$3*(1+$U$4)^F255,100*$S$7*(1+$U$4)^F255+($P$3-100)*$T$7*(1+$V$4)^F255)</f>
        <v>183846.42416627528</v>
      </c>
    </row>
    <row r="257" spans="2:8" x14ac:dyDescent="0.25">
      <c r="C257" s="7">
        <f>($P$3-D257)*$S$7*(1+$U$4)^F256</f>
        <v>40609.292821707524</v>
      </c>
      <c r="D257" s="7">
        <f>$D$11-($D$11*($J$3/12)*F256)</f>
        <v>158.84</v>
      </c>
      <c r="E257" s="9"/>
      <c r="F257" s="1">
        <v>247</v>
      </c>
      <c r="G257" s="2">
        <f>IF($P$3-100&lt;0,$R$3*(1+$U$4)^F256,100*$S$7*(1+$U$4)^F256+($P$3-100)*$T$7*(1+$V$4)^F256)</f>
        <v>185527.8347379184</v>
      </c>
    </row>
    <row r="258" spans="2:8" x14ac:dyDescent="0.25">
      <c r="C258" s="7">
        <f>($P$3-D258)*$S$7*(1+$U$4)^F257</f>
        <v>41186.192397414939</v>
      </c>
      <c r="D258" s="7">
        <f>$D$11-($D$11*($J$3/12)*F257)</f>
        <v>158.71333333333334</v>
      </c>
      <c r="E258" s="9"/>
      <c r="F258" s="1">
        <v>248</v>
      </c>
      <c r="G258" s="2">
        <f>IF($P$3-100&lt;0,$R$3*(1+$U$4)^F257,100*$S$7*(1+$U$4)^F257+($P$3-100)*$T$7*(1+$V$4)^F257)</f>
        <v>187225.01703197934</v>
      </c>
    </row>
    <row r="259" spans="2:8" x14ac:dyDescent="0.25">
      <c r="C259" s="7">
        <f>($P$3-D259)*$S$7*(1+$U$4)^F258</f>
        <v>41770.60279059087</v>
      </c>
      <c r="D259" s="7">
        <f>$D$11-($D$11*($J$3/12)*F258)</f>
        <v>158.58666666666667</v>
      </c>
      <c r="E259" s="9"/>
      <c r="F259" s="1">
        <v>249</v>
      </c>
      <c r="G259" s="2">
        <f>IF($P$3-100&lt;0,$R$3*(1+$U$4)^F258,100*$S$7*(1+$U$4)^F258+($P$3-100)*$T$7*(1+$V$4)^F258)</f>
        <v>188938.12199023637</v>
      </c>
    </row>
    <row r="260" spans="2:8" x14ac:dyDescent="0.25">
      <c r="C260" s="7">
        <f>($P$3-D260)*$S$7*(1+$U$4)^F259</f>
        <v>42362.616870222504</v>
      </c>
      <c r="D260" s="7">
        <f>$D$11-($D$11*($J$3/12)*F259)</f>
        <v>158.46</v>
      </c>
      <c r="E260" s="9"/>
      <c r="F260" s="1">
        <v>250</v>
      </c>
      <c r="G260" s="2">
        <f>IF($P$3-100&lt;0,$R$3*(1+$U$4)^F259,100*$S$7*(1+$U$4)^F259+($P$3-100)*$T$7*(1+$V$4)^F259)</f>
        <v>190667.30202134675</v>
      </c>
    </row>
    <row r="261" spans="2:8" x14ac:dyDescent="0.25">
      <c r="B261" s="3"/>
      <c r="C261" s="7">
        <f>($P$3-D261)*$S$7*(1+$U$4)^F260</f>
        <v>42962.328615072045</v>
      </c>
      <c r="D261" s="7">
        <f>$D$11-($D$11*($J$3/12)*F260)</f>
        <v>158.33333333333334</v>
      </c>
      <c r="E261" s="9"/>
      <c r="F261" s="1">
        <v>251</v>
      </c>
      <c r="G261" s="2">
        <f>IF($P$3-100&lt;0,$R$3*(1+$U$4)^F260,100*$S$7*(1+$U$4)^F260+($P$3-100)*$T$7*(1+$V$4)^F260)</f>
        <v>192412.71101526462</v>
      </c>
    </row>
    <row r="262" spans="2:8" x14ac:dyDescent="0.25">
      <c r="B262" s="1">
        <f t="shared" ref="B262" si="40">SUM(C251:C262)</f>
        <v>484410.91054641409</v>
      </c>
      <c r="C262" s="7">
        <f>($P$3-D262)*$S$7*(1+$U$4)^F261</f>
        <v>43569.833126620608</v>
      </c>
      <c r="D262" s="7">
        <f>$D$11-($D$11*($J$3/12)*F261)</f>
        <v>158.20666666666668</v>
      </c>
      <c r="E262" s="9"/>
      <c r="F262" s="1">
        <v>252</v>
      </c>
      <c r="G262" s="2">
        <f>IF($P$3-100&lt;0,$R$3*(1+$U$4)^F261,100*$S$7*(1+$U$4)^F261+($P$3-100)*$T$7*(1+$V$4)^F261)</f>
        <v>194174.50435780117</v>
      </c>
      <c r="H262" s="1">
        <f t="shared" ref="H262" si="41">SUM(G251:G262)</f>
        <v>2217344.5037831441</v>
      </c>
    </row>
    <row r="263" spans="2:8" ht="15" customHeight="1" x14ac:dyDescent="0.25">
      <c r="B263" s="3"/>
      <c r="C263" s="7">
        <f>($P$3-D263)*$S$7*(1+$U$4)^F262</f>
        <v>44185.226642160429</v>
      </c>
      <c r="D263" s="7">
        <f>$D$11-($D$11*($J$3/12)*F262)</f>
        <v>158.08000000000001</v>
      </c>
      <c r="E263" s="9" t="s">
        <v>63</v>
      </c>
      <c r="F263" s="1">
        <v>253</v>
      </c>
      <c r="G263" s="2">
        <f>IF($P$3-100&lt;0,$R$3*(1+$U$4)^F262,100*$S$7*(1+$U$4)^F262+($P$3-100)*$T$7*(1+$V$4)^F262)</f>
        <v>195952.83894533024</v>
      </c>
    </row>
    <row r="264" spans="2:8" x14ac:dyDescent="0.25">
      <c r="B264" s="3"/>
      <c r="C264" s="7">
        <f>($P$3-D264)*$S$7*(1+$U$4)^F263</f>
        <v>44808.606548036892</v>
      </c>
      <c r="D264" s="7">
        <f>$D$11-($D$11*($J$3/12)*F263)</f>
        <v>157.95333333333335</v>
      </c>
      <c r="E264" s="9"/>
      <c r="F264" s="1">
        <v>254</v>
      </c>
      <c r="G264" s="2">
        <f>IF($P$3-100&lt;0,$R$3*(1+$U$4)^F263,100*$S$7*(1+$U$4)^F263+($P$3-100)*$T$7*(1+$V$4)^F263)</f>
        <v>197747.87319963856</v>
      </c>
    </row>
    <row r="265" spans="2:8" x14ac:dyDescent="0.25">
      <c r="B265" s="6"/>
      <c r="C265" s="7">
        <f>($P$3-D265)*$S$7*(1+$U$4)^F264</f>
        <v>45440.071393042366</v>
      </c>
      <c r="D265" s="7">
        <f>$D$11-($D$11*($J$3/12)*F264)</f>
        <v>157.82666666666665</v>
      </c>
      <c r="E265" s="9"/>
      <c r="F265" s="1">
        <v>255</v>
      </c>
      <c r="G265" s="2">
        <f>IF($P$3-100&lt;0,$R$3*(1+$U$4)^F264,100*$S$7*(1+$U$4)^F264+($P$3-100)*$T$7*(1+$V$4)^F264)</f>
        <v>199559.76708292411</v>
      </c>
    </row>
    <row r="266" spans="2:8" x14ac:dyDescent="0.25">
      <c r="C266" s="7">
        <f>($P$3-D266)*$S$7*(1+$U$4)^F265</f>
        <v>46079.72090196293</v>
      </c>
      <c r="D266" s="7">
        <f>$D$11-($D$11*($J$3/12)*F265)</f>
        <v>157.69999999999999</v>
      </c>
      <c r="E266" s="9"/>
      <c r="F266" s="1">
        <v>256</v>
      </c>
      <c r="G266" s="2">
        <f>IF($P$3-100&lt;0,$R$3*(1+$U$4)^F265,100*$S$7*(1+$U$4)^F265+($P$3-100)*$T$7*(1+$V$4)^F265)</f>
        <v>201388.68211294216</v>
      </c>
    </row>
    <row r="267" spans="2:8" x14ac:dyDescent="0.25">
      <c r="C267" s="7">
        <f>($P$3-D267)*$S$7*(1+$U$4)^F266</f>
        <v>46727.655989280865</v>
      </c>
      <c r="D267" s="7">
        <f>$D$11-($D$11*($J$3/12)*F266)</f>
        <v>157.57333333333332</v>
      </c>
      <c r="E267" s="9"/>
      <c r="F267" s="1">
        <v>257</v>
      </c>
      <c r="G267" s="2">
        <f>IF($P$3-100&lt;0,$R$3*(1+$U$4)^F266,100*$S$7*(1+$U$4)^F266+($P$3-100)*$T$7*(1+$V$4)^F266)</f>
        <v>203234.78137830246</v>
      </c>
    </row>
    <row r="268" spans="2:8" x14ac:dyDescent="0.25">
      <c r="C268" s="7">
        <f>($P$3-D268)*$S$7*(1+$U$4)^F267</f>
        <v>47383.978773033436</v>
      </c>
      <c r="D268" s="7">
        <f>$D$11-($D$11*($J$3/12)*F267)</f>
        <v>157.44666666666666</v>
      </c>
      <c r="E268" s="9"/>
      <c r="F268" s="1">
        <v>258</v>
      </c>
      <c r="G268" s="2">
        <f>IF($P$3-100&lt;0,$R$3*(1+$U$4)^F267,100*$S$7*(1+$U$4)^F267+($P$3-100)*$T$7*(1+$V$4)^F267)</f>
        <v>205098.22955391748</v>
      </c>
    </row>
    <row r="269" spans="2:8" x14ac:dyDescent="0.25">
      <c r="C269" s="7">
        <f>($P$3-D269)*$S$7*(1+$U$4)^F268</f>
        <v>48048.792588830336</v>
      </c>
      <c r="D269" s="7">
        <f>$D$11-($D$11*($J$3/12)*F268)</f>
        <v>157.32</v>
      </c>
      <c r="E269" s="9"/>
      <c r="F269" s="1">
        <v>259</v>
      </c>
      <c r="G269" s="2">
        <f>IF($P$3-100&lt;0,$R$3*(1+$U$4)^F268,100*$S$7*(1+$U$4)^F268+($P$3-100)*$T$7*(1+$V$4)^F268)</f>
        <v>206979.19291660373</v>
      </c>
    </row>
    <row r="270" spans="2:8" x14ac:dyDescent="0.25">
      <c r="C270" s="7">
        <f>($P$3-D270)*$S$7*(1+$U$4)^F269</f>
        <v>48722.2020040317</v>
      </c>
      <c r="D270" s="7">
        <f>$D$11-($D$11*($J$3/12)*F269)</f>
        <v>157.19333333333333</v>
      </c>
      <c r="E270" s="9"/>
      <c r="F270" s="1">
        <v>260</v>
      </c>
      <c r="G270" s="2">
        <f>IF($P$3-100&lt;0,$R$3*(1+$U$4)^F269,100*$S$7*(1+$U$4)^F269+($P$3-100)*$T$7*(1+$V$4)^F269)</f>
        <v>208877.839360838</v>
      </c>
    </row>
    <row r="271" spans="2:8" x14ac:dyDescent="0.25">
      <c r="C271" s="7">
        <f>($P$3-D271)*$S$7*(1+$U$4)^F270</f>
        <v>49404.31283208813</v>
      </c>
      <c r="D271" s="7">
        <f>$D$11-($D$11*($J$3/12)*F270)</f>
        <v>157.06666666666666</v>
      </c>
      <c r="E271" s="9"/>
      <c r="F271" s="1">
        <v>261</v>
      </c>
      <c r="G271" s="2">
        <f>IF($P$3-100&lt;0,$R$3*(1+$U$4)^F270,100*$S$7*(1+$U$4)^F270+($P$3-100)*$T$7*(1+$V$4)^F270)</f>
        <v>210794.33841466991</v>
      </c>
    </row>
    <row r="272" spans="2:8" x14ac:dyDescent="0.25">
      <c r="C272" s="7">
        <f>($P$3-D272)*$S$7*(1+$U$4)^F271</f>
        <v>50095.232147044881</v>
      </c>
      <c r="D272" s="7">
        <f>$D$11-($D$11*($J$3/12)*F271)</f>
        <v>156.94</v>
      </c>
      <c r="E272" s="9"/>
      <c r="F272" s="1">
        <v>262</v>
      </c>
      <c r="G272" s="2">
        <f>IF($P$3-100&lt;0,$R$3*(1+$U$4)^F271,100*$S$7*(1+$U$4)^F271+($P$3-100)*$T$7*(1+$V$4)^F271)</f>
        <v>212728.86125579185</v>
      </c>
    </row>
    <row r="273" spans="2:8" x14ac:dyDescent="0.25">
      <c r="B273" s="3"/>
      <c r="C273" s="7">
        <f>($P$3-D273)*$S$7*(1+$U$4)^F272</f>
        <v>50795.068298211758</v>
      </c>
      <c r="D273" s="7">
        <f>$D$11-($D$11*($J$3/12)*F272)</f>
        <v>156.81333333333333</v>
      </c>
      <c r="E273" s="9"/>
      <c r="F273" s="1">
        <v>263</v>
      </c>
      <c r="G273" s="2">
        <f>IF($P$3-100&lt;0,$R$3*(1+$U$4)^F272,100*$S$7*(1+$U$4)^F272+($P$3-100)*$T$7*(1+$V$4)^F272)</f>
        <v>214681.58072776883</v>
      </c>
    </row>
    <row r="274" spans="2:8" x14ac:dyDescent="0.25">
      <c r="B274" s="1">
        <f t="shared" ref="B274" si="42">SUM(C263:C274)</f>
        <v>573194.79904272466</v>
      </c>
      <c r="C274" s="7">
        <f>($P$3-D274)*$S$7*(1+$U$4)^F273</f>
        <v>51503.930925000888</v>
      </c>
      <c r="D274" s="7">
        <f>$D$11-($D$11*($J$3/12)*F273)</f>
        <v>156.68666666666667</v>
      </c>
      <c r="E274" s="9"/>
      <c r="F274" s="1">
        <v>264</v>
      </c>
      <c r="G274" s="2">
        <f>IF($P$3-100&lt;0,$R$3*(1+$U$4)^F273,100*$S$7*(1+$U$4)^F273+($P$3-100)*$T$7*(1+$V$4)^F273)</f>
        <v>216652.67135642847</v>
      </c>
      <c r="H274" s="1">
        <f t="shared" ref="H274" si="43">SUM(G263:G274)</f>
        <v>2473696.6563051557</v>
      </c>
    </row>
    <row r="275" spans="2:8" ht="15" customHeight="1" x14ac:dyDescent="0.25">
      <c r="B275" s="3"/>
      <c r="C275" s="7">
        <f>($P$3-D275)*$S$7*(1+$U$4)^F274</f>
        <v>52221.930971934045</v>
      </c>
      <c r="D275" s="7">
        <f>$D$11-($D$11*($J$3/12)*F274)</f>
        <v>156.56</v>
      </c>
      <c r="E275" s="9" t="s">
        <v>64</v>
      </c>
      <c r="F275" s="1">
        <v>265</v>
      </c>
      <c r="G275" s="2">
        <f>IF($P$3-100&lt;0,$R$3*(1+$U$4)^F274,100*$S$7*(1+$U$4)^F274+($P$3-100)*$T$7*(1+$V$4)^F274)</f>
        <v>218642.30936641441</v>
      </c>
    </row>
    <row r="276" spans="2:8" x14ac:dyDescent="0.25">
      <c r="B276" s="3"/>
      <c r="C276" s="7">
        <f>($P$3-D276)*$S$7*(1+$U$4)^F275</f>
        <v>52949.180703821599</v>
      </c>
      <c r="D276" s="7">
        <f>$D$11-($D$11*($J$3/12)*F275)</f>
        <v>156.43333333333334</v>
      </c>
      <c r="E276" s="9"/>
      <c r="F276" s="1">
        <v>266</v>
      </c>
      <c r="G276" s="2">
        <f>IF($P$3-100&lt;0,$R$3*(1+$U$4)^F275,100*$S$7*(1+$U$4)^F275+($P$3-100)*$T$7*(1+$V$4)^F275)</f>
        <v>220650.67269790324</v>
      </c>
    </row>
    <row r="277" spans="2:8" x14ac:dyDescent="0.25">
      <c r="B277" s="6"/>
      <c r="C277" s="7">
        <f>($P$3-D277)*$S$7*(1+$U$4)^F276</f>
        <v>53685.793721114838</v>
      </c>
      <c r="D277" s="7">
        <f>$D$11-($D$11*($J$3/12)*F276)</f>
        <v>156.30666666666667</v>
      </c>
      <c r="E277" s="9"/>
      <c r="F277" s="1">
        <v>267</v>
      </c>
      <c r="G277" s="2">
        <f>IF($P$3-100&lt;0,$R$3*(1+$U$4)^F276,100*$S$7*(1+$U$4)^F276+($P$3-100)*$T$7*(1+$V$4)^F276)</f>
        <v>222677.94102348769</v>
      </c>
    </row>
    <row r="278" spans="2:8" x14ac:dyDescent="0.25">
      <c r="C278" s="7">
        <f>($P$3-D278)*$S$7*(1+$U$4)^F277</f>
        <v>54431.884975433808</v>
      </c>
      <c r="D278" s="7">
        <f>$D$11-($D$11*($J$3/12)*F277)</f>
        <v>156.18</v>
      </c>
      <c r="E278" s="9"/>
      <c r="F278" s="1">
        <v>268</v>
      </c>
      <c r="G278" s="2">
        <f>IF($P$3-100&lt;0,$R$3*(1+$U$4)^F277,100*$S$7*(1+$U$4)^F277+($P$3-100)*$T$7*(1+$V$4)^F277)</f>
        <v>224724.29576522677</v>
      </c>
    </row>
    <row r="279" spans="2:8" x14ac:dyDescent="0.25">
      <c r="C279" s="7">
        <f>($P$3-D279)*$S$7*(1+$U$4)^F278</f>
        <v>55187.570785272517</v>
      </c>
      <c r="D279" s="7">
        <f>$D$11-($D$11*($J$3/12)*F278)</f>
        <v>156.05333333333334</v>
      </c>
      <c r="E279" s="9"/>
      <c r="F279" s="1">
        <v>269</v>
      </c>
      <c r="G279" s="2">
        <f>IF($P$3-100&lt;0,$R$3*(1+$U$4)^F278,100*$S$7*(1+$U$4)^F278+($P$3-100)*$T$7*(1+$V$4)^F278)</f>
        <v>226789.92011186545</v>
      </c>
    </row>
    <row r="280" spans="2:8" x14ac:dyDescent="0.25">
      <c r="C280" s="7">
        <f>($P$3-D280)*$S$7*(1+$U$4)^F279</f>
        <v>55952.968851883619</v>
      </c>
      <c r="D280" s="7">
        <f>$D$11-($D$11*($J$3/12)*F279)</f>
        <v>155.92666666666668</v>
      </c>
      <c r="E280" s="9"/>
      <c r="F280" s="1">
        <v>270</v>
      </c>
      <c r="G280" s="2">
        <f>IF($P$3-100&lt;0,$R$3*(1+$U$4)^F279,100*$S$7*(1+$U$4)^F279+($P$3-100)*$T$7*(1+$V$4)^F279)</f>
        <v>228874.99903622505</v>
      </c>
    </row>
    <row r="281" spans="2:8" x14ac:dyDescent="0.25">
      <c r="C281" s="7">
        <f>($P$3-D281)*$S$7*(1+$U$4)^F280</f>
        <v>56728.19827534449</v>
      </c>
      <c r="D281" s="7">
        <f>$D$11-($D$11*($J$3/12)*F280)</f>
        <v>155.80000000000001</v>
      </c>
      <c r="E281" s="9"/>
      <c r="F281" s="1">
        <v>271</v>
      </c>
      <c r="G281" s="2">
        <f>IF($P$3-100&lt;0,$R$3*(1+$U$4)^F280,100*$S$7*(1+$U$4)^F280+($P$3-100)*$T$7*(1+$V$4)^F280)</f>
        <v>230979.7193127663</v>
      </c>
    </row>
    <row r="282" spans="2:8" x14ac:dyDescent="0.25">
      <c r="C282" s="7">
        <f>($P$3-D282)*$S$7*(1+$U$4)^F281</f>
        <v>57513.379570806675</v>
      </c>
      <c r="D282" s="7">
        <f>$D$11-($D$11*($J$3/12)*F281)</f>
        <v>155.67333333333335</v>
      </c>
      <c r="E282" s="9"/>
      <c r="F282" s="1">
        <v>272</v>
      </c>
      <c r="G282" s="2">
        <f>IF($P$3-100&lt;0,$R$3*(1+$U$4)^F281,100*$S$7*(1+$U$4)^F281+($P$3-100)*$T$7*(1+$V$4)^F281)</f>
        <v>233104.26953532582</v>
      </c>
    </row>
    <row r="283" spans="2:8" x14ac:dyDescent="0.25">
      <c r="C283" s="7">
        <f>($P$3-D283)*$S$7*(1+$U$4)^F282</f>
        <v>58308.634684931108</v>
      </c>
      <c r="D283" s="7">
        <f>$D$11-($D$11*($J$3/12)*F282)</f>
        <v>155.54666666666668</v>
      </c>
      <c r="E283" s="9"/>
      <c r="F283" s="1">
        <v>273</v>
      </c>
      <c r="G283" s="2">
        <f>IF($P$3-100&lt;0,$R$3*(1+$U$4)^F282,100*$S$7*(1+$U$4)^F282+($P$3-100)*$T$7*(1+$V$4)^F282)</f>
        <v>235248.84013502998</v>
      </c>
    </row>
    <row r="284" spans="2:8" x14ac:dyDescent="0.25">
      <c r="C284" s="7">
        <f>($P$3-D284)*$S$7*(1+$U$4)^F283</f>
        <v>59114.087012510863</v>
      </c>
      <c r="D284" s="7">
        <f>$D$11-($D$11*($J$3/12)*F283)</f>
        <v>155.42000000000002</v>
      </c>
      <c r="E284" s="9"/>
      <c r="F284" s="1">
        <v>274</v>
      </c>
      <c r="G284" s="2">
        <f>IF($P$3-100&lt;0,$R$3*(1+$U$4)^F283,100*$S$7*(1+$U$4)^F283+($P$3-100)*$T$7*(1+$V$4)^F283)</f>
        <v>237413.62339838519</v>
      </c>
    </row>
    <row r="285" spans="2:8" x14ac:dyDescent="0.25">
      <c r="B285" s="3"/>
      <c r="C285" s="7">
        <f>($P$3-D285)*$S$7*(1+$U$4)^F284</f>
        <v>59929.861413283506</v>
      </c>
      <c r="D285" s="7">
        <f>$D$11-($D$11*($J$3/12)*F284)</f>
        <v>155.29333333333335</v>
      </c>
      <c r="E285" s="9"/>
      <c r="F285" s="1">
        <v>275</v>
      </c>
      <c r="G285" s="2">
        <f>IF($P$3-100&lt;0,$R$3*(1+$U$4)^F284,100*$S$7*(1+$U$4)^F284+($P$3-100)*$T$7*(1+$V$4)^F284)</f>
        <v>239598.81348554842</v>
      </c>
    </row>
    <row r="286" spans="2:8" x14ac:dyDescent="0.25">
      <c r="B286" s="1">
        <f t="shared" ref="B286" si="44">SUM(C275:C286)</f>
        <v>676779.57519527269</v>
      </c>
      <c r="C286" s="7">
        <f>($P$3-D286)*$S$7*(1+$U$4)^F285</f>
        <v>60756.084228935615</v>
      </c>
      <c r="D286" s="7">
        <f>$D$11-($D$11*($J$3/12)*F285)</f>
        <v>155.16666666666669</v>
      </c>
      <c r="E286" s="9"/>
      <c r="F286" s="1">
        <v>276</v>
      </c>
      <c r="G286" s="2">
        <f>IF($P$3-100&lt;0,$R$3*(1+$U$4)^F285,100*$S$7*(1+$U$4)^F285+($P$3-100)*$T$7*(1+$V$4)^F285)</f>
        <v>241804.6064487788</v>
      </c>
      <c r="H286" s="1">
        <f t="shared" ref="H286" si="45">SUM(G275:G286)</f>
        <v>2760510.0103169573</v>
      </c>
    </row>
    <row r="287" spans="2:8" ht="15" customHeight="1" x14ac:dyDescent="0.25">
      <c r="B287" s="3"/>
      <c r="C287" s="7">
        <f>($P$3-D287)*$S$7*(1+$U$4)^F286</f>
        <v>61592.88330030111</v>
      </c>
      <c r="D287" s="7">
        <f>$D$11-($D$11*($J$3/12)*F286)</f>
        <v>155.04000000000002</v>
      </c>
      <c r="E287" s="9" t="s">
        <v>65</v>
      </c>
      <c r="F287" s="1">
        <v>277</v>
      </c>
      <c r="G287" s="2">
        <f>IF($P$3-100&lt;0,$R$3*(1+$U$4)^F286,100*$S$7*(1+$U$4)^F286+($P$3-100)*$T$7*(1+$V$4)^F286)</f>
        <v>244031.20025107224</v>
      </c>
    </row>
    <row r="288" spans="2:8" x14ac:dyDescent="0.25">
      <c r="B288" s="3"/>
      <c r="C288" s="7">
        <f>($P$3-D288)*$S$7*(1+$U$4)^F287</f>
        <v>62440.387984756017</v>
      </c>
      <c r="D288" s="7">
        <f>$D$11-($D$11*($J$3/12)*F287)</f>
        <v>154.91333333333336</v>
      </c>
      <c r="E288" s="9"/>
      <c r="F288" s="1">
        <v>278</v>
      </c>
      <c r="G288" s="2">
        <f>IF($P$3-100&lt;0,$R$3*(1+$U$4)^F287,100*$S$7*(1+$U$4)^F287+($P$3-100)*$T$7*(1+$V$4)^F287)</f>
        <v>246278.79478498129</v>
      </c>
    </row>
    <row r="289" spans="2:8" x14ac:dyDescent="0.25">
      <c r="B289" s="6"/>
      <c r="C289" s="7">
        <f>($P$3-D289)*$S$7*(1+$U$4)^F288</f>
        <v>63298.729173811495</v>
      </c>
      <c r="D289" s="7">
        <f>$D$11-($D$11*($J$3/12)*F288)</f>
        <v>154.78666666666666</v>
      </c>
      <c r="E289" s="9"/>
      <c r="F289" s="1">
        <v>279</v>
      </c>
      <c r="G289" s="2">
        <f>IF($P$3-100&lt;0,$R$3*(1+$U$4)^F288,100*$S$7*(1+$U$4)^F288+($P$3-100)*$T$7*(1+$V$4)^F288)</f>
        <v>248547.59189162136</v>
      </c>
    </row>
    <row r="290" spans="2:8" x14ac:dyDescent="0.25">
      <c r="C290" s="7">
        <f>($P$3-D290)*$S$7*(1+$U$4)^F289</f>
        <v>64168.03931090753</v>
      </c>
      <c r="D290" s="7">
        <f>$D$11-($D$11*($J$3/12)*F289)</f>
        <v>154.66</v>
      </c>
      <c r="E290" s="9"/>
      <c r="F290" s="1">
        <v>280</v>
      </c>
      <c r="G290" s="2">
        <f>IF($P$3-100&lt;0,$R$3*(1+$U$4)^F289,100*$S$7*(1+$U$4)^F289+($P$3-100)*$T$7*(1+$V$4)^F289)</f>
        <v>250837.79537986565</v>
      </c>
    </row>
    <row r="291" spans="2:8" x14ac:dyDescent="0.25">
      <c r="C291" s="7">
        <f>($P$3-D291)*$S$7*(1+$U$4)^F290</f>
        <v>65048.452409409867</v>
      </c>
      <c r="D291" s="7">
        <f>$D$11-($D$11*($J$3/12)*F290)</f>
        <v>154.53333333333333</v>
      </c>
      <c r="E291" s="9"/>
      <c r="F291" s="1">
        <v>281</v>
      </c>
      <c r="G291" s="2">
        <f>IF($P$3-100&lt;0,$R$3*(1+$U$4)^F290,100*$S$7*(1+$U$4)^F290+($P$3-100)*$T$7*(1+$V$4)^F290)</f>
        <v>253149.61104573123</v>
      </c>
    </row>
    <row r="292" spans="2:8" x14ac:dyDescent="0.25">
      <c r="C292" s="7">
        <f>($P$3-D292)*$S$7*(1+$U$4)^F291</f>
        <v>65940.104070811838</v>
      </c>
      <c r="D292" s="7">
        <f>$D$11-($D$11*($J$3/12)*F291)</f>
        <v>154.40666666666667</v>
      </c>
      <c r="E292" s="9"/>
      <c r="F292" s="1">
        <v>282</v>
      </c>
      <c r="G292" s="2">
        <f>IF($P$3-100&lt;0,$R$3*(1+$U$4)^F291,100*$S$7*(1+$U$4)^F291+($P$3-100)*$T$7*(1+$V$4)^F291)</f>
        <v>255483.24669195642</v>
      </c>
    </row>
    <row r="293" spans="2:8" x14ac:dyDescent="0.25">
      <c r="C293" s="7">
        <f>($P$3-D293)*$S$7*(1+$U$4)^F292</f>
        <v>66843.131503143857</v>
      </c>
      <c r="D293" s="7">
        <f>$D$11-($D$11*($J$3/12)*F292)</f>
        <v>154.28</v>
      </c>
      <c r="E293" s="9"/>
      <c r="F293" s="1">
        <v>283</v>
      </c>
      <c r="G293" s="2">
        <f>IF($P$3-100&lt;0,$R$3*(1+$U$4)^F292,100*$S$7*(1+$U$4)^F292+($P$3-100)*$T$7*(1+$V$4)^F292)</f>
        <v>257838.91214777378</v>
      </c>
    </row>
    <row r="294" spans="2:8" x14ac:dyDescent="0.25">
      <c r="C294" s="7">
        <f>($P$3-D294)*$S$7*(1+$U$4)^F293</f>
        <v>67757.673539592724</v>
      </c>
      <c r="D294" s="7">
        <f>$D$11-($D$11*($J$3/12)*F293)</f>
        <v>154.15333333333334</v>
      </c>
      <c r="E294" s="9"/>
      <c r="F294" s="1">
        <v>284</v>
      </c>
      <c r="G294" s="2">
        <f>IF($P$3-100&lt;0,$R$3*(1+$U$4)^F293,100*$S$7*(1+$U$4)^F293+($P$3-100)*$T$7*(1+$V$4)^F293)</f>
        <v>260216.819288878</v>
      </c>
    </row>
    <row r="295" spans="2:8" x14ac:dyDescent="0.25">
      <c r="C295" s="7">
        <f>($P$3-D295)*$S$7*(1+$U$4)^F294</f>
        <v>68683.870657333202</v>
      </c>
      <c r="D295" s="7">
        <f>$D$11-($D$11*($J$3/12)*F294)</f>
        <v>154.02666666666667</v>
      </c>
      <c r="E295" s="9"/>
      <c r="F295" s="1">
        <v>285</v>
      </c>
      <c r="G295" s="2">
        <f>IF($P$3-100&lt;0,$R$3*(1+$U$4)^F294,100*$S$7*(1+$U$4)^F294+($P$3-100)*$T$7*(1+$V$4)^F294)</f>
        <v>262617.18205759343</v>
      </c>
    </row>
    <row r="296" spans="2:8" x14ac:dyDescent="0.25">
      <c r="C296" s="7">
        <f>($P$3-D296)*$S$7*(1+$U$4)^F295</f>
        <v>69621.864996574281</v>
      </c>
      <c r="D296" s="7">
        <f>$D$11-($D$11*($J$3/12)*F295)</f>
        <v>153.9</v>
      </c>
      <c r="E296" s="9"/>
      <c r="F296" s="1">
        <v>286</v>
      </c>
      <c r="G296" s="2">
        <f>IF($P$3-100&lt;0,$R$3*(1+$U$4)^F295,100*$S$7*(1+$U$4)^F295+($P$3-100)*$T$7*(1+$V$4)^F295)</f>
        <v>265040.21648324071</v>
      </c>
    </row>
    <row r="297" spans="2:8" x14ac:dyDescent="0.25">
      <c r="B297" s="3"/>
      <c r="C297" s="7">
        <f>($P$3-D297)*$S$7*(1+$U$4)^F296</f>
        <v>70571.800379822278</v>
      </c>
      <c r="D297" s="7">
        <f>$D$11-($D$11*($J$3/12)*F296)</f>
        <v>153.77333333333334</v>
      </c>
      <c r="E297" s="9"/>
      <c r="F297" s="1">
        <v>287</v>
      </c>
      <c r="G297" s="2">
        <f>IF($P$3-100&lt;0,$R$3*(1+$U$4)^F296,100*$S$7*(1+$U$4)^F296+($P$3-100)*$T$7*(1+$V$4)^F296)</f>
        <v>267486.14070270653</v>
      </c>
    </row>
    <row r="298" spans="2:8" x14ac:dyDescent="0.25">
      <c r="B298" s="1">
        <f t="shared" ref="B298" si="46">SUM(C287:C298)</f>
        <v>797500.75965782767</v>
      </c>
      <c r="C298" s="7">
        <f>($P$3-D298)*$S$7*(1+$U$4)^F297</f>
        <v>71533.822331363597</v>
      </c>
      <c r="D298" s="7">
        <f>$D$11-($D$11*($J$3/12)*F297)</f>
        <v>153.64666666666668</v>
      </c>
      <c r="E298" s="9"/>
      <c r="F298" s="1">
        <v>288</v>
      </c>
      <c r="G298" s="2">
        <f>IF($P$3-100&lt;0,$R$3*(1+$U$4)^F297,100*$S$7*(1+$U$4)^F297+($P$3-100)*$T$7*(1+$V$4)^F297)</f>
        <v>269955.17498121649</v>
      </c>
      <c r="H298" s="1">
        <f t="shared" ref="H298" si="47">SUM(G287:G298)</f>
        <v>3081482.6857066373</v>
      </c>
    </row>
    <row r="299" spans="2:8" ht="15" customHeight="1" x14ac:dyDescent="0.25">
      <c r="B299" s="3"/>
      <c r="C299" s="7">
        <f>($P$3-D299)*$S$7*(1+$U$4)^F298</f>
        <v>72508.078096969271</v>
      </c>
      <c r="D299" s="7">
        <f>$D$11-($D$11*($J$3/12)*F298)</f>
        <v>153.52000000000001</v>
      </c>
      <c r="E299" s="9" t="s">
        <v>66</v>
      </c>
      <c r="F299" s="1">
        <v>289</v>
      </c>
      <c r="G299" s="2">
        <f>IF($P$3-100&lt;0,$R$3*(1+$U$4)^F298,100*$S$7*(1+$U$4)^F298+($P$3-100)*$T$7*(1+$V$4)^F298)</f>
        <v>272447.54173331556</v>
      </c>
    </row>
    <row r="300" spans="2:8" x14ac:dyDescent="0.25">
      <c r="B300" s="3"/>
      <c r="C300" s="7">
        <f>($P$3-D300)*$S$7*(1+$U$4)^F299</f>
        <v>73494.716663824176</v>
      </c>
      <c r="D300" s="7">
        <f>$D$11-($D$11*($J$3/12)*F299)</f>
        <v>153.39333333333335</v>
      </c>
      <c r="E300" s="9"/>
      <c r="F300" s="1">
        <v>290</v>
      </c>
      <c r="G300" s="2">
        <f>IF($P$3-100&lt;0,$R$3*(1+$U$4)^F299,100*$S$7*(1+$U$4)^F299+($P$3-100)*$T$7*(1+$V$4)^F299)</f>
        <v>274963.46554405586</v>
      </c>
    </row>
    <row r="301" spans="2:8" x14ac:dyDescent="0.25">
      <c r="B301" s="6"/>
      <c r="C301" s="7">
        <f>($P$3-D301)*$S$7*(1+$U$4)^F300</f>
        <v>74493.888780682857</v>
      </c>
      <c r="D301" s="7">
        <f>$D$11-($D$11*($J$3/12)*F300)</f>
        <v>153.26666666666668</v>
      </c>
      <c r="E301" s="9"/>
      <c r="F301" s="1">
        <v>291</v>
      </c>
      <c r="G301" s="2">
        <f>IF($P$3-100&lt;0,$R$3*(1+$U$4)^F300,100*$S$7*(1+$U$4)^F300+($P$3-100)*$T$7*(1+$V$4)^F300)</f>
        <v>277503.17319039535</v>
      </c>
    </row>
    <row r="302" spans="2:8" x14ac:dyDescent="0.25">
      <c r="C302" s="7">
        <f>($P$3-D302)*$S$7*(1+$U$4)^F301</f>
        <v>75505.746978255251</v>
      </c>
      <c r="D302" s="7">
        <f>$D$11-($D$11*($J$3/12)*F301)</f>
        <v>153.14000000000001</v>
      </c>
      <c r="E302" s="9"/>
      <c r="F302" s="1">
        <v>292</v>
      </c>
      <c r="G302" s="2">
        <f>IF($P$3-100&lt;0,$R$3*(1+$U$4)^F301,100*$S$7*(1+$U$4)^F301+($P$3-100)*$T$7*(1+$V$4)^F301)</f>
        <v>280066.89366280881</v>
      </c>
    </row>
    <row r="303" spans="2:8" x14ac:dyDescent="0.25">
      <c r="C303" s="7">
        <f>($P$3-D303)*$S$7*(1+$U$4)^F302</f>
        <v>76530.445589824114</v>
      </c>
      <c r="D303" s="7">
        <f>$D$11-($D$11*($J$3/12)*F302)</f>
        <v>153.01333333333332</v>
      </c>
      <c r="E303" s="9"/>
      <c r="F303" s="1">
        <v>293</v>
      </c>
      <c r="G303" s="2">
        <f>IF($P$3-100&lt;0,$R$3*(1+$U$4)^F302,100*$S$7*(1+$U$4)^F302+($P$3-100)*$T$7*(1+$V$4)^F302)</f>
        <v>282654.85818711371</v>
      </c>
    </row>
    <row r="304" spans="2:8" x14ac:dyDescent="0.25">
      <c r="C304" s="7">
        <f>($P$3-D304)*$S$7*(1+$U$4)^F303</f>
        <v>77568.140772097351</v>
      </c>
      <c r="D304" s="7">
        <f>$D$11-($D$11*($J$3/12)*F303)</f>
        <v>152.88666666666666</v>
      </c>
      <c r="E304" s="9"/>
      <c r="F304" s="1">
        <v>294</v>
      </c>
      <c r="G304" s="2">
        <f>IF($P$3-100&lt;0,$R$3*(1+$U$4)^F303,100*$S$7*(1+$U$4)^F303+($P$3-100)*$T$7*(1+$V$4)^F303)</f>
        <v>285267.3002465124</v>
      </c>
    </row>
    <row r="305" spans="2:8" x14ac:dyDescent="0.25">
      <c r="C305" s="7">
        <f>($P$3-D305)*$S$7*(1+$U$4)^F304</f>
        <v>78618.99052629793</v>
      </c>
      <c r="D305" s="7">
        <f>$D$11-($D$11*($J$3/12)*F304)</f>
        <v>152.76</v>
      </c>
      <c r="E305" s="9"/>
      <c r="F305" s="1">
        <v>295</v>
      </c>
      <c r="G305" s="2">
        <f>IF($P$3-100&lt;0,$R$3*(1+$U$4)^F304,100*$S$7*(1+$U$4)^F304+($P$3-100)*$T$7*(1+$V$4)^F304)</f>
        <v>287904.45560385386</v>
      </c>
    </row>
    <row r="306" spans="2:8" x14ac:dyDescent="0.25">
      <c r="C306" s="7">
        <f>($P$3-D306)*$S$7*(1+$U$4)^F305</f>
        <v>79683.154719493163</v>
      </c>
      <c r="D306" s="7">
        <f>$D$11-($D$11*($J$3/12)*F305)</f>
        <v>152.63333333333333</v>
      </c>
      <c r="E306" s="9"/>
      <c r="F306" s="1">
        <v>296</v>
      </c>
      <c r="G306" s="2">
        <f>IF($P$3-100&lt;0,$R$3*(1+$U$4)^F305,100*$S$7*(1+$U$4)^F305+($P$3-100)*$T$7*(1+$V$4)^F305)</f>
        <v>290566.56232411595</v>
      </c>
    </row>
    <row r="307" spans="2:8" x14ac:dyDescent="0.25">
      <c r="C307" s="7">
        <f>($P$3-D307)*$S$7*(1+$U$4)^F306</f>
        <v>80760.795106167352</v>
      </c>
      <c r="D307" s="7">
        <f>$D$11-($D$11*($J$3/12)*F306)</f>
        <v>152.50666666666666</v>
      </c>
      <c r="E307" s="9"/>
      <c r="F307" s="1">
        <v>297</v>
      </c>
      <c r="G307" s="2">
        <f>IF($P$3-100&lt;0,$R$3*(1+$U$4)^F306,100*$S$7*(1+$U$4)^F306+($P$3-100)*$T$7*(1+$V$4)^F306)</f>
        <v>293253.86079711135</v>
      </c>
    </row>
    <row r="308" spans="2:8" x14ac:dyDescent="0.25">
      <c r="C308" s="7">
        <f>($P$3-D308)*$S$7*(1+$U$4)^F307</f>
        <v>81852.07535003942</v>
      </c>
      <c r="D308" s="7">
        <f>$D$11-($D$11*($J$3/12)*F307)</f>
        <v>152.38</v>
      </c>
      <c r="E308" s="9"/>
      <c r="F308" s="1">
        <v>298</v>
      </c>
      <c r="G308" s="2">
        <f>IF($P$3-100&lt;0,$R$3*(1+$U$4)^F307,100*$S$7*(1+$U$4)^F307+($P$3-100)*$T$7*(1+$V$4)^F307)</f>
        <v>295966.5937604194</v>
      </c>
    </row>
    <row r="309" spans="2:8" x14ac:dyDescent="0.25">
      <c r="B309" s="3"/>
      <c r="C309" s="7">
        <f>($P$3-D309)*$S$7*(1+$U$4)^F308</f>
        <v>82957.161046128938</v>
      </c>
      <c r="D309" s="7">
        <f>$D$11-($D$11*($J$3/12)*F308)</f>
        <v>152.25333333333333</v>
      </c>
      <c r="E309" s="9"/>
      <c r="F309" s="1">
        <v>299</v>
      </c>
      <c r="G309" s="2">
        <f>IF($P$3-100&lt;0,$R$3*(1+$U$4)^F308,100*$S$7*(1+$U$4)^F308+($P$3-100)*$T$7*(1+$V$4)^F308)</f>
        <v>298705.00632254471</v>
      </c>
    </row>
    <row r="310" spans="2:8" x14ac:dyDescent="0.25">
      <c r="B310" s="1">
        <f t="shared" ref="B310" si="48">SUM(C299:C310)</f>
        <v>938049.41337285272</v>
      </c>
      <c r="C310" s="7">
        <f>($P$3-D310)*$S$7*(1+$U$4)^F309</f>
        <v>84076.219743073016</v>
      </c>
      <c r="D310" s="7">
        <f>$D$11-($D$11*($J$3/12)*F309)</f>
        <v>152.12666666666667</v>
      </c>
      <c r="E310" s="9"/>
      <c r="F310" s="1">
        <v>300</v>
      </c>
      <c r="G310" s="2">
        <f>IF($P$3-100&lt;0,$R$3*(1+$U$4)^F309,100*$S$7*(1+$U$4)^F309+($P$3-100)*$T$7*(1+$V$4)^F309)</f>
        <v>301469.34598630702</v>
      </c>
      <c r="H310" s="1">
        <f t="shared" ref="H310" si="49">SUM(G299:G310)</f>
        <v>3440769.0573585536</v>
      </c>
    </row>
    <row r="311" spans="2:8" x14ac:dyDescent="0.25">
      <c r="E311" s="4"/>
    </row>
    <row r="312" spans="2:8" x14ac:dyDescent="0.25">
      <c r="E312" s="4"/>
    </row>
    <row r="313" spans="2:8" x14ac:dyDescent="0.25">
      <c r="E313" s="4"/>
    </row>
    <row r="314" spans="2:8" x14ac:dyDescent="0.25">
      <c r="E314" s="4"/>
    </row>
    <row r="315" spans="2:8" x14ac:dyDescent="0.25">
      <c r="E315" s="4"/>
    </row>
    <row r="316" spans="2:8" x14ac:dyDescent="0.25">
      <c r="E316" s="4"/>
    </row>
    <row r="317" spans="2:8" x14ac:dyDescent="0.25">
      <c r="F317" s="4"/>
    </row>
    <row r="318" spans="2:8" x14ac:dyDescent="0.25">
      <c r="F318" s="4"/>
    </row>
    <row r="319" spans="2:8" x14ac:dyDescent="0.25">
      <c r="F319" s="4"/>
    </row>
    <row r="320" spans="2:8" x14ac:dyDescent="0.25">
      <c r="F320" s="4"/>
    </row>
    <row r="321" spans="6:6" x14ac:dyDescent="0.25">
      <c r="F321" s="4"/>
    </row>
    <row r="322" spans="6:6" x14ac:dyDescent="0.25">
      <c r="F322" s="4"/>
    </row>
    <row r="323" spans="6:6" x14ac:dyDescent="0.25">
      <c r="F323" s="4"/>
    </row>
    <row r="324" spans="6:6" x14ac:dyDescent="0.25">
      <c r="F324" s="4"/>
    </row>
    <row r="325" spans="6:6" x14ac:dyDescent="0.25">
      <c r="F325" s="4"/>
    </row>
    <row r="326" spans="6:6" x14ac:dyDescent="0.25">
      <c r="F326" s="4"/>
    </row>
    <row r="327" spans="6:6" x14ac:dyDescent="0.25">
      <c r="F327" s="4"/>
    </row>
    <row r="328" spans="6:6" x14ac:dyDescent="0.25">
      <c r="F328" s="4"/>
    </row>
    <row r="329" spans="6:6" x14ac:dyDescent="0.25">
      <c r="F329" s="4"/>
    </row>
    <row r="330" spans="6:6" x14ac:dyDescent="0.25">
      <c r="F330" s="4"/>
    </row>
    <row r="331" spans="6:6" x14ac:dyDescent="0.25">
      <c r="F331" s="4"/>
    </row>
    <row r="332" spans="6:6" x14ac:dyDescent="0.25">
      <c r="F332" s="4"/>
    </row>
    <row r="333" spans="6:6" x14ac:dyDescent="0.25">
      <c r="F333" s="4"/>
    </row>
    <row r="334" spans="6:6" x14ac:dyDescent="0.25">
      <c r="F334" s="4"/>
    </row>
  </sheetData>
  <mergeCells count="20">
    <mergeCell ref="R5:T5"/>
    <mergeCell ref="I3:I4"/>
    <mergeCell ref="K3:K4"/>
    <mergeCell ref="J3:J4"/>
    <mergeCell ref="I1:M1"/>
    <mergeCell ref="L3:L4"/>
    <mergeCell ref="M3:M4"/>
    <mergeCell ref="N3:N4"/>
    <mergeCell ref="N1:O1"/>
    <mergeCell ref="O3:O4"/>
    <mergeCell ref="P3:Q4"/>
    <mergeCell ref="R3:S4"/>
    <mergeCell ref="P1:V1"/>
    <mergeCell ref="W1:Y1"/>
    <mergeCell ref="Y3:Y4"/>
    <mergeCell ref="P2:Q2"/>
    <mergeCell ref="W3:W4"/>
    <mergeCell ref="X3:X4"/>
    <mergeCell ref="R2:S2"/>
    <mergeCell ref="T2:V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Barrantes Quirós</dc:creator>
  <cp:lastModifiedBy>David Barrantes Quirós</cp:lastModifiedBy>
  <dcterms:created xsi:type="dcterms:W3CDTF">2014-06-02T02:49:38Z</dcterms:created>
  <dcterms:modified xsi:type="dcterms:W3CDTF">2014-09-08T01:39:00Z</dcterms:modified>
</cp:coreProperties>
</file>