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25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6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7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28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29.xml" ContentType="application/vnd.openxmlformats-officedocument.drawing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drawings/drawing30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31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drawings/drawing32.xml" ContentType="application/vnd.openxmlformats-officedocument.drawing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drawings/drawing33.xml" ContentType="application/vnd.openxmlformats-officedocument.drawing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34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drawings/drawing35.xml" ContentType="application/vnd.openxmlformats-officedocument.drawing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6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drawings/drawing37.xml" ContentType="application/vnd.openxmlformats-officedocument.drawing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IS, ¡SI SE PUEDE!\Maestría de Investigación_2014\Materias\Estadística Avanzada\"/>
    </mc:Choice>
  </mc:AlternateContent>
  <bookViews>
    <workbookView xWindow="0" yWindow="0" windowWidth="20490" windowHeight="7800" firstSheet="35" activeTab="41"/>
  </bookViews>
  <sheets>
    <sheet name="Estabilidad" sheetId="1" r:id="rId1"/>
    <sheet name="Análisis - Z" sheetId="4" r:id="rId2"/>
    <sheet name="M 1" sheetId="30" r:id="rId3"/>
    <sheet name="M 2" sheetId="31" r:id="rId4"/>
    <sheet name="M 3" sheetId="32" r:id="rId5"/>
    <sheet name="M 4" sheetId="33" r:id="rId6"/>
    <sheet name="Hoja2" sheetId="76" r:id="rId7"/>
    <sheet name="Hoja2 (2)" sheetId="77" r:id="rId8"/>
    <sheet name="Análisis -Z con + Exp" sheetId="6" r:id="rId9"/>
    <sheet name="M 1´" sheetId="35" r:id="rId10"/>
    <sheet name="M 2´" sheetId="36" r:id="rId11"/>
    <sheet name="M 3´" sheetId="37" r:id="rId12"/>
    <sheet name="M 4´" sheetId="38" r:id="rId13"/>
    <sheet name="M 5´" sheetId="39" r:id="rId14"/>
    <sheet name="M 6´" sheetId="40" r:id="rId15"/>
    <sheet name="M1´´E17" sheetId="41" r:id="rId16"/>
    <sheet name="M1´´E18" sheetId="42" r:id="rId17"/>
    <sheet name="M1´´E19" sheetId="43" r:id="rId18"/>
    <sheet name="M1´´E20" sheetId="44" r:id="rId19"/>
    <sheet name="M1´´E21" sheetId="45" r:id="rId20"/>
    <sheet name="MM1 E19" sheetId="48" r:id="rId21"/>
    <sheet name="MM2 E19" sheetId="49" r:id="rId22"/>
    <sheet name="MM3 E19" sheetId="50" r:id="rId23"/>
    <sheet name="MM1 E18" sheetId="54" r:id="rId24"/>
    <sheet name="MM2 E18" sheetId="55" r:id="rId25"/>
    <sheet name="Hoja2 (3)" sheetId="78" r:id="rId26"/>
    <sheet name="N17" sheetId="56" r:id="rId27"/>
    <sheet name="N18" sheetId="57" r:id="rId28"/>
    <sheet name="N19" sheetId="58" r:id="rId29"/>
    <sheet name="N20" sheetId="59" r:id="rId30"/>
    <sheet name="N21" sheetId="60" r:id="rId31"/>
    <sheet name="NN1 18" sheetId="61" r:id="rId32"/>
    <sheet name="NN2 18" sheetId="62" r:id="rId33"/>
    <sheet name="Hoja2 (4)" sheetId="79" r:id="rId34"/>
    <sheet name="Análisis -Z con + Exp2" sheetId="63" r:id="rId35"/>
    <sheet name="MT" sheetId="64" r:id="rId36"/>
    <sheet name="MT 2" sheetId="67" r:id="rId37"/>
    <sheet name="MT 3" sheetId="82" r:id="rId38"/>
    <sheet name="MT 4" sheetId="84" r:id="rId39"/>
    <sheet name="MT 5" sheetId="68" r:id="rId40"/>
    <sheet name="MT Final" sheetId="69" r:id="rId41"/>
    <sheet name="Cal-Val" sheetId="74" r:id="rId42"/>
    <sheet name="Hoja2 (5)" sheetId="81" r:id="rId43"/>
  </sheets>
  <definedNames>
    <definedName name="_xlnm._FilterDatabase" localSheetId="41" hidden="1">'Cal-Val'!$A$7:$J$7</definedName>
  </definedNames>
  <calcPr calcId="162913"/>
</workbook>
</file>

<file path=xl/calcChain.xml><?xml version="1.0" encoding="utf-8"?>
<calcChain xmlns="http://schemas.openxmlformats.org/spreadsheetml/2006/main">
  <c r="B28" i="4" l="1"/>
  <c r="K116" i="74" l="1"/>
  <c r="K113" i="74" l="1"/>
  <c r="K112" i="74"/>
  <c r="F9" i="84" l="1"/>
  <c r="F10" i="84"/>
  <c r="F11" i="84"/>
  <c r="F12" i="84"/>
  <c r="F13" i="84"/>
  <c r="F14" i="84"/>
  <c r="F15" i="84"/>
  <c r="F16" i="84"/>
  <c r="F17" i="84"/>
  <c r="F18" i="84"/>
  <c r="F19" i="84"/>
  <c r="F20" i="84"/>
  <c r="F21" i="84"/>
  <c r="F22" i="84"/>
  <c r="F23" i="84"/>
  <c r="F24" i="84"/>
  <c r="F25" i="84"/>
  <c r="F26" i="84"/>
  <c r="F27" i="84"/>
  <c r="F28" i="84"/>
  <c r="F29" i="84"/>
  <c r="F30" i="84"/>
  <c r="F31" i="84"/>
  <c r="F32" i="84"/>
  <c r="F33" i="84"/>
  <c r="F8" i="84"/>
  <c r="Q9" i="84" s="1" a="1"/>
  <c r="C73" i="84"/>
  <c r="D73" i="84" s="1"/>
  <c r="E73" i="84" s="1"/>
  <c r="C72" i="84"/>
  <c r="D72" i="84" s="1"/>
  <c r="E72" i="84" s="1"/>
  <c r="C71" i="84"/>
  <c r="D71" i="84" s="1"/>
  <c r="E71" i="84" s="1"/>
  <c r="C70" i="84"/>
  <c r="D70" i="84" s="1"/>
  <c r="E70" i="84" s="1"/>
  <c r="C69" i="84"/>
  <c r="D69" i="84" s="1"/>
  <c r="E69" i="84" s="1"/>
  <c r="C68" i="84"/>
  <c r="D68" i="84" s="1"/>
  <c r="E68" i="84" s="1"/>
  <c r="C67" i="84"/>
  <c r="D67" i="84" s="1"/>
  <c r="E67" i="84" s="1"/>
  <c r="C66" i="84"/>
  <c r="D66" i="84" s="1"/>
  <c r="E66" i="84" s="1"/>
  <c r="C65" i="84"/>
  <c r="D65" i="84" s="1"/>
  <c r="E65" i="84" s="1"/>
  <c r="D64" i="84"/>
  <c r="E64" i="84" s="1"/>
  <c r="C64" i="84"/>
  <c r="C63" i="84"/>
  <c r="D63" i="84" s="1"/>
  <c r="E63" i="84" s="1"/>
  <c r="C62" i="84"/>
  <c r="D62" i="84" s="1"/>
  <c r="E62" i="84" s="1"/>
  <c r="C61" i="84"/>
  <c r="D61" i="84" s="1"/>
  <c r="E61" i="84" s="1"/>
  <c r="C60" i="84"/>
  <c r="D60" i="84" s="1"/>
  <c r="E60" i="84" s="1"/>
  <c r="C59" i="84"/>
  <c r="D59" i="84" s="1"/>
  <c r="E59" i="84" s="1"/>
  <c r="C58" i="84"/>
  <c r="D58" i="84" s="1"/>
  <c r="E58" i="84" s="1"/>
  <c r="C57" i="84"/>
  <c r="D57" i="84" s="1"/>
  <c r="E57" i="84" s="1"/>
  <c r="D56" i="84"/>
  <c r="E56" i="84" s="1"/>
  <c r="C56" i="84"/>
  <c r="C55" i="84"/>
  <c r="D55" i="84" s="1"/>
  <c r="E55" i="84" s="1"/>
  <c r="C54" i="84"/>
  <c r="D54" i="84" s="1"/>
  <c r="E54" i="84" s="1"/>
  <c r="C53" i="84"/>
  <c r="D53" i="84" s="1"/>
  <c r="E53" i="84" s="1"/>
  <c r="C52" i="84"/>
  <c r="D52" i="84" s="1"/>
  <c r="E52" i="84" s="1"/>
  <c r="D51" i="84"/>
  <c r="E51" i="84" s="1"/>
  <c r="C51" i="84"/>
  <c r="C50" i="84"/>
  <c r="D50" i="84" s="1"/>
  <c r="E50" i="84" s="1"/>
  <c r="C49" i="84"/>
  <c r="D49" i="84" s="1"/>
  <c r="E49" i="84" s="1"/>
  <c r="C48" i="84"/>
  <c r="D48" i="84" s="1"/>
  <c r="E48" i="84" s="1"/>
  <c r="E40" i="84"/>
  <c r="E39" i="84"/>
  <c r="I35" i="84"/>
  <c r="I34" i="84"/>
  <c r="L33" i="84" s="1"/>
  <c r="L31" i="84"/>
  <c r="L30" i="84"/>
  <c r="L27" i="84"/>
  <c r="L26" i="84"/>
  <c r="L23" i="84"/>
  <c r="L22" i="84"/>
  <c r="L19" i="84"/>
  <c r="L18" i="84"/>
  <c r="L15" i="84"/>
  <c r="L14" i="84"/>
  <c r="L11" i="84"/>
  <c r="L10" i="84"/>
  <c r="C73" i="82"/>
  <c r="D73" i="82" s="1"/>
  <c r="E73" i="82" s="1"/>
  <c r="D72" i="82"/>
  <c r="E72" i="82" s="1"/>
  <c r="C72" i="82"/>
  <c r="C71" i="82"/>
  <c r="D71" i="82" s="1"/>
  <c r="E71" i="82" s="1"/>
  <c r="C70" i="82"/>
  <c r="D70" i="82" s="1"/>
  <c r="E70" i="82" s="1"/>
  <c r="C69" i="82"/>
  <c r="D69" i="82" s="1"/>
  <c r="E69" i="82" s="1"/>
  <c r="C68" i="82"/>
  <c r="D68" i="82" s="1"/>
  <c r="E68" i="82" s="1"/>
  <c r="C67" i="82"/>
  <c r="D67" i="82" s="1"/>
  <c r="E67" i="82" s="1"/>
  <c r="C66" i="82"/>
  <c r="D66" i="82" s="1"/>
  <c r="E66" i="82" s="1"/>
  <c r="C65" i="82"/>
  <c r="D65" i="82" s="1"/>
  <c r="E65" i="82" s="1"/>
  <c r="C64" i="82"/>
  <c r="D64" i="82" s="1"/>
  <c r="E64" i="82" s="1"/>
  <c r="C63" i="82"/>
  <c r="D63" i="82" s="1"/>
  <c r="E63" i="82" s="1"/>
  <c r="C62" i="82"/>
  <c r="D62" i="82" s="1"/>
  <c r="E62" i="82" s="1"/>
  <c r="C61" i="82"/>
  <c r="D61" i="82" s="1"/>
  <c r="E61" i="82" s="1"/>
  <c r="D60" i="82"/>
  <c r="E60" i="82" s="1"/>
  <c r="C60" i="82"/>
  <c r="C59" i="82"/>
  <c r="D59" i="82" s="1"/>
  <c r="E59" i="82" s="1"/>
  <c r="C58" i="82"/>
  <c r="D58" i="82" s="1"/>
  <c r="E58" i="82" s="1"/>
  <c r="C57" i="82"/>
  <c r="D57" i="82" s="1"/>
  <c r="E57" i="82" s="1"/>
  <c r="D56" i="82"/>
  <c r="E56" i="82" s="1"/>
  <c r="C56" i="82"/>
  <c r="C55" i="82"/>
  <c r="D55" i="82" s="1"/>
  <c r="E55" i="82" s="1"/>
  <c r="C54" i="82"/>
  <c r="D54" i="82" s="1"/>
  <c r="E54" i="82" s="1"/>
  <c r="C53" i="82"/>
  <c r="D53" i="82" s="1"/>
  <c r="E53" i="82" s="1"/>
  <c r="C52" i="82"/>
  <c r="D52" i="82" s="1"/>
  <c r="E52" i="82" s="1"/>
  <c r="D51" i="82"/>
  <c r="E51" i="82" s="1"/>
  <c r="C51" i="82"/>
  <c r="C50" i="82"/>
  <c r="D50" i="82" s="1"/>
  <c r="E50" i="82" s="1"/>
  <c r="C49" i="82"/>
  <c r="D49" i="82" s="1"/>
  <c r="E49" i="82" s="1"/>
  <c r="C48" i="82"/>
  <c r="D48" i="82" s="1"/>
  <c r="E48" i="82" s="1"/>
  <c r="E40" i="82"/>
  <c r="E39" i="82"/>
  <c r="I35" i="82"/>
  <c r="I34" i="82"/>
  <c r="L33" i="82" s="1"/>
  <c r="L27" i="82"/>
  <c r="L19" i="82"/>
  <c r="L11" i="82"/>
  <c r="Q9" i="82" a="1"/>
  <c r="AK13" i="82" s="1"/>
  <c r="H25" i="48"/>
  <c r="I32" i="4"/>
  <c r="Q9" i="84" l="1"/>
  <c r="X9" i="84"/>
  <c r="AF9" i="84"/>
  <c r="AN9" i="84"/>
  <c r="V10" i="84"/>
  <c r="AD10" i="84"/>
  <c r="AL10" i="84"/>
  <c r="T11" i="84"/>
  <c r="AB11" i="84"/>
  <c r="AJ11" i="84"/>
  <c r="R12" i="84"/>
  <c r="Z12" i="84"/>
  <c r="AH12" i="84"/>
  <c r="R13" i="84"/>
  <c r="AB13" i="84"/>
  <c r="AN13" i="84"/>
  <c r="AB14" i="84"/>
  <c r="AJ14" i="84"/>
  <c r="R9" i="84"/>
  <c r="Z9" i="84"/>
  <c r="AH9" i="84"/>
  <c r="AP9" i="84"/>
  <c r="X10" i="84"/>
  <c r="AF10" i="84"/>
  <c r="AN10" i="84"/>
  <c r="V11" i="84"/>
  <c r="AD11" i="84"/>
  <c r="AL11" i="84"/>
  <c r="T12" i="84"/>
  <c r="AB12" i="84"/>
  <c r="AJ12" i="84"/>
  <c r="T13" i="84"/>
  <c r="AD13" i="84"/>
  <c r="AP13" i="84"/>
  <c r="AD14" i="84"/>
  <c r="AL14" i="84"/>
  <c r="T9" i="84"/>
  <c r="AB9" i="84"/>
  <c r="AJ9" i="84"/>
  <c r="R10" i="84"/>
  <c r="Z10" i="84"/>
  <c r="AH10" i="84"/>
  <c r="AP10" i="84"/>
  <c r="X11" i="84"/>
  <c r="AF11" i="84"/>
  <c r="AN11" i="84"/>
  <c r="V12" i="84"/>
  <c r="AD12" i="84"/>
  <c r="AN12" i="84"/>
  <c r="X13" i="84"/>
  <c r="AH13" i="84"/>
  <c r="R14" i="84"/>
  <c r="AF14" i="84"/>
  <c r="AN14" i="84"/>
  <c r="V9" i="84"/>
  <c r="AD9" i="84"/>
  <c r="AL9" i="84"/>
  <c r="T10" i="84"/>
  <c r="AB10" i="84"/>
  <c r="AJ10" i="84"/>
  <c r="R11" i="84"/>
  <c r="Z11" i="84"/>
  <c r="AH11" i="84"/>
  <c r="AP11" i="84"/>
  <c r="X12" i="84"/>
  <c r="AF12" i="84"/>
  <c r="AP12" i="84"/>
  <c r="Z13" i="84"/>
  <c r="AJ13" i="84"/>
  <c r="T14" i="84"/>
  <c r="AH14" i="84"/>
  <c r="AP14" i="84"/>
  <c r="L8" i="84"/>
  <c r="L12" i="84"/>
  <c r="L16" i="84"/>
  <c r="L20" i="84"/>
  <c r="L24" i="84"/>
  <c r="L28" i="84"/>
  <c r="L32" i="84"/>
  <c r="L9" i="82"/>
  <c r="L15" i="82"/>
  <c r="L23" i="82"/>
  <c r="L31" i="82"/>
  <c r="L9" i="84"/>
  <c r="L13" i="84"/>
  <c r="L17" i="84"/>
  <c r="L21" i="84"/>
  <c r="L25" i="84"/>
  <c r="L29" i="84"/>
  <c r="L8" i="82"/>
  <c r="L13" i="82"/>
  <c r="L21" i="82"/>
  <c r="L29" i="82"/>
  <c r="L17" i="82"/>
  <c r="L25" i="82"/>
  <c r="Z14" i="84"/>
  <c r="X14" i="84"/>
  <c r="V14" i="84"/>
  <c r="AL13" i="84"/>
  <c r="AF13" i="84"/>
  <c r="V13" i="84"/>
  <c r="AL12" i="84"/>
  <c r="AO14" i="84"/>
  <c r="AM14" i="84"/>
  <c r="AK14" i="84"/>
  <c r="AI14" i="84"/>
  <c r="AG14" i="84"/>
  <c r="AE14" i="84"/>
  <c r="AC14" i="84"/>
  <c r="AA14" i="84"/>
  <c r="Y14" i="84"/>
  <c r="W14" i="84"/>
  <c r="U14" i="84"/>
  <c r="S14" i="84"/>
  <c r="Q14" i="84"/>
  <c r="AO13" i="84"/>
  <c r="AM13" i="84"/>
  <c r="AK13" i="84"/>
  <c r="AI13" i="84"/>
  <c r="AG13" i="84"/>
  <c r="AE13" i="84"/>
  <c r="AC13" i="84"/>
  <c r="AA13" i="84"/>
  <c r="Y13" i="84"/>
  <c r="W13" i="84"/>
  <c r="U13" i="84"/>
  <c r="S13" i="84"/>
  <c r="Q13" i="84"/>
  <c r="AO12" i="84"/>
  <c r="AM12" i="84"/>
  <c r="AK12" i="84"/>
  <c r="AI12" i="84"/>
  <c r="AG12" i="84"/>
  <c r="AE12" i="84"/>
  <c r="AC12" i="84"/>
  <c r="AA12" i="84"/>
  <c r="Y12" i="84"/>
  <c r="W12" i="84"/>
  <c r="U12" i="84"/>
  <c r="S12" i="84"/>
  <c r="Q12" i="84"/>
  <c r="AO11" i="84"/>
  <c r="AM11" i="84"/>
  <c r="AK11" i="84"/>
  <c r="AI11" i="84"/>
  <c r="AG11" i="84"/>
  <c r="AE11" i="84"/>
  <c r="AC11" i="84"/>
  <c r="AA11" i="84"/>
  <c r="Y11" i="84"/>
  <c r="W11" i="84"/>
  <c r="U11" i="84"/>
  <c r="S11" i="84"/>
  <c r="Q11" i="84"/>
  <c r="AO10" i="84"/>
  <c r="AM10" i="84"/>
  <c r="AK10" i="84"/>
  <c r="AI10" i="84"/>
  <c r="AG10" i="84"/>
  <c r="AE10" i="84"/>
  <c r="AC10" i="84"/>
  <c r="AA10" i="84"/>
  <c r="Y10" i="84"/>
  <c r="W10" i="84"/>
  <c r="U10" i="84"/>
  <c r="S10" i="84"/>
  <c r="Q10" i="84"/>
  <c r="AO9" i="84"/>
  <c r="AM9" i="84"/>
  <c r="AK9" i="84"/>
  <c r="AI9" i="84"/>
  <c r="AG9" i="84"/>
  <c r="AE9" i="84"/>
  <c r="AC9" i="84"/>
  <c r="AA9" i="84"/>
  <c r="Y9" i="84"/>
  <c r="W9" i="84"/>
  <c r="U9" i="84"/>
  <c r="S9" i="84"/>
  <c r="C43" i="84"/>
  <c r="S9" i="82"/>
  <c r="W9" i="82"/>
  <c r="AA9" i="82"/>
  <c r="AE9" i="82"/>
  <c r="AI9" i="82"/>
  <c r="AM9" i="82"/>
  <c r="Q10" i="82"/>
  <c r="U10" i="82"/>
  <c r="Y10" i="82"/>
  <c r="AE10" i="82"/>
  <c r="AM10" i="82"/>
  <c r="U11" i="82"/>
  <c r="AC11" i="82"/>
  <c r="AK11" i="82"/>
  <c r="S12" i="82"/>
  <c r="AA12" i="82"/>
  <c r="AI12" i="82"/>
  <c r="Q13" i="82"/>
  <c r="Y13" i="82"/>
  <c r="AG13" i="82"/>
  <c r="AO13" i="82"/>
  <c r="Q9" i="82"/>
  <c r="U9" i="82"/>
  <c r="Y9" i="82"/>
  <c r="AC9" i="82"/>
  <c r="AG9" i="82"/>
  <c r="AK9" i="82"/>
  <c r="AO9" i="82"/>
  <c r="S10" i="82"/>
  <c r="W10" i="82"/>
  <c r="AA10" i="82"/>
  <c r="AI10" i="82"/>
  <c r="Q11" i="82"/>
  <c r="Y11" i="82"/>
  <c r="AG11" i="82"/>
  <c r="AO11" i="82"/>
  <c r="W12" i="82"/>
  <c r="AE12" i="82"/>
  <c r="AM12" i="82"/>
  <c r="U13" i="82"/>
  <c r="AC13" i="82"/>
  <c r="AP13" i="82"/>
  <c r="AN13" i="82"/>
  <c r="AL13" i="82"/>
  <c r="AJ13" i="82"/>
  <c r="AH13" i="82"/>
  <c r="AF13" i="82"/>
  <c r="AD13" i="82"/>
  <c r="AB13" i="82"/>
  <c r="Z13" i="82"/>
  <c r="X13" i="82"/>
  <c r="V13" i="82"/>
  <c r="T13" i="82"/>
  <c r="R13" i="82"/>
  <c r="AP12" i="82"/>
  <c r="AN12" i="82"/>
  <c r="AL12" i="82"/>
  <c r="AJ12" i="82"/>
  <c r="AH12" i="82"/>
  <c r="AF12" i="82"/>
  <c r="AD12" i="82"/>
  <c r="AB12" i="82"/>
  <c r="Z12" i="82"/>
  <c r="X12" i="82"/>
  <c r="V12" i="82"/>
  <c r="T12" i="82"/>
  <c r="R12" i="82"/>
  <c r="AP11" i="82"/>
  <c r="AN11" i="82"/>
  <c r="AL11" i="82"/>
  <c r="AJ11" i="82"/>
  <c r="AH11" i="82"/>
  <c r="AF11" i="82"/>
  <c r="AD11" i="82"/>
  <c r="AB11" i="82"/>
  <c r="Z11" i="82"/>
  <c r="X11" i="82"/>
  <c r="V11" i="82"/>
  <c r="T11" i="82"/>
  <c r="R11" i="82"/>
  <c r="AP10" i="82"/>
  <c r="AN10" i="82"/>
  <c r="AL10" i="82"/>
  <c r="AJ10" i="82"/>
  <c r="AH10" i="82"/>
  <c r="AF10" i="82"/>
  <c r="AD10" i="82"/>
  <c r="AB10" i="82"/>
  <c r="R9" i="82"/>
  <c r="T9" i="82"/>
  <c r="V9" i="82"/>
  <c r="X9" i="82"/>
  <c r="Z9" i="82"/>
  <c r="AB9" i="82"/>
  <c r="AD9" i="82"/>
  <c r="AF9" i="82"/>
  <c r="AH9" i="82"/>
  <c r="AJ9" i="82"/>
  <c r="AL9" i="82"/>
  <c r="AN9" i="82"/>
  <c r="AP9" i="82"/>
  <c r="R10" i="82"/>
  <c r="T10" i="82"/>
  <c r="V10" i="82"/>
  <c r="X10" i="82"/>
  <c r="Z10" i="82"/>
  <c r="AC10" i="82"/>
  <c r="AG10" i="82"/>
  <c r="AK10" i="82"/>
  <c r="AO10" i="82"/>
  <c r="S11" i="82"/>
  <c r="W11" i="82"/>
  <c r="AA11" i="82"/>
  <c r="AE11" i="82"/>
  <c r="AI11" i="82"/>
  <c r="AM11" i="82"/>
  <c r="Q12" i="82"/>
  <c r="U12" i="82"/>
  <c r="Y12" i="82"/>
  <c r="AC12" i="82"/>
  <c r="AG12" i="82"/>
  <c r="AK12" i="82"/>
  <c r="AO12" i="82"/>
  <c r="S13" i="82"/>
  <c r="W13" i="82"/>
  <c r="AA13" i="82"/>
  <c r="AE13" i="82"/>
  <c r="AI13" i="82"/>
  <c r="AM13" i="82"/>
  <c r="L32" i="82"/>
  <c r="L30" i="82"/>
  <c r="L28" i="82"/>
  <c r="L26" i="82"/>
  <c r="L24" i="82"/>
  <c r="L22" i="82"/>
  <c r="L20" i="82"/>
  <c r="L18" i="82"/>
  <c r="L16" i="82"/>
  <c r="L14" i="82"/>
  <c r="L12" i="82"/>
  <c r="L10" i="82"/>
  <c r="G108" i="74"/>
  <c r="A18" i="74"/>
  <c r="A12" i="74"/>
  <c r="A14" i="74"/>
  <c r="A8" i="74"/>
  <c r="A21" i="74"/>
  <c r="A17" i="74"/>
  <c r="A19" i="74"/>
  <c r="A15" i="74"/>
  <c r="A27" i="74"/>
  <c r="A26" i="74"/>
  <c r="A16" i="74"/>
  <c r="A20" i="74"/>
  <c r="A10" i="74"/>
  <c r="A11" i="74"/>
  <c r="A13" i="74"/>
  <c r="A25" i="74"/>
  <c r="A23" i="74"/>
  <c r="A9" i="74"/>
  <c r="A24" i="74"/>
  <c r="A22" i="74"/>
  <c r="F45" i="74"/>
  <c r="L39" i="74"/>
  <c r="L40" i="74"/>
  <c r="J28" i="74"/>
  <c r="M8" i="74" s="1"/>
  <c r="C43" i="82" l="1"/>
  <c r="Q18" i="84" a="1"/>
  <c r="D117" i="74"/>
  <c r="Q18" i="82" a="1"/>
  <c r="R22" i="82" s="1"/>
  <c r="I108" i="74"/>
  <c r="M26" i="74"/>
  <c r="M24" i="74"/>
  <c r="M22" i="74"/>
  <c r="M20" i="74"/>
  <c r="M18" i="74"/>
  <c r="M16" i="74"/>
  <c r="M14" i="74"/>
  <c r="M12" i="74"/>
  <c r="M10" i="74"/>
  <c r="M27" i="74"/>
  <c r="M25" i="74"/>
  <c r="M23" i="74"/>
  <c r="M21" i="74"/>
  <c r="M19" i="74"/>
  <c r="M17" i="74"/>
  <c r="M15" i="74"/>
  <c r="M13" i="74"/>
  <c r="M11" i="74"/>
  <c r="M9" i="74"/>
  <c r="R9" i="74" a="1"/>
  <c r="R9" i="74" s="1"/>
  <c r="F40" i="74"/>
  <c r="F39" i="74"/>
  <c r="Q18" i="84" l="1"/>
  <c r="V23" i="84"/>
  <c r="T22" i="84"/>
  <c r="R21" i="84"/>
  <c r="V19" i="84"/>
  <c r="T18" i="84"/>
  <c r="Q23" i="84"/>
  <c r="U21" i="84"/>
  <c r="S20" i="84"/>
  <c r="Q19" i="84"/>
  <c r="T23" i="84"/>
  <c r="R22" i="84"/>
  <c r="V20" i="84"/>
  <c r="T19" i="84"/>
  <c r="R18" i="84"/>
  <c r="U22" i="84"/>
  <c r="S21" i="84"/>
  <c r="Q20" i="84"/>
  <c r="U18" i="84"/>
  <c r="V22" i="84"/>
  <c r="R23" i="84"/>
  <c r="V21" i="84"/>
  <c r="T20" i="84"/>
  <c r="R19" i="84"/>
  <c r="U23" i="84"/>
  <c r="S22" i="84"/>
  <c r="Q21" i="84"/>
  <c r="U19" i="84"/>
  <c r="S18" i="84"/>
  <c r="R20" i="84"/>
  <c r="U20" i="84"/>
  <c r="Q22" i="84"/>
  <c r="V18" i="84"/>
  <c r="S19" i="84"/>
  <c r="S23" i="84"/>
  <c r="T21" i="84"/>
  <c r="D108" i="74"/>
  <c r="D114" i="74"/>
  <c r="Q18" i="82"/>
  <c r="T19" i="82"/>
  <c r="R21" i="82"/>
  <c r="U22" i="82"/>
  <c r="R19" i="82"/>
  <c r="U20" i="82"/>
  <c r="S22" i="82"/>
  <c r="T18" i="82"/>
  <c r="S19" i="82"/>
  <c r="R20" i="82"/>
  <c r="Q21" i="82"/>
  <c r="U21" i="82"/>
  <c r="T22" i="82"/>
  <c r="U18" i="82"/>
  <c r="Q27" i="82" s="1" a="1"/>
  <c r="S20" i="82"/>
  <c r="Q22" i="82"/>
  <c r="S18" i="82"/>
  <c r="Q20" i="82"/>
  <c r="T21" i="82"/>
  <c r="R18" i="82"/>
  <c r="Q19" i="82"/>
  <c r="U19" i="82"/>
  <c r="T20" i="82"/>
  <c r="S21" i="82"/>
  <c r="H108" i="74"/>
  <c r="J108" i="74"/>
  <c r="J30" i="74"/>
  <c r="AF16" i="74"/>
  <c r="AB16" i="74"/>
  <c r="X16" i="74"/>
  <c r="T16" i="74"/>
  <c r="AG15" i="74"/>
  <c r="AC15" i="74"/>
  <c r="Y15" i="74"/>
  <c r="U15" i="74"/>
  <c r="AH14" i="74"/>
  <c r="AD14" i="74"/>
  <c r="Z14" i="74"/>
  <c r="V14" i="74"/>
  <c r="R14" i="74"/>
  <c r="AE13" i="74"/>
  <c r="AA13" i="74"/>
  <c r="W13" i="74"/>
  <c r="S13" i="74"/>
  <c r="AF12" i="74"/>
  <c r="AB12" i="74"/>
  <c r="X12" i="74"/>
  <c r="T12" i="74"/>
  <c r="AG11" i="74"/>
  <c r="AC11" i="74"/>
  <c r="Y11" i="74"/>
  <c r="U11" i="74"/>
  <c r="AH16" i="74"/>
  <c r="AD16" i="74"/>
  <c r="Z16" i="74"/>
  <c r="V16" i="74"/>
  <c r="R16" i="74"/>
  <c r="AE15" i="74"/>
  <c r="AA15" i="74"/>
  <c r="W15" i="74"/>
  <c r="S15" i="74"/>
  <c r="AF14" i="74"/>
  <c r="AB14" i="74"/>
  <c r="X14" i="74"/>
  <c r="T14" i="74"/>
  <c r="AG13" i="74"/>
  <c r="AC13" i="74"/>
  <c r="Y13" i="74"/>
  <c r="U13" i="74"/>
  <c r="AH12" i="74"/>
  <c r="AD12" i="74"/>
  <c r="Z12" i="74"/>
  <c r="V12" i="74"/>
  <c r="R12" i="74"/>
  <c r="AE11" i="74"/>
  <c r="AA11" i="74"/>
  <c r="W11" i="74"/>
  <c r="S11" i="74"/>
  <c r="AH10" i="74"/>
  <c r="AF10" i="74"/>
  <c r="AD10" i="74"/>
  <c r="AB10" i="74"/>
  <c r="Z10" i="74"/>
  <c r="X10" i="74"/>
  <c r="V10" i="74"/>
  <c r="T10" i="74"/>
  <c r="R10" i="74"/>
  <c r="AG9" i="74"/>
  <c r="AE9" i="74"/>
  <c r="AC9" i="74"/>
  <c r="AA9" i="74"/>
  <c r="Y9" i="74"/>
  <c r="W9" i="74"/>
  <c r="U9" i="74"/>
  <c r="S9" i="74"/>
  <c r="AG16" i="74"/>
  <c r="AE16" i="74"/>
  <c r="AC16" i="74"/>
  <c r="AA16" i="74"/>
  <c r="Y16" i="74"/>
  <c r="W16" i="74"/>
  <c r="U16" i="74"/>
  <c r="S16" i="74"/>
  <c r="AH15" i="74"/>
  <c r="AF15" i="74"/>
  <c r="AD15" i="74"/>
  <c r="AB15" i="74"/>
  <c r="Z15" i="74"/>
  <c r="X15" i="74"/>
  <c r="V15" i="74"/>
  <c r="T15" i="74"/>
  <c r="R15" i="74"/>
  <c r="AG14" i="74"/>
  <c r="AE14" i="74"/>
  <c r="AC14" i="74"/>
  <c r="AA14" i="74"/>
  <c r="Y14" i="74"/>
  <c r="W14" i="74"/>
  <c r="U14" i="74"/>
  <c r="S14" i="74"/>
  <c r="AH13" i="74"/>
  <c r="AF13" i="74"/>
  <c r="AD13" i="74"/>
  <c r="AB13" i="74"/>
  <c r="Z13" i="74"/>
  <c r="X13" i="74"/>
  <c r="V13" i="74"/>
  <c r="T13" i="74"/>
  <c r="R13" i="74"/>
  <c r="AG12" i="74"/>
  <c r="AE12" i="74"/>
  <c r="AC12" i="74"/>
  <c r="AA12" i="74"/>
  <c r="Y12" i="74"/>
  <c r="W12" i="74"/>
  <c r="U12" i="74"/>
  <c r="S12" i="74"/>
  <c r="AH11" i="74"/>
  <c r="AF11" i="74"/>
  <c r="AD11" i="74"/>
  <c r="AB11" i="74"/>
  <c r="Z11" i="74"/>
  <c r="X11" i="74"/>
  <c r="V11" i="74"/>
  <c r="T11" i="74"/>
  <c r="R11" i="74"/>
  <c r="AG10" i="74"/>
  <c r="AE10" i="74"/>
  <c r="AC10" i="74"/>
  <c r="AA10" i="74"/>
  <c r="Y10" i="74"/>
  <c r="W10" i="74"/>
  <c r="U10" i="74"/>
  <c r="S10" i="74"/>
  <c r="AH9" i="74"/>
  <c r="AF9" i="74"/>
  <c r="AD9" i="74"/>
  <c r="AB9" i="74"/>
  <c r="Z9" i="74"/>
  <c r="X9" i="74"/>
  <c r="V9" i="74"/>
  <c r="T9" i="74"/>
  <c r="J31" i="74"/>
  <c r="Q27" i="84" l="1" a="1"/>
  <c r="L108" i="74"/>
  <c r="K117" i="74" s="1"/>
  <c r="U31" i="82"/>
  <c r="S31" i="82"/>
  <c r="Q31" i="82"/>
  <c r="T30" i="82"/>
  <c r="R30" i="82"/>
  <c r="U29" i="82"/>
  <c r="S29" i="82"/>
  <c r="Q29" i="82"/>
  <c r="T28" i="82"/>
  <c r="R28" i="82"/>
  <c r="U27" i="82"/>
  <c r="S27" i="82"/>
  <c r="Q27" i="82"/>
  <c r="T31" i="82"/>
  <c r="U30" i="82"/>
  <c r="Q30" i="82"/>
  <c r="R29" i="82"/>
  <c r="S28" i="82"/>
  <c r="T27" i="82"/>
  <c r="R31" i="82"/>
  <c r="S30" i="82"/>
  <c r="T29" i="82"/>
  <c r="U28" i="82"/>
  <c r="Q28" i="82"/>
  <c r="R27" i="82"/>
  <c r="R18" i="74" a="1"/>
  <c r="R18" i="74" s="1"/>
  <c r="Q27" i="84" l="1"/>
  <c r="V31" i="84"/>
  <c r="T30" i="84"/>
  <c r="R29" i="84"/>
  <c r="V27" i="84"/>
  <c r="S32" i="84"/>
  <c r="Q31" i="84"/>
  <c r="U29" i="84"/>
  <c r="S28" i="84"/>
  <c r="V32" i="84"/>
  <c r="T31" i="84"/>
  <c r="R30" i="84"/>
  <c r="V28" i="84"/>
  <c r="T27" i="84"/>
  <c r="Q32" i="84"/>
  <c r="U30" i="84"/>
  <c r="S29" i="84"/>
  <c r="Q28" i="84"/>
  <c r="R32" i="84"/>
  <c r="V30" i="84"/>
  <c r="T29" i="84"/>
  <c r="R28" i="84"/>
  <c r="U32" i="84"/>
  <c r="S31" i="84"/>
  <c r="Q30" i="84"/>
  <c r="U28" i="84"/>
  <c r="S27" i="84"/>
  <c r="T32" i="84"/>
  <c r="R31" i="84"/>
  <c r="V29" i="84"/>
  <c r="T28" i="84"/>
  <c r="R27" i="84"/>
  <c r="U31" i="84"/>
  <c r="S30" i="84"/>
  <c r="Q29" i="84"/>
  <c r="U27" i="84"/>
  <c r="Q40" i="82" a="1"/>
  <c r="X18" i="74"/>
  <c r="T20" i="74"/>
  <c r="X21" i="74"/>
  <c r="X23" i="74"/>
  <c r="T25" i="74"/>
  <c r="Y18" i="74"/>
  <c r="U20" i="74"/>
  <c r="U21" i="74"/>
  <c r="Y22" i="74"/>
  <c r="Y23" i="74"/>
  <c r="Y24" i="74"/>
  <c r="Y25" i="74"/>
  <c r="R19" i="74"/>
  <c r="R20" i="74"/>
  <c r="R21" i="74"/>
  <c r="R22" i="74"/>
  <c r="R23" i="74"/>
  <c r="R24" i="74"/>
  <c r="R25" i="74"/>
  <c r="S18" i="74"/>
  <c r="S19" i="74"/>
  <c r="S20" i="74"/>
  <c r="S21" i="74"/>
  <c r="S22" i="74"/>
  <c r="S23" i="74"/>
  <c r="S24" i="74"/>
  <c r="S25" i="74"/>
  <c r="T18" i="74"/>
  <c r="T21" i="74"/>
  <c r="T23" i="74"/>
  <c r="X25" i="74"/>
  <c r="U22" i="74"/>
  <c r="T19" i="74"/>
  <c r="X20" i="74"/>
  <c r="X22" i="74"/>
  <c r="T24" i="74"/>
  <c r="U18" i="74"/>
  <c r="U19" i="74"/>
  <c r="Y20" i="74"/>
  <c r="Y21" i="74"/>
  <c r="U23" i="74"/>
  <c r="U24" i="74"/>
  <c r="U25" i="74"/>
  <c r="V18" i="74"/>
  <c r="V19" i="74"/>
  <c r="V20" i="74"/>
  <c r="V21" i="74"/>
  <c r="V22" i="74"/>
  <c r="V23" i="74"/>
  <c r="V24" i="74"/>
  <c r="V25" i="74"/>
  <c r="W18" i="74"/>
  <c r="W19" i="74"/>
  <c r="W20" i="74"/>
  <c r="W21" i="74"/>
  <c r="W22" i="74"/>
  <c r="W23" i="74"/>
  <c r="W24" i="74"/>
  <c r="W25" i="74"/>
  <c r="X19" i="74"/>
  <c r="T22" i="74"/>
  <c r="X24" i="74"/>
  <c r="Y19" i="74"/>
  <c r="C72" i="69"/>
  <c r="D72" i="69" s="1"/>
  <c r="E72" i="69" s="1"/>
  <c r="C71" i="69"/>
  <c r="D71" i="69" s="1"/>
  <c r="E71" i="69" s="1"/>
  <c r="C70" i="69"/>
  <c r="D70" i="69" s="1"/>
  <c r="E70" i="69" s="1"/>
  <c r="C69" i="69"/>
  <c r="D69" i="69" s="1"/>
  <c r="E69" i="69" s="1"/>
  <c r="C68" i="69"/>
  <c r="D68" i="69" s="1"/>
  <c r="E68" i="69" s="1"/>
  <c r="C67" i="69"/>
  <c r="D67" i="69" s="1"/>
  <c r="E67" i="69" s="1"/>
  <c r="C66" i="69"/>
  <c r="D66" i="69" s="1"/>
  <c r="E66" i="69" s="1"/>
  <c r="C65" i="69"/>
  <c r="D65" i="69" s="1"/>
  <c r="E65" i="69" s="1"/>
  <c r="C64" i="69"/>
  <c r="D64" i="69" s="1"/>
  <c r="E64" i="69" s="1"/>
  <c r="C63" i="69"/>
  <c r="D63" i="69" s="1"/>
  <c r="E63" i="69" s="1"/>
  <c r="C62" i="69"/>
  <c r="D62" i="69" s="1"/>
  <c r="E62" i="69" s="1"/>
  <c r="C61" i="69"/>
  <c r="D61" i="69" s="1"/>
  <c r="E61" i="69" s="1"/>
  <c r="C60" i="69"/>
  <c r="D60" i="69" s="1"/>
  <c r="E60" i="69" s="1"/>
  <c r="C59" i="69"/>
  <c r="D59" i="69" s="1"/>
  <c r="E59" i="69" s="1"/>
  <c r="C58" i="69"/>
  <c r="D58" i="69" s="1"/>
  <c r="E58" i="69" s="1"/>
  <c r="C57" i="69"/>
  <c r="D57" i="69" s="1"/>
  <c r="E57" i="69" s="1"/>
  <c r="C56" i="69"/>
  <c r="D56" i="69" s="1"/>
  <c r="E56" i="69" s="1"/>
  <c r="C55" i="69"/>
  <c r="D55" i="69" s="1"/>
  <c r="E55" i="69" s="1"/>
  <c r="C54" i="69"/>
  <c r="D54" i="69" s="1"/>
  <c r="E54" i="69" s="1"/>
  <c r="C53" i="69"/>
  <c r="D53" i="69" s="1"/>
  <c r="E53" i="69" s="1"/>
  <c r="C52" i="69"/>
  <c r="D52" i="69" s="1"/>
  <c r="E52" i="69" s="1"/>
  <c r="C51" i="69"/>
  <c r="D51" i="69" s="1"/>
  <c r="E51" i="69" s="1"/>
  <c r="C50" i="69"/>
  <c r="D50" i="69" s="1"/>
  <c r="E50" i="69" s="1"/>
  <c r="C49" i="69"/>
  <c r="D49" i="69" s="1"/>
  <c r="E49" i="69" s="1"/>
  <c r="C48" i="69"/>
  <c r="D48" i="69" s="1"/>
  <c r="E48" i="69" s="1"/>
  <c r="E40" i="69"/>
  <c r="E39" i="69"/>
  <c r="I34" i="69"/>
  <c r="I33" i="69"/>
  <c r="L32" i="69"/>
  <c r="H32" i="69"/>
  <c r="G32" i="69"/>
  <c r="F32" i="69"/>
  <c r="L31" i="69"/>
  <c r="H31" i="69"/>
  <c r="G31" i="69"/>
  <c r="F31" i="69"/>
  <c r="L30" i="69"/>
  <c r="H30" i="69"/>
  <c r="G30" i="69"/>
  <c r="F30" i="69"/>
  <c r="L29" i="69"/>
  <c r="H29" i="69"/>
  <c r="G29" i="69"/>
  <c r="F29" i="69"/>
  <c r="L28" i="69"/>
  <c r="H28" i="69"/>
  <c r="G28" i="69"/>
  <c r="F28" i="69"/>
  <c r="L27" i="69"/>
  <c r="H27" i="69"/>
  <c r="G27" i="69"/>
  <c r="F27" i="69"/>
  <c r="L26" i="69"/>
  <c r="H26" i="69"/>
  <c r="G26" i="69"/>
  <c r="F26" i="69"/>
  <c r="L25" i="69"/>
  <c r="H25" i="69"/>
  <c r="G25" i="69"/>
  <c r="F25" i="69"/>
  <c r="L24" i="69"/>
  <c r="H24" i="69"/>
  <c r="G24" i="69"/>
  <c r="F24" i="69"/>
  <c r="L23" i="69"/>
  <c r="H23" i="69"/>
  <c r="G23" i="69"/>
  <c r="F23" i="69"/>
  <c r="L22" i="69"/>
  <c r="H22" i="69"/>
  <c r="G22" i="69"/>
  <c r="F22" i="69"/>
  <c r="L21" i="69"/>
  <c r="H21" i="69"/>
  <c r="G21" i="69"/>
  <c r="F21" i="69"/>
  <c r="L20" i="69"/>
  <c r="H20" i="69"/>
  <c r="G20" i="69"/>
  <c r="F20" i="69"/>
  <c r="L19" i="69"/>
  <c r="H19" i="69"/>
  <c r="G19" i="69"/>
  <c r="F19" i="69"/>
  <c r="L18" i="69"/>
  <c r="H18" i="69"/>
  <c r="G18" i="69"/>
  <c r="F18" i="69"/>
  <c r="L17" i="69"/>
  <c r="H17" i="69"/>
  <c r="G17" i="69"/>
  <c r="F17" i="69"/>
  <c r="L16" i="69"/>
  <c r="H16" i="69"/>
  <c r="G16" i="69"/>
  <c r="F16" i="69"/>
  <c r="L15" i="69"/>
  <c r="H15" i="69"/>
  <c r="G15" i="69"/>
  <c r="F15" i="69"/>
  <c r="L14" i="69"/>
  <c r="H14" i="69"/>
  <c r="G14" i="69"/>
  <c r="F14" i="69"/>
  <c r="L13" i="69"/>
  <c r="H13" i="69"/>
  <c r="G13" i="69"/>
  <c r="F13" i="69"/>
  <c r="L12" i="69"/>
  <c r="H12" i="69"/>
  <c r="G12" i="69"/>
  <c r="F12" i="69"/>
  <c r="L11" i="69"/>
  <c r="H11" i="69"/>
  <c r="G11" i="69"/>
  <c r="F11" i="69"/>
  <c r="L10" i="69"/>
  <c r="H10" i="69"/>
  <c r="G10" i="69"/>
  <c r="F10" i="69"/>
  <c r="L9" i="69"/>
  <c r="H9" i="69"/>
  <c r="G9" i="69"/>
  <c r="F9" i="69"/>
  <c r="L8" i="69"/>
  <c r="C43" i="69" s="1"/>
  <c r="H8" i="69"/>
  <c r="G8" i="69"/>
  <c r="F8" i="69"/>
  <c r="Q9" i="69" s="1" a="1"/>
  <c r="AG15" i="69" s="1"/>
  <c r="H9" i="68"/>
  <c r="H10" i="68"/>
  <c r="H11" i="68"/>
  <c r="H12" i="68"/>
  <c r="H13" i="68"/>
  <c r="H14" i="68"/>
  <c r="H15" i="68"/>
  <c r="H16" i="68"/>
  <c r="H17" i="68"/>
  <c r="H18" i="68"/>
  <c r="H19" i="68"/>
  <c r="H20" i="68"/>
  <c r="H21" i="68"/>
  <c r="H22" i="68"/>
  <c r="H23" i="68"/>
  <c r="H24" i="68"/>
  <c r="H25" i="68"/>
  <c r="H26" i="68"/>
  <c r="H27" i="68"/>
  <c r="H28" i="68"/>
  <c r="H29" i="68"/>
  <c r="H30" i="68"/>
  <c r="H31" i="68"/>
  <c r="H32" i="68"/>
  <c r="H33" i="68"/>
  <c r="H8" i="68"/>
  <c r="G9" i="68"/>
  <c r="G10" i="68"/>
  <c r="G11" i="68"/>
  <c r="G12" i="68"/>
  <c r="G13" i="68"/>
  <c r="G14" i="68"/>
  <c r="G15" i="68"/>
  <c r="G16" i="68"/>
  <c r="G17" i="68"/>
  <c r="G18" i="68"/>
  <c r="G19" i="68"/>
  <c r="G20" i="68"/>
  <c r="G21" i="68"/>
  <c r="G22" i="68"/>
  <c r="G23" i="68"/>
  <c r="G24" i="68"/>
  <c r="G25" i="68"/>
  <c r="G26" i="68"/>
  <c r="G27" i="68"/>
  <c r="G28" i="68"/>
  <c r="G29" i="68"/>
  <c r="G30" i="68"/>
  <c r="G31" i="68"/>
  <c r="G32" i="68"/>
  <c r="G33" i="68"/>
  <c r="G8" i="68"/>
  <c r="F9" i="68"/>
  <c r="Q9" i="68" s="1" a="1"/>
  <c r="F10" i="68"/>
  <c r="F11" i="68"/>
  <c r="F12" i="68"/>
  <c r="F13" i="68"/>
  <c r="F14" i="68"/>
  <c r="F15" i="68"/>
  <c r="F16" i="68"/>
  <c r="F17" i="68"/>
  <c r="F18" i="68"/>
  <c r="F19" i="68"/>
  <c r="F20" i="68"/>
  <c r="F21" i="68"/>
  <c r="F22" i="68"/>
  <c r="F23" i="68"/>
  <c r="F24" i="68"/>
  <c r="F25" i="68"/>
  <c r="F26" i="68"/>
  <c r="F27" i="68"/>
  <c r="F28" i="68"/>
  <c r="F29" i="68"/>
  <c r="F30" i="68"/>
  <c r="F31" i="68"/>
  <c r="F32" i="68"/>
  <c r="F33" i="68"/>
  <c r="F8" i="68"/>
  <c r="C73" i="68"/>
  <c r="D73" i="68" s="1"/>
  <c r="E73" i="68" s="1"/>
  <c r="C72" i="68"/>
  <c r="D72" i="68" s="1"/>
  <c r="E72" i="68" s="1"/>
  <c r="C71" i="68"/>
  <c r="D71" i="68" s="1"/>
  <c r="E71" i="68" s="1"/>
  <c r="C70" i="68"/>
  <c r="D70" i="68" s="1"/>
  <c r="E70" i="68" s="1"/>
  <c r="C69" i="68"/>
  <c r="D69" i="68" s="1"/>
  <c r="E69" i="68" s="1"/>
  <c r="C68" i="68"/>
  <c r="D68" i="68" s="1"/>
  <c r="E68" i="68" s="1"/>
  <c r="C67" i="68"/>
  <c r="D67" i="68" s="1"/>
  <c r="E67" i="68" s="1"/>
  <c r="C66" i="68"/>
  <c r="D66" i="68" s="1"/>
  <c r="E66" i="68" s="1"/>
  <c r="C65" i="68"/>
  <c r="D65" i="68" s="1"/>
  <c r="E65" i="68" s="1"/>
  <c r="C64" i="68"/>
  <c r="D64" i="68" s="1"/>
  <c r="E64" i="68" s="1"/>
  <c r="C63" i="68"/>
  <c r="D63" i="68" s="1"/>
  <c r="E63" i="68" s="1"/>
  <c r="C62" i="68"/>
  <c r="D62" i="68" s="1"/>
  <c r="E62" i="68" s="1"/>
  <c r="C61" i="68"/>
  <c r="D61" i="68" s="1"/>
  <c r="E61" i="68" s="1"/>
  <c r="C60" i="68"/>
  <c r="D60" i="68" s="1"/>
  <c r="E60" i="68" s="1"/>
  <c r="C59" i="68"/>
  <c r="D59" i="68" s="1"/>
  <c r="E59" i="68" s="1"/>
  <c r="C58" i="68"/>
  <c r="D58" i="68" s="1"/>
  <c r="E58" i="68" s="1"/>
  <c r="C57" i="68"/>
  <c r="D57" i="68" s="1"/>
  <c r="E57" i="68" s="1"/>
  <c r="C56" i="68"/>
  <c r="D56" i="68" s="1"/>
  <c r="E56" i="68" s="1"/>
  <c r="C55" i="68"/>
  <c r="D55" i="68" s="1"/>
  <c r="E55" i="68" s="1"/>
  <c r="D54" i="68"/>
  <c r="E54" i="68" s="1"/>
  <c r="C54" i="68"/>
  <c r="C53" i="68"/>
  <c r="D53" i="68" s="1"/>
  <c r="E53" i="68" s="1"/>
  <c r="C52" i="68"/>
  <c r="D52" i="68" s="1"/>
  <c r="E52" i="68" s="1"/>
  <c r="C51" i="68"/>
  <c r="D51" i="68" s="1"/>
  <c r="E51" i="68" s="1"/>
  <c r="C50" i="68"/>
  <c r="D50" i="68" s="1"/>
  <c r="E50" i="68" s="1"/>
  <c r="C49" i="68"/>
  <c r="D49" i="68" s="1"/>
  <c r="E49" i="68" s="1"/>
  <c r="C48" i="68"/>
  <c r="D48" i="68" s="1"/>
  <c r="E48" i="68" s="1"/>
  <c r="E40" i="68"/>
  <c r="E39" i="68"/>
  <c r="I35" i="68"/>
  <c r="I34" i="68"/>
  <c r="L27" i="68"/>
  <c r="L26" i="68"/>
  <c r="L19" i="68"/>
  <c r="L18" i="68"/>
  <c r="L11" i="68"/>
  <c r="L10" i="68"/>
  <c r="Q9" i="67" a="1"/>
  <c r="Q9" i="67" s="1"/>
  <c r="C73" i="67"/>
  <c r="D73" i="67" s="1"/>
  <c r="E73" i="67" s="1"/>
  <c r="C72" i="67"/>
  <c r="D72" i="67" s="1"/>
  <c r="E72" i="67" s="1"/>
  <c r="C71" i="67"/>
  <c r="D71" i="67" s="1"/>
  <c r="E71" i="67" s="1"/>
  <c r="C70" i="67"/>
  <c r="D70" i="67" s="1"/>
  <c r="E70" i="67" s="1"/>
  <c r="C69" i="67"/>
  <c r="D69" i="67" s="1"/>
  <c r="E69" i="67" s="1"/>
  <c r="C68" i="67"/>
  <c r="D68" i="67" s="1"/>
  <c r="E68" i="67" s="1"/>
  <c r="C67" i="67"/>
  <c r="D67" i="67" s="1"/>
  <c r="E67" i="67" s="1"/>
  <c r="C66" i="67"/>
  <c r="D66" i="67" s="1"/>
  <c r="E66" i="67" s="1"/>
  <c r="C65" i="67"/>
  <c r="D65" i="67" s="1"/>
  <c r="E65" i="67" s="1"/>
  <c r="C64" i="67"/>
  <c r="D64" i="67" s="1"/>
  <c r="E64" i="67" s="1"/>
  <c r="C63" i="67"/>
  <c r="D63" i="67" s="1"/>
  <c r="E63" i="67" s="1"/>
  <c r="C62" i="67"/>
  <c r="D62" i="67" s="1"/>
  <c r="E62" i="67" s="1"/>
  <c r="C61" i="67"/>
  <c r="D61" i="67" s="1"/>
  <c r="E61" i="67" s="1"/>
  <c r="C60" i="67"/>
  <c r="D60" i="67" s="1"/>
  <c r="E60" i="67" s="1"/>
  <c r="C59" i="67"/>
  <c r="D59" i="67" s="1"/>
  <c r="E59" i="67" s="1"/>
  <c r="C58" i="67"/>
  <c r="D58" i="67" s="1"/>
  <c r="E58" i="67" s="1"/>
  <c r="C57" i="67"/>
  <c r="D57" i="67" s="1"/>
  <c r="E57" i="67" s="1"/>
  <c r="C56" i="67"/>
  <c r="D56" i="67" s="1"/>
  <c r="E56" i="67" s="1"/>
  <c r="C55" i="67"/>
  <c r="D55" i="67" s="1"/>
  <c r="E55" i="67" s="1"/>
  <c r="C54" i="67"/>
  <c r="D54" i="67" s="1"/>
  <c r="E54" i="67" s="1"/>
  <c r="C53" i="67"/>
  <c r="D53" i="67" s="1"/>
  <c r="E53" i="67" s="1"/>
  <c r="C52" i="67"/>
  <c r="D52" i="67" s="1"/>
  <c r="E52" i="67" s="1"/>
  <c r="C51" i="67"/>
  <c r="D51" i="67" s="1"/>
  <c r="E51" i="67" s="1"/>
  <c r="C50" i="67"/>
  <c r="D50" i="67" s="1"/>
  <c r="E50" i="67" s="1"/>
  <c r="C49" i="67"/>
  <c r="D49" i="67" s="1"/>
  <c r="E49" i="67" s="1"/>
  <c r="C48" i="67"/>
  <c r="D48" i="67" s="1"/>
  <c r="E48" i="67" s="1"/>
  <c r="E40" i="67"/>
  <c r="E39" i="67"/>
  <c r="I35" i="67"/>
  <c r="I34" i="67"/>
  <c r="L33" i="67" s="1"/>
  <c r="L13" i="67"/>
  <c r="L9" i="67"/>
  <c r="Q9" i="68" l="1"/>
  <c r="R9" i="68"/>
  <c r="Z9" i="68"/>
  <c r="AH9" i="68"/>
  <c r="AP9" i="68"/>
  <c r="X10" i="68"/>
  <c r="AF10" i="68"/>
  <c r="AN10" i="68"/>
  <c r="V11" i="68"/>
  <c r="AD11" i="68"/>
  <c r="AL11" i="68"/>
  <c r="T12" i="68"/>
  <c r="AB12" i="68"/>
  <c r="AJ12" i="68"/>
  <c r="R13" i="68"/>
  <c r="Z13" i="68"/>
  <c r="AH13" i="68"/>
  <c r="AP13" i="68"/>
  <c r="X14" i="68"/>
  <c r="AF14" i="68"/>
  <c r="AN14" i="68"/>
  <c r="V15" i="68"/>
  <c r="AD15" i="68"/>
  <c r="AH15" i="68"/>
  <c r="AL15" i="68"/>
  <c r="AP15" i="68"/>
  <c r="T16" i="68"/>
  <c r="X16" i="68"/>
  <c r="AB16" i="68"/>
  <c r="AF16" i="68"/>
  <c r="AJ16" i="68"/>
  <c r="AN16" i="68"/>
  <c r="T9" i="68"/>
  <c r="AB9" i="68"/>
  <c r="AJ9" i="68"/>
  <c r="R10" i="68"/>
  <c r="Z10" i="68"/>
  <c r="AH10" i="68"/>
  <c r="AP10" i="68"/>
  <c r="X11" i="68"/>
  <c r="AF11" i="68"/>
  <c r="AN11" i="68"/>
  <c r="V12" i="68"/>
  <c r="AD12" i="68"/>
  <c r="AL12" i="68"/>
  <c r="T13" i="68"/>
  <c r="AB13" i="68"/>
  <c r="AJ13" i="68"/>
  <c r="R14" i="68"/>
  <c r="Z14" i="68"/>
  <c r="AH14" i="68"/>
  <c r="AP14" i="68"/>
  <c r="X15" i="68"/>
  <c r="AE15" i="68"/>
  <c r="AI15" i="68"/>
  <c r="AM15" i="68"/>
  <c r="Q16" i="68"/>
  <c r="U16" i="68"/>
  <c r="Y16" i="68"/>
  <c r="AC16" i="68"/>
  <c r="AG16" i="68"/>
  <c r="AK16" i="68"/>
  <c r="AO16" i="68"/>
  <c r="AD9" i="68"/>
  <c r="T10" i="68"/>
  <c r="AJ10" i="68"/>
  <c r="Z11" i="68"/>
  <c r="AP11" i="68"/>
  <c r="AF12" i="68"/>
  <c r="V13" i="68"/>
  <c r="AL13" i="68"/>
  <c r="AB14" i="68"/>
  <c r="R15" i="68"/>
  <c r="AF15" i="68"/>
  <c r="AN15" i="68"/>
  <c r="V16" i="68"/>
  <c r="AD16" i="68"/>
  <c r="AL16" i="68"/>
  <c r="AF9" i="68"/>
  <c r="V10" i="68"/>
  <c r="AL10" i="68"/>
  <c r="AB11" i="68"/>
  <c r="R12" i="68"/>
  <c r="AH12" i="68"/>
  <c r="X13" i="68"/>
  <c r="AN13" i="68"/>
  <c r="AD14" i="68"/>
  <c r="T15" i="68"/>
  <c r="AG15" i="68"/>
  <c r="AO15" i="68"/>
  <c r="W16" i="68"/>
  <c r="AE16" i="68"/>
  <c r="AM16" i="68"/>
  <c r="V9" i="68"/>
  <c r="AL9" i="68"/>
  <c r="AB10" i="68"/>
  <c r="R11" i="68"/>
  <c r="AH11" i="68"/>
  <c r="X12" i="68"/>
  <c r="AN12" i="68"/>
  <c r="AD13" i="68"/>
  <c r="T14" i="68"/>
  <c r="AJ14" i="68"/>
  <c r="Z15" i="68"/>
  <c r="AJ15" i="68"/>
  <c r="R16" i="68"/>
  <c r="Z16" i="68"/>
  <c r="AH16" i="68"/>
  <c r="AP16" i="68"/>
  <c r="X9" i="68"/>
  <c r="AN9" i="68"/>
  <c r="AD10" i="68"/>
  <c r="T11" i="68"/>
  <c r="AJ11" i="68"/>
  <c r="Z12" i="68"/>
  <c r="AP12" i="68"/>
  <c r="AF13" i="68"/>
  <c r="V14" i="68"/>
  <c r="AL14" i="68"/>
  <c r="AB15" i="68"/>
  <c r="AK15" i="68"/>
  <c r="S16" i="68"/>
  <c r="AA16" i="68"/>
  <c r="AI16" i="68"/>
  <c r="L17" i="67"/>
  <c r="L21" i="67"/>
  <c r="L25" i="67"/>
  <c r="L29" i="67"/>
  <c r="L15" i="67"/>
  <c r="L19" i="67"/>
  <c r="L23" i="67"/>
  <c r="L27" i="67"/>
  <c r="L31" i="67"/>
  <c r="L8" i="67"/>
  <c r="L12" i="67"/>
  <c r="L16" i="67"/>
  <c r="L20" i="67"/>
  <c r="L24" i="67"/>
  <c r="L28" i="67"/>
  <c r="L32" i="67"/>
  <c r="L33" i="68"/>
  <c r="L29" i="68"/>
  <c r="L25" i="68"/>
  <c r="L21" i="68"/>
  <c r="L17" i="68"/>
  <c r="L13" i="68"/>
  <c r="L9" i="68"/>
  <c r="L32" i="68"/>
  <c r="L28" i="68"/>
  <c r="L24" i="68"/>
  <c r="L20" i="68"/>
  <c r="L16" i="68"/>
  <c r="L12" i="68"/>
  <c r="L8" i="68"/>
  <c r="L10" i="67"/>
  <c r="L14" i="67"/>
  <c r="L18" i="67"/>
  <c r="L22" i="67"/>
  <c r="L26" i="67"/>
  <c r="L30" i="67"/>
  <c r="L14" i="68"/>
  <c r="L22" i="68"/>
  <c r="L30" i="68"/>
  <c r="L11" i="67"/>
  <c r="L15" i="68"/>
  <c r="L23" i="68"/>
  <c r="L31" i="68"/>
  <c r="W9" i="69"/>
  <c r="AE9" i="69"/>
  <c r="AM9" i="69"/>
  <c r="V10" i="69"/>
  <c r="AD10" i="69"/>
  <c r="AL10" i="69"/>
  <c r="U11" i="69"/>
  <c r="AC11" i="69"/>
  <c r="AK11" i="69"/>
  <c r="T12" i="69"/>
  <c r="AB12" i="69"/>
  <c r="AJ12" i="69"/>
  <c r="S13" i="69"/>
  <c r="AA13" i="69"/>
  <c r="AI13" i="69"/>
  <c r="R14" i="69"/>
  <c r="Z14" i="69"/>
  <c r="AH14" i="69"/>
  <c r="Q15" i="69"/>
  <c r="Y15" i="69"/>
  <c r="Q9" i="69"/>
  <c r="V9" i="69"/>
  <c r="AD9" i="69"/>
  <c r="AL9" i="69"/>
  <c r="U10" i="69"/>
  <c r="AC10" i="69"/>
  <c r="AK10" i="69"/>
  <c r="T11" i="69"/>
  <c r="AB11" i="69"/>
  <c r="AJ11" i="69"/>
  <c r="S12" i="69"/>
  <c r="AA12" i="69"/>
  <c r="AI12" i="69"/>
  <c r="R13" i="69"/>
  <c r="Z13" i="69"/>
  <c r="AH13" i="69"/>
  <c r="Q14" i="69"/>
  <c r="Y14" i="69"/>
  <c r="AG14" i="69"/>
  <c r="AO14" i="69"/>
  <c r="X15" i="69"/>
  <c r="AF15" i="69"/>
  <c r="AL15" i="69"/>
  <c r="Q16" i="69"/>
  <c r="U16" i="69"/>
  <c r="Y16" i="69"/>
  <c r="AC16" i="69"/>
  <c r="AG16" i="69"/>
  <c r="AK16" i="69"/>
  <c r="AO16" i="69"/>
  <c r="X9" i="69"/>
  <c r="AF9" i="69"/>
  <c r="AN9" i="69"/>
  <c r="W10" i="69"/>
  <c r="AE10" i="69"/>
  <c r="AM10" i="69"/>
  <c r="V11" i="69"/>
  <c r="AD11" i="69"/>
  <c r="AL11" i="69"/>
  <c r="U12" i="69"/>
  <c r="AC12" i="69"/>
  <c r="AK12" i="69"/>
  <c r="T13" i="69"/>
  <c r="AB13" i="69"/>
  <c r="AJ13" i="69"/>
  <c r="S14" i="69"/>
  <c r="AA14" i="69"/>
  <c r="AI14" i="69"/>
  <c r="R15" i="69"/>
  <c r="Z15" i="69"/>
  <c r="AH15" i="69"/>
  <c r="AM15" i="69"/>
  <c r="R16" i="69"/>
  <c r="V16" i="69"/>
  <c r="Z16" i="69"/>
  <c r="AB9" i="69"/>
  <c r="S10" i="69"/>
  <c r="AI10" i="69"/>
  <c r="Z11" i="69"/>
  <c r="Q12" i="69"/>
  <c r="AG12" i="69"/>
  <c r="X13" i="69"/>
  <c r="AN13" i="69"/>
  <c r="AE14" i="69"/>
  <c r="V15" i="69"/>
  <c r="AK15" i="69"/>
  <c r="T16" i="69"/>
  <c r="AB16" i="69"/>
  <c r="AH16" i="69"/>
  <c r="AM16" i="69"/>
  <c r="R9" i="69"/>
  <c r="AH9" i="69"/>
  <c r="Y10" i="69"/>
  <c r="AO10" i="69"/>
  <c r="AF11" i="69"/>
  <c r="W12" i="69"/>
  <c r="AM12" i="69"/>
  <c r="AD13" i="69"/>
  <c r="U14" i="69"/>
  <c r="AK14" i="69"/>
  <c r="AB15" i="69"/>
  <c r="AN15" i="69"/>
  <c r="W16" i="69"/>
  <c r="AD16" i="69"/>
  <c r="AI16" i="69"/>
  <c r="AN16" i="69"/>
  <c r="T9" i="69"/>
  <c r="AJ9" i="69"/>
  <c r="AA10" i="69"/>
  <c r="R11" i="69"/>
  <c r="AH11" i="69"/>
  <c r="Y12" i="69"/>
  <c r="AO12" i="69"/>
  <c r="AF13" i="69"/>
  <c r="W14" i="69"/>
  <c r="AM14" i="69"/>
  <c r="AD15" i="69"/>
  <c r="X11" i="69"/>
  <c r="AL13" i="69"/>
  <c r="AO15" i="69"/>
  <c r="AE16" i="69"/>
  <c r="Z9" i="69"/>
  <c r="AN11" i="69"/>
  <c r="AC14" i="69"/>
  <c r="S16" i="69"/>
  <c r="AF16" i="69"/>
  <c r="Q10" i="69"/>
  <c r="AE12" i="69"/>
  <c r="T15" i="69"/>
  <c r="X16" i="69"/>
  <c r="AJ16" i="69"/>
  <c r="AG10" i="69"/>
  <c r="V13" i="69"/>
  <c r="AJ15" i="69"/>
  <c r="AA16" i="69"/>
  <c r="AL16" i="69"/>
  <c r="Y9" i="69"/>
  <c r="AG9" i="69"/>
  <c r="AO9" i="69"/>
  <c r="X10" i="69"/>
  <c r="AF10" i="69"/>
  <c r="AN10" i="69"/>
  <c r="W11" i="69"/>
  <c r="AE11" i="69"/>
  <c r="AM11" i="69"/>
  <c r="V12" i="69"/>
  <c r="AD12" i="69"/>
  <c r="AL12" i="69"/>
  <c r="U13" i="69"/>
  <c r="AC13" i="69"/>
  <c r="AK13" i="69"/>
  <c r="T14" i="69"/>
  <c r="AB14" i="69"/>
  <c r="AJ14" i="69"/>
  <c r="S15" i="69"/>
  <c r="AA15" i="69"/>
  <c r="AI15" i="69"/>
  <c r="S9" i="69"/>
  <c r="AA9" i="69"/>
  <c r="AI9" i="69"/>
  <c r="R10" i="69"/>
  <c r="Z10" i="69"/>
  <c r="AH10" i="69"/>
  <c r="Q11" i="69"/>
  <c r="Y11" i="69"/>
  <c r="AG11" i="69"/>
  <c r="AO11" i="69"/>
  <c r="X12" i="69"/>
  <c r="AF12" i="69"/>
  <c r="AN12" i="69"/>
  <c r="W13" i="69"/>
  <c r="AE13" i="69"/>
  <c r="AM13" i="69"/>
  <c r="V14" i="69"/>
  <c r="AD14" i="69"/>
  <c r="AL14" i="69"/>
  <c r="U15" i="69"/>
  <c r="AC15" i="69"/>
  <c r="U9" i="69"/>
  <c r="AC9" i="69"/>
  <c r="AK9" i="69"/>
  <c r="T10" i="69"/>
  <c r="AB10" i="69"/>
  <c r="AJ10" i="69"/>
  <c r="S11" i="69"/>
  <c r="AA11" i="69"/>
  <c r="AI11" i="69"/>
  <c r="R12" i="69"/>
  <c r="Z12" i="69"/>
  <c r="AH12" i="69"/>
  <c r="Q13" i="69"/>
  <c r="Y13" i="69"/>
  <c r="AG13" i="69"/>
  <c r="AO13" i="69"/>
  <c r="X14" i="69"/>
  <c r="AF14" i="69"/>
  <c r="AN14" i="69"/>
  <c r="W15" i="69"/>
  <c r="AE15" i="69"/>
  <c r="Q40" i="84" a="1"/>
  <c r="AO44" i="82"/>
  <c r="AM44" i="82"/>
  <c r="AK44" i="82"/>
  <c r="AI44" i="82"/>
  <c r="AG44" i="82"/>
  <c r="AE44" i="82"/>
  <c r="AC44" i="82"/>
  <c r="AA44" i="82"/>
  <c r="Y44" i="82"/>
  <c r="W44" i="82"/>
  <c r="U44" i="82"/>
  <c r="S44" i="82"/>
  <c r="Q44" i="82"/>
  <c r="AO43" i="82"/>
  <c r="AM43" i="82"/>
  <c r="AK43" i="82"/>
  <c r="AI43" i="82"/>
  <c r="AG43" i="82"/>
  <c r="AE43" i="82"/>
  <c r="AC43" i="82"/>
  <c r="AA43" i="82"/>
  <c r="Y43" i="82"/>
  <c r="W43" i="82"/>
  <c r="U43" i="82"/>
  <c r="S43" i="82"/>
  <c r="Q43" i="82"/>
  <c r="AO42" i="82"/>
  <c r="AM42" i="82"/>
  <c r="AK42" i="82"/>
  <c r="AI42" i="82"/>
  <c r="AG42" i="82"/>
  <c r="AE42" i="82"/>
  <c r="AC42" i="82"/>
  <c r="AA42" i="82"/>
  <c r="Y42" i="82"/>
  <c r="W42" i="82"/>
  <c r="U42" i="82"/>
  <c r="S42" i="82"/>
  <c r="Q42" i="82"/>
  <c r="AO41" i="82"/>
  <c r="AM41" i="82"/>
  <c r="AK41" i="82"/>
  <c r="AI41" i="82"/>
  <c r="AG41" i="82"/>
  <c r="AE41" i="82"/>
  <c r="AC41" i="82"/>
  <c r="AA41" i="82"/>
  <c r="Y41" i="82"/>
  <c r="W41" i="82"/>
  <c r="U41" i="82"/>
  <c r="S41" i="82"/>
  <c r="Q41" i="82"/>
  <c r="AO40" i="82"/>
  <c r="AM40" i="82"/>
  <c r="AK40" i="82"/>
  <c r="AI40" i="82"/>
  <c r="AG40" i="82"/>
  <c r="AE40" i="82"/>
  <c r="AC40" i="82"/>
  <c r="AA40" i="82"/>
  <c r="Y40" i="82"/>
  <c r="W40" i="82"/>
  <c r="U40" i="82"/>
  <c r="AP44" i="82"/>
  <c r="AL44" i="82"/>
  <c r="AH44" i="82"/>
  <c r="AD44" i="82"/>
  <c r="Z44" i="82"/>
  <c r="V44" i="82"/>
  <c r="R44" i="82"/>
  <c r="AN43" i="82"/>
  <c r="AJ43" i="82"/>
  <c r="AF43" i="82"/>
  <c r="AB43" i="82"/>
  <c r="X43" i="82"/>
  <c r="T43" i="82"/>
  <c r="AP42" i="82"/>
  <c r="AL42" i="82"/>
  <c r="AH42" i="82"/>
  <c r="AD42" i="82"/>
  <c r="Z42" i="82"/>
  <c r="V42" i="82"/>
  <c r="R42" i="82"/>
  <c r="AN41" i="82"/>
  <c r="AJ41" i="82"/>
  <c r="AF41" i="82"/>
  <c r="AB41" i="82"/>
  <c r="X41" i="82"/>
  <c r="T41" i="82"/>
  <c r="AP40" i="82"/>
  <c r="AL40" i="82"/>
  <c r="AH40" i="82"/>
  <c r="AD40" i="82"/>
  <c r="Z40" i="82"/>
  <c r="V40" i="82"/>
  <c r="S40" i="82"/>
  <c r="Q40" i="82"/>
  <c r="AJ44" i="82"/>
  <c r="AB44" i="82"/>
  <c r="T44" i="82"/>
  <c r="AL43" i="82"/>
  <c r="AD43" i="82"/>
  <c r="V43" i="82"/>
  <c r="AN42" i="82"/>
  <c r="AF42" i="82"/>
  <c r="X42" i="82"/>
  <c r="AP41" i="82"/>
  <c r="AH41" i="82"/>
  <c r="Z41" i="82"/>
  <c r="R41" i="82"/>
  <c r="AJ40" i="82"/>
  <c r="AB40" i="82"/>
  <c r="T40" i="82"/>
  <c r="AN44" i="82"/>
  <c r="AF44" i="82"/>
  <c r="X44" i="82"/>
  <c r="AP43" i="82"/>
  <c r="AH43" i="82"/>
  <c r="Z43" i="82"/>
  <c r="R43" i="82"/>
  <c r="AJ42" i="82"/>
  <c r="AB42" i="82"/>
  <c r="T42" i="82"/>
  <c r="AL41" i="82"/>
  <c r="AD41" i="82"/>
  <c r="V41" i="82"/>
  <c r="AN40" i="82"/>
  <c r="AF40" i="82"/>
  <c r="X40" i="82"/>
  <c r="R40" i="82"/>
  <c r="R27" i="74" a="1"/>
  <c r="AC15" i="68"/>
  <c r="AA15" i="68"/>
  <c r="Y15" i="68"/>
  <c r="W15" i="68"/>
  <c r="U15" i="68"/>
  <c r="S15" i="68"/>
  <c r="Q15" i="68"/>
  <c r="AO14" i="68"/>
  <c r="AM14" i="68"/>
  <c r="AK14" i="68"/>
  <c r="AI14" i="68"/>
  <c r="AG14" i="68"/>
  <c r="AE14" i="68"/>
  <c r="AC14" i="68"/>
  <c r="AA14" i="68"/>
  <c r="Y14" i="68"/>
  <c r="W14" i="68"/>
  <c r="U14" i="68"/>
  <c r="S14" i="68"/>
  <c r="Q14" i="68"/>
  <c r="AO13" i="68"/>
  <c r="AM13" i="68"/>
  <c r="AK13" i="68"/>
  <c r="AI13" i="68"/>
  <c r="AG13" i="68"/>
  <c r="AE13" i="68"/>
  <c r="AC13" i="68"/>
  <c r="AA13" i="68"/>
  <c r="Y13" i="68"/>
  <c r="W13" i="68"/>
  <c r="U13" i="68"/>
  <c r="S13" i="68"/>
  <c r="Q13" i="68"/>
  <c r="AO12" i="68"/>
  <c r="AM12" i="68"/>
  <c r="AK12" i="68"/>
  <c r="AI12" i="68"/>
  <c r="AG12" i="68"/>
  <c r="AE12" i="68"/>
  <c r="AC12" i="68"/>
  <c r="AA12" i="68"/>
  <c r="Y12" i="68"/>
  <c r="W12" i="68"/>
  <c r="U12" i="68"/>
  <c r="S12" i="68"/>
  <c r="Q12" i="68"/>
  <c r="AO11" i="68"/>
  <c r="AM11" i="68"/>
  <c r="AK11" i="68"/>
  <c r="AI11" i="68"/>
  <c r="AG11" i="68"/>
  <c r="AE11" i="68"/>
  <c r="AC11" i="68"/>
  <c r="AA11" i="68"/>
  <c r="Y11" i="68"/>
  <c r="W11" i="68"/>
  <c r="U11" i="68"/>
  <c r="S11" i="68"/>
  <c r="Q11" i="68"/>
  <c r="AO10" i="68"/>
  <c r="AM10" i="68"/>
  <c r="AK10" i="68"/>
  <c r="AI10" i="68"/>
  <c r="AG10" i="68"/>
  <c r="AE10" i="68"/>
  <c r="AC10" i="68"/>
  <c r="AA10" i="68"/>
  <c r="Y10" i="68"/>
  <c r="W10" i="68"/>
  <c r="U10" i="68"/>
  <c r="S10" i="68"/>
  <c r="Q10" i="68"/>
  <c r="AO9" i="68"/>
  <c r="AM9" i="68"/>
  <c r="AK9" i="68"/>
  <c r="AI9" i="68"/>
  <c r="AG9" i="68"/>
  <c r="AE9" i="68"/>
  <c r="AC9" i="68"/>
  <c r="AA9" i="68"/>
  <c r="Y9" i="68"/>
  <c r="W9" i="68"/>
  <c r="U9" i="68"/>
  <c r="S9" i="68"/>
  <c r="C43" i="68"/>
  <c r="AP13" i="67"/>
  <c r="AL13" i="67"/>
  <c r="AH13" i="67"/>
  <c r="AD13" i="67"/>
  <c r="Z13" i="67"/>
  <c r="V13" i="67"/>
  <c r="R13" i="67"/>
  <c r="AN12" i="67"/>
  <c r="AJ12" i="67"/>
  <c r="AF12" i="67"/>
  <c r="AB12" i="67"/>
  <c r="X12" i="67"/>
  <c r="T12" i="67"/>
  <c r="AP11" i="67"/>
  <c r="AL11" i="67"/>
  <c r="AH11" i="67"/>
  <c r="AD11" i="67"/>
  <c r="Z11" i="67"/>
  <c r="V11" i="67"/>
  <c r="R11" i="67"/>
  <c r="AN10" i="67"/>
  <c r="AJ10" i="67"/>
  <c r="AF10" i="67"/>
  <c r="AN13" i="67"/>
  <c r="AJ13" i="67"/>
  <c r="AF13" i="67"/>
  <c r="AB13" i="67"/>
  <c r="X13" i="67"/>
  <c r="T13" i="67"/>
  <c r="AP12" i="67"/>
  <c r="AL12" i="67"/>
  <c r="AH12" i="67"/>
  <c r="AD12" i="67"/>
  <c r="Z12" i="67"/>
  <c r="V12" i="67"/>
  <c r="R12" i="67"/>
  <c r="AN11" i="67"/>
  <c r="AJ11" i="67"/>
  <c r="AF11" i="67"/>
  <c r="AB11" i="67"/>
  <c r="X11" i="67"/>
  <c r="T11" i="67"/>
  <c r="AP10" i="67"/>
  <c r="AL10" i="67"/>
  <c r="AH10" i="67"/>
  <c r="AD10" i="67"/>
  <c r="AB10" i="67"/>
  <c r="Z10" i="67"/>
  <c r="X10" i="67"/>
  <c r="V10" i="67"/>
  <c r="T10" i="67"/>
  <c r="R10" i="67"/>
  <c r="AP9" i="67"/>
  <c r="AN9" i="67"/>
  <c r="AL9" i="67"/>
  <c r="AJ9" i="67"/>
  <c r="AH9" i="67"/>
  <c r="AF9" i="67"/>
  <c r="AD9" i="67"/>
  <c r="AB9" i="67"/>
  <c r="Z9" i="67"/>
  <c r="X9" i="67"/>
  <c r="V9" i="67"/>
  <c r="T9" i="67"/>
  <c r="R9" i="67"/>
  <c r="AO13" i="67"/>
  <c r="AM13" i="67"/>
  <c r="AK13" i="67"/>
  <c r="AI13" i="67"/>
  <c r="AG13" i="67"/>
  <c r="AE13" i="67"/>
  <c r="AC13" i="67"/>
  <c r="AA13" i="67"/>
  <c r="Y13" i="67"/>
  <c r="W13" i="67"/>
  <c r="U13" i="67"/>
  <c r="S13" i="67"/>
  <c r="Q13" i="67"/>
  <c r="AO12" i="67"/>
  <c r="AM12" i="67"/>
  <c r="AK12" i="67"/>
  <c r="AI12" i="67"/>
  <c r="AG12" i="67"/>
  <c r="AE12" i="67"/>
  <c r="AC12" i="67"/>
  <c r="AA12" i="67"/>
  <c r="Y12" i="67"/>
  <c r="W12" i="67"/>
  <c r="U12" i="67"/>
  <c r="S12" i="67"/>
  <c r="Q12" i="67"/>
  <c r="AO11" i="67"/>
  <c r="AM11" i="67"/>
  <c r="AK11" i="67"/>
  <c r="AI11" i="67"/>
  <c r="AG11" i="67"/>
  <c r="AE11" i="67"/>
  <c r="AC11" i="67"/>
  <c r="AA11" i="67"/>
  <c r="Y11" i="67"/>
  <c r="W11" i="67"/>
  <c r="U11" i="67"/>
  <c r="S11" i="67"/>
  <c r="Q11" i="67"/>
  <c r="AO10" i="67"/>
  <c r="AM10" i="67"/>
  <c r="AK10" i="67"/>
  <c r="AI10" i="67"/>
  <c r="AG10" i="67"/>
  <c r="AE10" i="67"/>
  <c r="AC10" i="67"/>
  <c r="AA10" i="67"/>
  <c r="Y10" i="67"/>
  <c r="W10" i="67"/>
  <c r="U10" i="67"/>
  <c r="S10" i="67"/>
  <c r="Q10" i="67"/>
  <c r="AO9" i="67"/>
  <c r="AM9" i="67"/>
  <c r="AK9" i="67"/>
  <c r="AI9" i="67"/>
  <c r="AG9" i="67"/>
  <c r="AE9" i="67"/>
  <c r="AC9" i="67"/>
  <c r="AA9" i="67"/>
  <c r="Y9" i="67"/>
  <c r="W9" i="67"/>
  <c r="U9" i="67"/>
  <c r="S9" i="67"/>
  <c r="C43" i="67"/>
  <c r="D50" i="64"/>
  <c r="D51" i="64"/>
  <c r="D54" i="64"/>
  <c r="D55" i="64"/>
  <c r="D58" i="64"/>
  <c r="D59" i="64"/>
  <c r="D62" i="64"/>
  <c r="D63" i="64"/>
  <c r="D66" i="64"/>
  <c r="D70" i="64"/>
  <c r="D48" i="64"/>
  <c r="C49" i="64"/>
  <c r="D49" i="64" s="1"/>
  <c r="E49" i="64" s="1"/>
  <c r="C50" i="64"/>
  <c r="C51" i="64"/>
  <c r="C52" i="64"/>
  <c r="D52" i="64" s="1"/>
  <c r="E52" i="64" s="1"/>
  <c r="C53" i="64"/>
  <c r="D53" i="64" s="1"/>
  <c r="E53" i="64" s="1"/>
  <c r="C54" i="64"/>
  <c r="C55" i="64"/>
  <c r="C56" i="64"/>
  <c r="D56" i="64" s="1"/>
  <c r="E56" i="64" s="1"/>
  <c r="C57" i="64"/>
  <c r="D57" i="64" s="1"/>
  <c r="E57" i="64" s="1"/>
  <c r="C58" i="64"/>
  <c r="C59" i="64"/>
  <c r="C60" i="64"/>
  <c r="D60" i="64" s="1"/>
  <c r="E60" i="64" s="1"/>
  <c r="C61" i="64"/>
  <c r="D61" i="64" s="1"/>
  <c r="E61" i="64" s="1"/>
  <c r="C62" i="64"/>
  <c r="C63" i="64"/>
  <c r="C64" i="64"/>
  <c r="D64" i="64" s="1"/>
  <c r="E64" i="64" s="1"/>
  <c r="C65" i="64"/>
  <c r="D65" i="64" s="1"/>
  <c r="E65" i="64" s="1"/>
  <c r="C66" i="64"/>
  <c r="C67" i="64"/>
  <c r="D67" i="64" s="1"/>
  <c r="E67" i="64" s="1"/>
  <c r="C68" i="64"/>
  <c r="D68" i="64" s="1"/>
  <c r="E68" i="64" s="1"/>
  <c r="C69" i="64"/>
  <c r="D69" i="64" s="1"/>
  <c r="E69" i="64" s="1"/>
  <c r="C70" i="64"/>
  <c r="C71" i="64"/>
  <c r="D71" i="64" s="1"/>
  <c r="E71" i="64" s="1"/>
  <c r="C72" i="64"/>
  <c r="D72" i="64" s="1"/>
  <c r="E72" i="64" s="1"/>
  <c r="C73" i="64"/>
  <c r="D73" i="64" s="1"/>
  <c r="E73" i="64" s="1"/>
  <c r="C48" i="64"/>
  <c r="E70" i="64"/>
  <c r="E66" i="64"/>
  <c r="E63" i="64"/>
  <c r="E62" i="64"/>
  <c r="E59" i="64"/>
  <c r="E58" i="64"/>
  <c r="E55" i="64"/>
  <c r="E54" i="64"/>
  <c r="E51" i="64"/>
  <c r="E50" i="64"/>
  <c r="I35" i="64"/>
  <c r="Q9" i="64" a="1"/>
  <c r="Q9" i="64" s="1"/>
  <c r="T9" i="64"/>
  <c r="X9" i="64"/>
  <c r="AB9" i="64"/>
  <c r="AF9" i="64"/>
  <c r="AJ9" i="64"/>
  <c r="AN9" i="64"/>
  <c r="R10" i="64"/>
  <c r="V10" i="64"/>
  <c r="Z10" i="64"/>
  <c r="AD10" i="64"/>
  <c r="AH10" i="64"/>
  <c r="AL10" i="64"/>
  <c r="AP10" i="64"/>
  <c r="T11" i="64"/>
  <c r="X11" i="64"/>
  <c r="AB11" i="64"/>
  <c r="AF11" i="64"/>
  <c r="AJ11" i="64"/>
  <c r="AN11" i="64"/>
  <c r="R12" i="64"/>
  <c r="V12" i="64"/>
  <c r="Z12" i="64"/>
  <c r="AD12" i="64"/>
  <c r="AH12" i="64"/>
  <c r="AL12" i="64"/>
  <c r="AP12" i="64"/>
  <c r="T13" i="64"/>
  <c r="X13" i="64"/>
  <c r="AB13" i="64"/>
  <c r="AF13" i="64"/>
  <c r="AJ13" i="64"/>
  <c r="AN13" i="64"/>
  <c r="R14" i="64"/>
  <c r="V14" i="64"/>
  <c r="Z14" i="64"/>
  <c r="AD14" i="64"/>
  <c r="AH14" i="64"/>
  <c r="AL14" i="64"/>
  <c r="AP14" i="64"/>
  <c r="T15" i="64"/>
  <c r="X15" i="64"/>
  <c r="AB15" i="64"/>
  <c r="AE15" i="64"/>
  <c r="AG15" i="64"/>
  <c r="AI15" i="64"/>
  <c r="AK15" i="64"/>
  <c r="AM15" i="64"/>
  <c r="AO15" i="64"/>
  <c r="Q16" i="64"/>
  <c r="S16" i="64"/>
  <c r="U16" i="64"/>
  <c r="W16" i="64"/>
  <c r="Y16" i="64"/>
  <c r="AA16" i="64"/>
  <c r="AC16" i="64"/>
  <c r="AE16" i="64"/>
  <c r="AG16" i="64"/>
  <c r="AI16" i="64"/>
  <c r="AK16" i="64"/>
  <c r="AM16" i="64"/>
  <c r="AO16" i="64"/>
  <c r="I34" i="64"/>
  <c r="L28" i="64" s="1"/>
  <c r="E40" i="64"/>
  <c r="E39" i="64"/>
  <c r="G58" i="63"/>
  <c r="C34" i="63"/>
  <c r="D38" i="63" s="1"/>
  <c r="C38" i="63"/>
  <c r="E38" i="63"/>
  <c r="F38" i="63"/>
  <c r="B38" i="63"/>
  <c r="I65" i="63"/>
  <c r="J65" i="63" s="1"/>
  <c r="K65" i="63" s="1"/>
  <c r="G65" i="63"/>
  <c r="I64" i="63"/>
  <c r="J64" i="63" s="1"/>
  <c r="K64" i="63" s="1"/>
  <c r="G64" i="63"/>
  <c r="I63" i="63"/>
  <c r="J63" i="63" s="1"/>
  <c r="K63" i="63" s="1"/>
  <c r="G63" i="63"/>
  <c r="I62" i="63"/>
  <c r="J62" i="63" s="1"/>
  <c r="K62" i="63" s="1"/>
  <c r="G62" i="63"/>
  <c r="I61" i="63"/>
  <c r="J61" i="63" s="1"/>
  <c r="K61" i="63" s="1"/>
  <c r="G61" i="63"/>
  <c r="I60" i="63"/>
  <c r="J60" i="63" s="1"/>
  <c r="K60" i="63" s="1"/>
  <c r="G60" i="63"/>
  <c r="I59" i="63"/>
  <c r="J59" i="63" s="1"/>
  <c r="K59" i="63" s="1"/>
  <c r="G59" i="63"/>
  <c r="I58" i="63"/>
  <c r="J58" i="63" s="1"/>
  <c r="K58" i="63" s="1"/>
  <c r="I57" i="63"/>
  <c r="J57" i="63" s="1"/>
  <c r="K57" i="63" s="1"/>
  <c r="G57" i="63"/>
  <c r="I56" i="63"/>
  <c r="J56" i="63" s="1"/>
  <c r="K56" i="63" s="1"/>
  <c r="G56" i="63"/>
  <c r="I55" i="63"/>
  <c r="J55" i="63" s="1"/>
  <c r="K55" i="63" s="1"/>
  <c r="G55" i="63"/>
  <c r="I54" i="63"/>
  <c r="J54" i="63" s="1"/>
  <c r="K54" i="63" s="1"/>
  <c r="G54" i="63"/>
  <c r="I53" i="63"/>
  <c r="J53" i="63" s="1"/>
  <c r="K53" i="63" s="1"/>
  <c r="G53" i="63"/>
  <c r="I52" i="63"/>
  <c r="J52" i="63" s="1"/>
  <c r="K52" i="63" s="1"/>
  <c r="G52" i="63"/>
  <c r="I51" i="63"/>
  <c r="J51" i="63" s="1"/>
  <c r="K51" i="63" s="1"/>
  <c r="G51" i="63"/>
  <c r="I50" i="63"/>
  <c r="J50" i="63" s="1"/>
  <c r="K50" i="63" s="1"/>
  <c r="G50" i="63"/>
  <c r="I49" i="63"/>
  <c r="J49" i="63" s="1"/>
  <c r="K49" i="63" s="1"/>
  <c r="G49" i="63"/>
  <c r="I48" i="63"/>
  <c r="J48" i="63" s="1"/>
  <c r="K48" i="63" s="1"/>
  <c r="G48" i="63"/>
  <c r="I47" i="63"/>
  <c r="J47" i="63" s="1"/>
  <c r="K47" i="63" s="1"/>
  <c r="G47" i="63"/>
  <c r="I46" i="63"/>
  <c r="J46" i="63" s="1"/>
  <c r="K46" i="63" s="1"/>
  <c r="G46" i="63"/>
  <c r="I45" i="63"/>
  <c r="J45" i="63" s="1"/>
  <c r="K45" i="63" s="1"/>
  <c r="G45" i="63"/>
  <c r="I44" i="63"/>
  <c r="J44" i="63" s="1"/>
  <c r="K44" i="63" s="1"/>
  <c r="G44" i="63"/>
  <c r="I43" i="63"/>
  <c r="J43" i="63" s="1"/>
  <c r="K43" i="63" s="1"/>
  <c r="G43" i="63"/>
  <c r="I42" i="63"/>
  <c r="J42" i="63" s="1"/>
  <c r="K42" i="63" s="1"/>
  <c r="G42" i="63"/>
  <c r="Y22" i="63"/>
  <c r="X22" i="63"/>
  <c r="W22" i="63"/>
  <c r="V22" i="63"/>
  <c r="U22" i="63"/>
  <c r="T22" i="63"/>
  <c r="S22" i="63"/>
  <c r="R22" i="63"/>
  <c r="Q22" i="63"/>
  <c r="P22" i="63"/>
  <c r="O22" i="63"/>
  <c r="N22" i="63"/>
  <c r="M22" i="63"/>
  <c r="L22" i="63"/>
  <c r="K22" i="63"/>
  <c r="J22" i="63"/>
  <c r="I22" i="63"/>
  <c r="H22" i="63"/>
  <c r="G22" i="63"/>
  <c r="Y21" i="63"/>
  <c r="X21" i="63"/>
  <c r="W21" i="63"/>
  <c r="V21" i="63"/>
  <c r="U21" i="63"/>
  <c r="T21" i="63"/>
  <c r="S21" i="63"/>
  <c r="R21" i="63"/>
  <c r="Q21" i="63"/>
  <c r="P21" i="63"/>
  <c r="O21" i="63"/>
  <c r="N21" i="63"/>
  <c r="M21" i="63"/>
  <c r="L21" i="63"/>
  <c r="K21" i="63"/>
  <c r="J21" i="63"/>
  <c r="I21" i="63"/>
  <c r="H21" i="63"/>
  <c r="G21" i="63"/>
  <c r="Y20" i="63"/>
  <c r="X20" i="63"/>
  <c r="W20" i="63"/>
  <c r="V20" i="63"/>
  <c r="U20" i="63"/>
  <c r="T20" i="63"/>
  <c r="S20" i="63"/>
  <c r="R20" i="63"/>
  <c r="Q20" i="63"/>
  <c r="P20" i="63"/>
  <c r="O20" i="63"/>
  <c r="N20" i="63"/>
  <c r="M20" i="63"/>
  <c r="L20" i="63"/>
  <c r="K20" i="63"/>
  <c r="J20" i="63"/>
  <c r="I20" i="63"/>
  <c r="H20" i="63"/>
  <c r="G20" i="63"/>
  <c r="Y19" i="63"/>
  <c r="X19" i="63"/>
  <c r="W19" i="63"/>
  <c r="V19" i="63"/>
  <c r="U19" i="63"/>
  <c r="T19" i="63"/>
  <c r="S19" i="63"/>
  <c r="R19" i="63"/>
  <c r="Q19" i="63"/>
  <c r="P19" i="63"/>
  <c r="O19" i="63"/>
  <c r="N19" i="63"/>
  <c r="M19" i="63"/>
  <c r="L19" i="63"/>
  <c r="K19" i="63"/>
  <c r="J19" i="63"/>
  <c r="I19" i="63"/>
  <c r="H19" i="63"/>
  <c r="G19" i="63"/>
  <c r="Y18" i="63"/>
  <c r="X18" i="63"/>
  <c r="W18" i="63"/>
  <c r="V18" i="63"/>
  <c r="U18" i="63"/>
  <c r="T18" i="63"/>
  <c r="S18" i="63"/>
  <c r="R18" i="63"/>
  <c r="Q18" i="63"/>
  <c r="P18" i="63"/>
  <c r="O18" i="63"/>
  <c r="N18" i="63"/>
  <c r="M18" i="63"/>
  <c r="L18" i="63"/>
  <c r="K18" i="63"/>
  <c r="J18" i="63"/>
  <c r="I18" i="63"/>
  <c r="H18" i="63"/>
  <c r="G18" i="63"/>
  <c r="Y17" i="63"/>
  <c r="X17" i="63"/>
  <c r="W17" i="63"/>
  <c r="V17" i="63"/>
  <c r="U17" i="63"/>
  <c r="T17" i="63"/>
  <c r="S17" i="63"/>
  <c r="R17" i="63"/>
  <c r="Q17" i="63"/>
  <c r="P17" i="63"/>
  <c r="O17" i="63"/>
  <c r="N17" i="63"/>
  <c r="M17" i="63"/>
  <c r="L17" i="63"/>
  <c r="K17" i="63"/>
  <c r="J17" i="63"/>
  <c r="I17" i="63"/>
  <c r="H17" i="63"/>
  <c r="G17" i="63"/>
  <c r="Y16" i="63"/>
  <c r="X16" i="63"/>
  <c r="W16" i="63"/>
  <c r="V16" i="63"/>
  <c r="U16" i="63"/>
  <c r="T16" i="63"/>
  <c r="S16" i="63"/>
  <c r="R16" i="63"/>
  <c r="Q16" i="63"/>
  <c r="P16" i="63"/>
  <c r="O16" i="63"/>
  <c r="N16" i="63"/>
  <c r="M16" i="63"/>
  <c r="L16" i="63"/>
  <c r="K16" i="63"/>
  <c r="J16" i="63"/>
  <c r="I16" i="63"/>
  <c r="H16" i="63"/>
  <c r="G16" i="63"/>
  <c r="Y15" i="63"/>
  <c r="X15" i="63"/>
  <c r="W15" i="63"/>
  <c r="V15" i="63"/>
  <c r="U15" i="63"/>
  <c r="T15" i="63"/>
  <c r="S15" i="63"/>
  <c r="R15" i="63"/>
  <c r="Q15" i="63"/>
  <c r="P15" i="63"/>
  <c r="O15" i="63"/>
  <c r="N15" i="63"/>
  <c r="M15" i="63"/>
  <c r="L15" i="63"/>
  <c r="K15" i="63"/>
  <c r="J15" i="63"/>
  <c r="I15" i="63"/>
  <c r="H15" i="63"/>
  <c r="G15" i="63"/>
  <c r="Y14" i="63"/>
  <c r="X14" i="63"/>
  <c r="W14" i="63"/>
  <c r="V14" i="63"/>
  <c r="U14" i="63"/>
  <c r="T14" i="63"/>
  <c r="S14" i="63"/>
  <c r="R14" i="63"/>
  <c r="Q14" i="63"/>
  <c r="P14" i="63"/>
  <c r="O14" i="63"/>
  <c r="N14" i="63"/>
  <c r="M14" i="63"/>
  <c r="L14" i="63"/>
  <c r="K14" i="63"/>
  <c r="J14" i="63"/>
  <c r="I14" i="63"/>
  <c r="H14" i="63"/>
  <c r="G14" i="63"/>
  <c r="Y13" i="63"/>
  <c r="X13" i="63"/>
  <c r="W13" i="63"/>
  <c r="V13" i="63"/>
  <c r="U13" i="63"/>
  <c r="T13" i="63"/>
  <c r="S13" i="63"/>
  <c r="R13" i="63"/>
  <c r="Q13" i="63"/>
  <c r="P13" i="63"/>
  <c r="O13" i="63"/>
  <c r="N13" i="63"/>
  <c r="M13" i="63"/>
  <c r="L13" i="63"/>
  <c r="K13" i="63"/>
  <c r="J13" i="63"/>
  <c r="I13" i="63"/>
  <c r="H13" i="63"/>
  <c r="G13" i="63"/>
  <c r="Y12" i="63"/>
  <c r="X12" i="63"/>
  <c r="W12" i="63"/>
  <c r="V12" i="63"/>
  <c r="U12" i="63"/>
  <c r="T12" i="63"/>
  <c r="S12" i="63"/>
  <c r="R12" i="63"/>
  <c r="Q12" i="63"/>
  <c r="P12" i="63"/>
  <c r="O12" i="63"/>
  <c r="N12" i="63"/>
  <c r="M12" i="63"/>
  <c r="L12" i="63"/>
  <c r="K12" i="63"/>
  <c r="J12" i="63"/>
  <c r="I12" i="63"/>
  <c r="H12" i="63"/>
  <c r="G12" i="63"/>
  <c r="Y11" i="63"/>
  <c r="X11" i="63"/>
  <c r="W11" i="63"/>
  <c r="V11" i="63"/>
  <c r="U11" i="63"/>
  <c r="T11" i="63"/>
  <c r="S11" i="63"/>
  <c r="R11" i="63"/>
  <c r="Q11" i="63"/>
  <c r="P11" i="63"/>
  <c r="O11" i="63"/>
  <c r="N11" i="63"/>
  <c r="M11" i="63"/>
  <c r="L11" i="63"/>
  <c r="K11" i="63"/>
  <c r="J11" i="63"/>
  <c r="I11" i="63"/>
  <c r="H11" i="63"/>
  <c r="G11" i="63"/>
  <c r="Y10" i="63"/>
  <c r="X10" i="63"/>
  <c r="W10" i="63"/>
  <c r="V10" i="63"/>
  <c r="U10" i="63"/>
  <c r="T10" i="63"/>
  <c r="S10" i="63"/>
  <c r="R10" i="63"/>
  <c r="Q10" i="63"/>
  <c r="P10" i="63"/>
  <c r="O10" i="63"/>
  <c r="N10" i="63"/>
  <c r="M10" i="63"/>
  <c r="L10" i="63"/>
  <c r="K10" i="63"/>
  <c r="J10" i="63"/>
  <c r="I10" i="63"/>
  <c r="H10" i="63"/>
  <c r="G10" i="63"/>
  <c r="Y9" i="63"/>
  <c r="X9" i="63"/>
  <c r="W9" i="63"/>
  <c r="V9" i="63"/>
  <c r="U9" i="63"/>
  <c r="T9" i="63"/>
  <c r="S9" i="63"/>
  <c r="R9" i="63"/>
  <c r="Q9" i="63"/>
  <c r="P9" i="63"/>
  <c r="O9" i="63"/>
  <c r="N9" i="63"/>
  <c r="M9" i="63"/>
  <c r="L9" i="63"/>
  <c r="K9" i="63"/>
  <c r="J9" i="63"/>
  <c r="I9" i="63"/>
  <c r="H9" i="63"/>
  <c r="G9" i="63"/>
  <c r="Y8" i="63"/>
  <c r="X8" i="63"/>
  <c r="W8" i="63"/>
  <c r="V8" i="63"/>
  <c r="U8" i="63"/>
  <c r="T8" i="63"/>
  <c r="S8" i="63"/>
  <c r="R8" i="63"/>
  <c r="Q8" i="63"/>
  <c r="P8" i="63"/>
  <c r="O8" i="63"/>
  <c r="N8" i="63"/>
  <c r="M8" i="63"/>
  <c r="L8" i="63"/>
  <c r="K8" i="63"/>
  <c r="J8" i="63"/>
  <c r="I8" i="63"/>
  <c r="H8" i="63"/>
  <c r="G8" i="63"/>
  <c r="Y7" i="63"/>
  <c r="X7" i="63"/>
  <c r="W7" i="63"/>
  <c r="V7" i="63"/>
  <c r="U7" i="63"/>
  <c r="T7" i="63"/>
  <c r="S7" i="63"/>
  <c r="R7" i="63"/>
  <c r="Q7" i="63"/>
  <c r="P7" i="63"/>
  <c r="O7" i="63"/>
  <c r="N7" i="63"/>
  <c r="M7" i="63"/>
  <c r="L7" i="63"/>
  <c r="K7" i="63"/>
  <c r="J7" i="63"/>
  <c r="I7" i="63"/>
  <c r="H7" i="63"/>
  <c r="G7" i="63"/>
  <c r="Y6" i="63"/>
  <c r="X6" i="63"/>
  <c r="W6" i="63"/>
  <c r="V6" i="63"/>
  <c r="U6" i="63"/>
  <c r="T6" i="63"/>
  <c r="S6" i="63"/>
  <c r="R6" i="63"/>
  <c r="Q6" i="63"/>
  <c r="P6" i="63"/>
  <c r="O6" i="63"/>
  <c r="N6" i="63"/>
  <c r="M6" i="63"/>
  <c r="L6" i="63"/>
  <c r="K6" i="63"/>
  <c r="J6" i="63"/>
  <c r="I6" i="63"/>
  <c r="H6" i="63"/>
  <c r="G6" i="63"/>
  <c r="Y5" i="63"/>
  <c r="X5" i="63"/>
  <c r="W5" i="63"/>
  <c r="V5" i="63"/>
  <c r="U5" i="63"/>
  <c r="T5" i="63"/>
  <c r="S5" i="63"/>
  <c r="R5" i="63"/>
  <c r="Q5" i="63"/>
  <c r="P5" i="63"/>
  <c r="O5" i="63"/>
  <c r="N5" i="63"/>
  <c r="M5" i="63"/>
  <c r="L5" i="63"/>
  <c r="K5" i="63"/>
  <c r="J5" i="63"/>
  <c r="I5" i="63"/>
  <c r="H5" i="63"/>
  <c r="G5" i="63"/>
  <c r="Y4" i="63"/>
  <c r="X4" i="63"/>
  <c r="W4" i="63"/>
  <c r="V4" i="63"/>
  <c r="U4" i="63"/>
  <c r="T4" i="63"/>
  <c r="S4" i="63"/>
  <c r="R4" i="63"/>
  <c r="Q4" i="63"/>
  <c r="P4" i="63"/>
  <c r="O4" i="63"/>
  <c r="N4" i="63"/>
  <c r="M4" i="63"/>
  <c r="L4" i="63"/>
  <c r="K4" i="63"/>
  <c r="J4" i="63"/>
  <c r="I4" i="63"/>
  <c r="H4" i="63"/>
  <c r="G4" i="63"/>
  <c r="Y3" i="63"/>
  <c r="X3" i="63"/>
  <c r="W3" i="63"/>
  <c r="V3" i="63"/>
  <c r="U3" i="63"/>
  <c r="T3" i="63"/>
  <c r="S3" i="63"/>
  <c r="R3" i="63"/>
  <c r="Q3" i="63"/>
  <c r="P3" i="63"/>
  <c r="O3" i="63"/>
  <c r="N3" i="63"/>
  <c r="M3" i="63"/>
  <c r="L3" i="63"/>
  <c r="K3" i="63"/>
  <c r="J3" i="63"/>
  <c r="I3" i="63"/>
  <c r="H3" i="63"/>
  <c r="G3" i="63"/>
  <c r="Y2" i="63"/>
  <c r="Y38" i="63" s="1"/>
  <c r="X2" i="63"/>
  <c r="X38" i="63" s="1"/>
  <c r="W2" i="63"/>
  <c r="W38" i="63" s="1"/>
  <c r="V2" i="63"/>
  <c r="V38" i="63" s="1"/>
  <c r="U2" i="63"/>
  <c r="U38" i="63" s="1"/>
  <c r="T2" i="63"/>
  <c r="T38" i="63" s="1"/>
  <c r="S2" i="63"/>
  <c r="S38" i="63" s="1"/>
  <c r="R2" i="63"/>
  <c r="R38" i="63" s="1"/>
  <c r="Q2" i="63"/>
  <c r="Q38" i="63" s="1"/>
  <c r="P2" i="63"/>
  <c r="O2" i="63"/>
  <c r="O38" i="63" s="1"/>
  <c r="N2" i="63"/>
  <c r="N38" i="63" s="1"/>
  <c r="M2" i="63"/>
  <c r="M38" i="63" s="1"/>
  <c r="L2" i="63"/>
  <c r="K2" i="63"/>
  <c r="K38" i="63" s="1"/>
  <c r="J2" i="63"/>
  <c r="J38" i="63" s="1"/>
  <c r="I2" i="63"/>
  <c r="I38" i="63" s="1"/>
  <c r="H2" i="63"/>
  <c r="G2" i="63"/>
  <c r="G38" i="63" s="1"/>
  <c r="E48" i="64" l="1"/>
  <c r="Q18" i="69" a="1"/>
  <c r="AP16" i="64"/>
  <c r="AL16" i="64"/>
  <c r="AH16" i="64"/>
  <c r="AD16" i="64"/>
  <c r="Z16" i="64"/>
  <c r="V16" i="64"/>
  <c r="R16" i="64"/>
  <c r="AN15" i="64"/>
  <c r="AJ15" i="64"/>
  <c r="AF15" i="64"/>
  <c r="Z15" i="64"/>
  <c r="R15" i="64"/>
  <c r="AJ14" i="64"/>
  <c r="AB14" i="64"/>
  <c r="T14" i="64"/>
  <c r="AL13" i="64"/>
  <c r="AD13" i="64"/>
  <c r="V13" i="64"/>
  <c r="AN12" i="64"/>
  <c r="AF12" i="64"/>
  <c r="X12" i="64"/>
  <c r="AP11" i="64"/>
  <c r="AH11" i="64"/>
  <c r="Z11" i="64"/>
  <c r="R11" i="64"/>
  <c r="AJ10" i="64"/>
  <c r="AB10" i="64"/>
  <c r="T10" i="64"/>
  <c r="AL9" i="64"/>
  <c r="AD9" i="64"/>
  <c r="V9" i="64"/>
  <c r="Q40" i="84"/>
  <c r="AH40" i="84"/>
  <c r="AP40" i="84"/>
  <c r="X41" i="84"/>
  <c r="AF41" i="84"/>
  <c r="AN41" i="84"/>
  <c r="V42" i="84"/>
  <c r="AD42" i="84"/>
  <c r="AL42" i="84"/>
  <c r="T43" i="84"/>
  <c r="AB43" i="84"/>
  <c r="AJ43" i="84"/>
  <c r="R44" i="84"/>
  <c r="Z44" i="84"/>
  <c r="AH44" i="84"/>
  <c r="AP44" i="84"/>
  <c r="X45" i="84"/>
  <c r="AF45" i="84"/>
  <c r="AN45" i="84"/>
  <c r="AJ40" i="84"/>
  <c r="R41" i="84"/>
  <c r="Z41" i="84"/>
  <c r="AH41" i="84"/>
  <c r="AP41" i="84"/>
  <c r="X42" i="84"/>
  <c r="AF42" i="84"/>
  <c r="AN42" i="84"/>
  <c r="V43" i="84"/>
  <c r="AD43" i="84"/>
  <c r="AL43" i="84"/>
  <c r="T44" i="84"/>
  <c r="AB44" i="84"/>
  <c r="AJ44" i="84"/>
  <c r="R45" i="84"/>
  <c r="Z45" i="84"/>
  <c r="AH45" i="84"/>
  <c r="AP45" i="84"/>
  <c r="AL40" i="84"/>
  <c r="T41" i="84"/>
  <c r="AB41" i="84"/>
  <c r="AJ41" i="84"/>
  <c r="R42" i="84"/>
  <c r="Z42" i="84"/>
  <c r="AH42" i="84"/>
  <c r="AP42" i="84"/>
  <c r="X43" i="84"/>
  <c r="AF43" i="84"/>
  <c r="AN43" i="84"/>
  <c r="V44" i="84"/>
  <c r="AD44" i="84"/>
  <c r="AL44" i="84"/>
  <c r="T45" i="84"/>
  <c r="AB45" i="84"/>
  <c r="AJ45" i="84"/>
  <c r="AF40" i="84"/>
  <c r="AN40" i="84"/>
  <c r="V41" i="84"/>
  <c r="AD41" i="84"/>
  <c r="AL41" i="84"/>
  <c r="T42" i="84"/>
  <c r="AB42" i="84"/>
  <c r="AJ42" i="84"/>
  <c r="R43" i="84"/>
  <c r="Z43" i="84"/>
  <c r="AH43" i="84"/>
  <c r="AP43" i="84"/>
  <c r="X44" i="84"/>
  <c r="AF44" i="84"/>
  <c r="AN44" i="84"/>
  <c r="V45" i="84"/>
  <c r="AD45" i="84"/>
  <c r="AL45" i="84"/>
  <c r="X40" i="84"/>
  <c r="AO45" i="84"/>
  <c r="AG45" i="84"/>
  <c r="Y45" i="84"/>
  <c r="Q45" i="84"/>
  <c r="AI44" i="84"/>
  <c r="AA44" i="84"/>
  <c r="S44" i="84"/>
  <c r="AK43" i="84"/>
  <c r="AC43" i="84"/>
  <c r="U43" i="84"/>
  <c r="AM42" i="84"/>
  <c r="AE42" i="84"/>
  <c r="W42" i="84"/>
  <c r="AO41" i="84"/>
  <c r="AG41" i="84"/>
  <c r="Y41" i="84"/>
  <c r="Q41" i="84"/>
  <c r="AI40" i="84"/>
  <c r="AA40" i="84"/>
  <c r="S40" i="84"/>
  <c r="AD40" i="84"/>
  <c r="V40" i="84"/>
  <c r="AM45" i="84"/>
  <c r="AE45" i="84"/>
  <c r="W45" i="84"/>
  <c r="AO44" i="84"/>
  <c r="AG44" i="84"/>
  <c r="Y44" i="84"/>
  <c r="Q44" i="84"/>
  <c r="AI43" i="84"/>
  <c r="AA43" i="84"/>
  <c r="S43" i="84"/>
  <c r="AK42" i="84"/>
  <c r="AC42" i="84"/>
  <c r="U42" i="84"/>
  <c r="AM41" i="84"/>
  <c r="AE41" i="84"/>
  <c r="W41" i="84"/>
  <c r="AO40" i="84"/>
  <c r="AG40" i="84"/>
  <c r="Y40" i="84"/>
  <c r="Z40" i="84"/>
  <c r="R40" i="84"/>
  <c r="AI45" i="84"/>
  <c r="AA45" i="84"/>
  <c r="S45" i="84"/>
  <c r="AK44" i="84"/>
  <c r="AC44" i="84"/>
  <c r="U44" i="84"/>
  <c r="AM43" i="84"/>
  <c r="AE43" i="84"/>
  <c r="W43" i="84"/>
  <c r="AO42" i="84"/>
  <c r="AG42" i="84"/>
  <c r="Y42" i="84"/>
  <c r="Q42" i="84"/>
  <c r="AI41" i="84"/>
  <c r="AA41" i="84"/>
  <c r="S41" i="84"/>
  <c r="AK40" i="84"/>
  <c r="AC40" i="84"/>
  <c r="U40" i="84"/>
  <c r="AB40" i="84"/>
  <c r="T40" i="84"/>
  <c r="AK45" i="84"/>
  <c r="AC45" i="84"/>
  <c r="U45" i="84"/>
  <c r="AM44" i="84"/>
  <c r="AE44" i="84"/>
  <c r="W44" i="84"/>
  <c r="AO43" i="84"/>
  <c r="AG43" i="84"/>
  <c r="Y43" i="84"/>
  <c r="Q43" i="84"/>
  <c r="AI42" i="84"/>
  <c r="AA42" i="84"/>
  <c r="S42" i="84"/>
  <c r="AK41" i="84"/>
  <c r="AC41" i="84"/>
  <c r="U41" i="84"/>
  <c r="AM40" i="84"/>
  <c r="AE40" i="84"/>
  <c r="W40" i="84"/>
  <c r="Q18" i="67" a="1"/>
  <c r="R22" i="67" s="1"/>
  <c r="P38" i="63"/>
  <c r="L38" i="63"/>
  <c r="H38" i="63"/>
  <c r="AN16" i="64"/>
  <c r="AJ16" i="64"/>
  <c r="AF16" i="64"/>
  <c r="AB16" i="64"/>
  <c r="X16" i="64"/>
  <c r="T16" i="64"/>
  <c r="AP15" i="64"/>
  <c r="AL15" i="64"/>
  <c r="AH15" i="64"/>
  <c r="AD15" i="64"/>
  <c r="V15" i="64"/>
  <c r="AN14" i="64"/>
  <c r="AF14" i="64"/>
  <c r="X14" i="64"/>
  <c r="AP13" i="64"/>
  <c r="AH13" i="64"/>
  <c r="Z13" i="64"/>
  <c r="R13" i="64"/>
  <c r="AJ12" i="64"/>
  <c r="AB12" i="64"/>
  <c r="T12" i="64"/>
  <c r="AL11" i="64"/>
  <c r="AD11" i="64"/>
  <c r="V11" i="64"/>
  <c r="AN10" i="64"/>
  <c r="AF10" i="64"/>
  <c r="X10" i="64"/>
  <c r="AP9" i="64"/>
  <c r="AH9" i="64"/>
  <c r="Z9" i="64"/>
  <c r="R9" i="64"/>
  <c r="Q18" i="64" s="1" a="1"/>
  <c r="Q18" i="68" a="1"/>
  <c r="Q51" i="82" a="1"/>
  <c r="Y34" i="74"/>
  <c r="W34" i="74"/>
  <c r="U34" i="74"/>
  <c r="S34" i="74"/>
  <c r="Y33" i="74"/>
  <c r="W33" i="74"/>
  <c r="U33" i="74"/>
  <c r="S33" i="74"/>
  <c r="Y32" i="74"/>
  <c r="W32" i="74"/>
  <c r="U32" i="74"/>
  <c r="S32" i="74"/>
  <c r="Y31" i="74"/>
  <c r="W31" i="74"/>
  <c r="U31" i="74"/>
  <c r="S31" i="74"/>
  <c r="Y30" i="74"/>
  <c r="W30" i="74"/>
  <c r="U30" i="74"/>
  <c r="S30" i="74"/>
  <c r="Y29" i="74"/>
  <c r="W29" i="74"/>
  <c r="U29" i="74"/>
  <c r="S29" i="74"/>
  <c r="Y28" i="74"/>
  <c r="W28" i="74"/>
  <c r="U28" i="74"/>
  <c r="S28" i="74"/>
  <c r="Y27" i="74"/>
  <c r="W27" i="74"/>
  <c r="U27" i="74"/>
  <c r="S27" i="74"/>
  <c r="X34" i="74"/>
  <c r="V34" i="74"/>
  <c r="T34" i="74"/>
  <c r="R34" i="74"/>
  <c r="X33" i="74"/>
  <c r="V33" i="74"/>
  <c r="T33" i="74"/>
  <c r="X32" i="74"/>
  <c r="T32" i="74"/>
  <c r="X31" i="74"/>
  <c r="T31" i="74"/>
  <c r="X30" i="74"/>
  <c r="T30" i="74"/>
  <c r="X29" i="74"/>
  <c r="T29" i="74"/>
  <c r="X28" i="74"/>
  <c r="T28" i="74"/>
  <c r="X27" i="74"/>
  <c r="T27" i="74"/>
  <c r="R33" i="74"/>
  <c r="V32" i="74"/>
  <c r="R32" i="74"/>
  <c r="V31" i="74"/>
  <c r="R31" i="74"/>
  <c r="V30" i="74"/>
  <c r="R30" i="74"/>
  <c r="V29" i="74"/>
  <c r="R29" i="74"/>
  <c r="V28" i="74"/>
  <c r="R28" i="74"/>
  <c r="V27" i="74"/>
  <c r="R27" i="74"/>
  <c r="T20" i="67"/>
  <c r="S22" i="67"/>
  <c r="R19" i="67"/>
  <c r="Q21" i="67"/>
  <c r="U22" i="67"/>
  <c r="T19" i="67"/>
  <c r="AC15" i="64"/>
  <c r="AA15" i="64"/>
  <c r="Y15" i="64"/>
  <c r="W15" i="64"/>
  <c r="U15" i="64"/>
  <c r="S15" i="64"/>
  <c r="Q15" i="64"/>
  <c r="AO14" i="64"/>
  <c r="AM14" i="64"/>
  <c r="AK14" i="64"/>
  <c r="AI14" i="64"/>
  <c r="AG14" i="64"/>
  <c r="AE14" i="64"/>
  <c r="AC14" i="64"/>
  <c r="AA14" i="64"/>
  <c r="Y14" i="64"/>
  <c r="W14" i="64"/>
  <c r="U14" i="64"/>
  <c r="S14" i="64"/>
  <c r="Q14" i="64"/>
  <c r="AO13" i="64"/>
  <c r="AM13" i="64"/>
  <c r="AK13" i="64"/>
  <c r="AI13" i="64"/>
  <c r="AG13" i="64"/>
  <c r="AE13" i="64"/>
  <c r="AC13" i="64"/>
  <c r="AA13" i="64"/>
  <c r="Y13" i="64"/>
  <c r="W13" i="64"/>
  <c r="U13" i="64"/>
  <c r="S13" i="64"/>
  <c r="Q13" i="64"/>
  <c r="AO12" i="64"/>
  <c r="AM12" i="64"/>
  <c r="AK12" i="64"/>
  <c r="AI12" i="64"/>
  <c r="AG12" i="64"/>
  <c r="AE12" i="64"/>
  <c r="AC12" i="64"/>
  <c r="AA12" i="64"/>
  <c r="Y12" i="64"/>
  <c r="W12" i="64"/>
  <c r="U12" i="64"/>
  <c r="S12" i="64"/>
  <c r="Q12" i="64"/>
  <c r="AO11" i="64"/>
  <c r="AM11" i="64"/>
  <c r="AK11" i="64"/>
  <c r="AI11" i="64"/>
  <c r="AG11" i="64"/>
  <c r="AE11" i="64"/>
  <c r="AC11" i="64"/>
  <c r="AA11" i="64"/>
  <c r="Y11" i="64"/>
  <c r="W11" i="64"/>
  <c r="U11" i="64"/>
  <c r="S11" i="64"/>
  <c r="Q11" i="64"/>
  <c r="AO10" i="64"/>
  <c r="AM10" i="64"/>
  <c r="AK10" i="64"/>
  <c r="AI10" i="64"/>
  <c r="AG10" i="64"/>
  <c r="AE10" i="64"/>
  <c r="AC10" i="64"/>
  <c r="AA10" i="64"/>
  <c r="Y10" i="64"/>
  <c r="W10" i="64"/>
  <c r="U10" i="64"/>
  <c r="S10" i="64"/>
  <c r="Q10" i="64"/>
  <c r="AO9" i="64"/>
  <c r="AM9" i="64"/>
  <c r="AK9" i="64"/>
  <c r="AI9" i="64"/>
  <c r="AG9" i="64"/>
  <c r="AE9" i="64"/>
  <c r="AC9" i="64"/>
  <c r="AA9" i="64"/>
  <c r="Y9" i="64"/>
  <c r="W9" i="64"/>
  <c r="U9" i="64"/>
  <c r="S9" i="64"/>
  <c r="L8" i="64"/>
  <c r="L12" i="64"/>
  <c r="L10" i="64"/>
  <c r="L25" i="64"/>
  <c r="L33" i="64"/>
  <c r="L32" i="64"/>
  <c r="L31" i="64"/>
  <c r="L30" i="64"/>
  <c r="L29" i="64"/>
  <c r="L9" i="64"/>
  <c r="L11" i="64"/>
  <c r="L13" i="64"/>
  <c r="L14" i="64"/>
  <c r="L15" i="64"/>
  <c r="L16" i="64"/>
  <c r="L17" i="64"/>
  <c r="L18" i="64"/>
  <c r="L19" i="64"/>
  <c r="L20" i="64"/>
  <c r="L21" i="64"/>
  <c r="L22" i="64"/>
  <c r="L23" i="64"/>
  <c r="L27" i="64"/>
  <c r="L24" i="64"/>
  <c r="L26" i="64"/>
  <c r="E31" i="62"/>
  <c r="E30" i="62"/>
  <c r="H25" i="62"/>
  <c r="K22" i="62" s="1"/>
  <c r="K24" i="62"/>
  <c r="K23" i="62"/>
  <c r="K21" i="62"/>
  <c r="K20" i="62"/>
  <c r="K19" i="62"/>
  <c r="K17" i="62"/>
  <c r="K16" i="62"/>
  <c r="K15" i="62"/>
  <c r="K13" i="62"/>
  <c r="K12" i="62"/>
  <c r="K11" i="62"/>
  <c r="P9" i="62" a="1"/>
  <c r="AF14" i="62" s="1"/>
  <c r="K9" i="62"/>
  <c r="K8" i="62"/>
  <c r="E31" i="61"/>
  <c r="E30" i="61"/>
  <c r="H25" i="61"/>
  <c r="K23" i="61" s="1"/>
  <c r="K24" i="61"/>
  <c r="K22" i="61"/>
  <c r="K21" i="61"/>
  <c r="K20" i="61"/>
  <c r="K18" i="61"/>
  <c r="K17" i="61"/>
  <c r="K16" i="61"/>
  <c r="K14" i="61"/>
  <c r="K13" i="61"/>
  <c r="K12" i="61"/>
  <c r="K10" i="61"/>
  <c r="P9" i="61" a="1"/>
  <c r="AF14" i="61" s="1"/>
  <c r="K9" i="61"/>
  <c r="E31" i="60"/>
  <c r="E30" i="60"/>
  <c r="H25" i="60"/>
  <c r="K24" i="60" s="1"/>
  <c r="K17" i="60"/>
  <c r="P9" i="60" a="1"/>
  <c r="AF14" i="60" s="1"/>
  <c r="E31" i="59"/>
  <c r="E30" i="59"/>
  <c r="H25" i="59"/>
  <c r="K24" i="59" s="1"/>
  <c r="K17" i="59"/>
  <c r="P9" i="59" a="1"/>
  <c r="AF14" i="59" s="1"/>
  <c r="E31" i="58"/>
  <c r="E30" i="58"/>
  <c r="H25" i="58"/>
  <c r="K24" i="58" s="1"/>
  <c r="K17" i="58"/>
  <c r="P9" i="58" a="1"/>
  <c r="AF14" i="58" s="1"/>
  <c r="E31" i="57"/>
  <c r="E30" i="57"/>
  <c r="H25" i="57"/>
  <c r="K24" i="57" s="1"/>
  <c r="K17" i="57"/>
  <c r="P9" i="57" a="1"/>
  <c r="AF14" i="57" s="1"/>
  <c r="E31" i="56"/>
  <c r="E30" i="56"/>
  <c r="H25" i="56"/>
  <c r="K24" i="56" s="1"/>
  <c r="K23" i="56"/>
  <c r="K21" i="56"/>
  <c r="K19" i="56"/>
  <c r="K17" i="56"/>
  <c r="K15" i="56"/>
  <c r="K13" i="56"/>
  <c r="K11" i="56"/>
  <c r="K9" i="56"/>
  <c r="P9" i="56" a="1"/>
  <c r="E31" i="55"/>
  <c r="E30" i="55"/>
  <c r="H25" i="55"/>
  <c r="K24" i="55"/>
  <c r="K23" i="55"/>
  <c r="E23" i="55"/>
  <c r="K22" i="55"/>
  <c r="E22" i="55"/>
  <c r="K21" i="55"/>
  <c r="E21" i="55"/>
  <c r="K20" i="55"/>
  <c r="E20" i="55"/>
  <c r="K19" i="55"/>
  <c r="E19" i="55"/>
  <c r="K18" i="55"/>
  <c r="E18" i="55"/>
  <c r="K17" i="55"/>
  <c r="E17" i="55"/>
  <c r="K16" i="55"/>
  <c r="E16" i="55"/>
  <c r="K15" i="55"/>
  <c r="E15" i="55"/>
  <c r="K14" i="55"/>
  <c r="E14" i="55"/>
  <c r="K13" i="55"/>
  <c r="E13" i="55"/>
  <c r="K12" i="55"/>
  <c r="E12" i="55"/>
  <c r="K11" i="55"/>
  <c r="E11" i="55"/>
  <c r="K10" i="55"/>
  <c r="E10" i="55"/>
  <c r="K9" i="55"/>
  <c r="E9" i="55"/>
  <c r="K8" i="55"/>
  <c r="E8" i="55"/>
  <c r="E31" i="54"/>
  <c r="E30" i="54"/>
  <c r="H25" i="54"/>
  <c r="K24" i="54"/>
  <c r="K23" i="54"/>
  <c r="E23" i="54"/>
  <c r="K22" i="54"/>
  <c r="E22" i="54"/>
  <c r="K21" i="54"/>
  <c r="E21" i="54"/>
  <c r="K20" i="54"/>
  <c r="E20" i="54"/>
  <c r="K19" i="54"/>
  <c r="E19" i="54"/>
  <c r="K18" i="54"/>
  <c r="E18" i="54"/>
  <c r="K17" i="54"/>
  <c r="E17" i="54"/>
  <c r="K16" i="54"/>
  <c r="E16" i="54"/>
  <c r="K15" i="54"/>
  <c r="E15" i="54"/>
  <c r="K14" i="54"/>
  <c r="E14" i="54"/>
  <c r="K13" i="54"/>
  <c r="E13" i="54"/>
  <c r="K12" i="54"/>
  <c r="E12" i="54"/>
  <c r="K11" i="54"/>
  <c r="E11" i="54"/>
  <c r="K10" i="54"/>
  <c r="E10" i="54"/>
  <c r="K9" i="54"/>
  <c r="E9" i="54"/>
  <c r="K8" i="54"/>
  <c r="E8" i="54"/>
  <c r="E8" i="50"/>
  <c r="E9" i="50"/>
  <c r="E10" i="50"/>
  <c r="E11" i="50"/>
  <c r="E12" i="50"/>
  <c r="E13" i="50"/>
  <c r="E14" i="50"/>
  <c r="E15" i="50"/>
  <c r="E16" i="50"/>
  <c r="E17" i="50"/>
  <c r="E22" i="50"/>
  <c r="E23" i="50"/>
  <c r="E31" i="50"/>
  <c r="E30" i="50"/>
  <c r="H25" i="50"/>
  <c r="K24" i="50"/>
  <c r="K23" i="50"/>
  <c r="K22" i="50"/>
  <c r="K21" i="50"/>
  <c r="E21" i="50"/>
  <c r="K20" i="50"/>
  <c r="E20" i="50"/>
  <c r="K19" i="50"/>
  <c r="E19" i="50"/>
  <c r="K18" i="50"/>
  <c r="E18" i="50"/>
  <c r="K17" i="50"/>
  <c r="K16" i="50"/>
  <c r="K15" i="50"/>
  <c r="K14" i="50"/>
  <c r="K13" i="50"/>
  <c r="K12" i="50"/>
  <c r="K11" i="50"/>
  <c r="K10" i="50"/>
  <c r="K9" i="50"/>
  <c r="K8" i="50"/>
  <c r="E31" i="49"/>
  <c r="E30" i="49"/>
  <c r="H25" i="49"/>
  <c r="K24" i="49" s="1"/>
  <c r="K23" i="49"/>
  <c r="K21" i="49"/>
  <c r="E21" i="49"/>
  <c r="K20" i="49"/>
  <c r="E20" i="49"/>
  <c r="K19" i="49"/>
  <c r="E19" i="49"/>
  <c r="P9" i="49" s="1" a="1"/>
  <c r="K18" i="49"/>
  <c r="E18" i="49"/>
  <c r="K17" i="49"/>
  <c r="K15" i="49"/>
  <c r="E15" i="49"/>
  <c r="K14" i="49"/>
  <c r="K12" i="49"/>
  <c r="K10" i="49"/>
  <c r="K8" i="49"/>
  <c r="E31" i="48"/>
  <c r="E30" i="48"/>
  <c r="K24" i="48"/>
  <c r="K23" i="48"/>
  <c r="E23" i="48"/>
  <c r="K22" i="48"/>
  <c r="E22" i="48"/>
  <c r="K21" i="48"/>
  <c r="E21" i="48"/>
  <c r="K20" i="48"/>
  <c r="E20" i="48"/>
  <c r="K19" i="48"/>
  <c r="E19" i="48"/>
  <c r="K18" i="48"/>
  <c r="E18" i="48"/>
  <c r="K17" i="48"/>
  <c r="E17" i="48"/>
  <c r="K16" i="48"/>
  <c r="E16" i="48"/>
  <c r="K15" i="48"/>
  <c r="E15" i="48"/>
  <c r="K14" i="48"/>
  <c r="E14" i="48"/>
  <c r="K13" i="48"/>
  <c r="E13" i="48"/>
  <c r="K12" i="48"/>
  <c r="E12" i="48"/>
  <c r="K11" i="48"/>
  <c r="E11" i="48"/>
  <c r="K10" i="48"/>
  <c r="E10" i="48"/>
  <c r="K9" i="48"/>
  <c r="E9" i="48"/>
  <c r="K8" i="48"/>
  <c r="E8" i="48"/>
  <c r="P9" i="48" s="1" a="1"/>
  <c r="E31" i="45"/>
  <c r="E30" i="45"/>
  <c r="H25" i="45"/>
  <c r="K23" i="45" s="1"/>
  <c r="E23" i="45"/>
  <c r="E22" i="45"/>
  <c r="E21" i="45"/>
  <c r="E20" i="45"/>
  <c r="E19" i="45"/>
  <c r="E18" i="45"/>
  <c r="K17" i="45"/>
  <c r="E17" i="45"/>
  <c r="K16" i="45"/>
  <c r="E16" i="45"/>
  <c r="K15" i="45"/>
  <c r="E15" i="45"/>
  <c r="K14" i="45"/>
  <c r="E14" i="45"/>
  <c r="K13" i="45"/>
  <c r="E13" i="45"/>
  <c r="K12" i="45"/>
  <c r="E12" i="45"/>
  <c r="K11" i="45"/>
  <c r="E11" i="45"/>
  <c r="K10" i="45"/>
  <c r="E10" i="45"/>
  <c r="K9" i="45"/>
  <c r="E9" i="45"/>
  <c r="K8" i="45"/>
  <c r="E8" i="45"/>
  <c r="E31" i="44"/>
  <c r="E30" i="44"/>
  <c r="H25" i="44"/>
  <c r="E23" i="44"/>
  <c r="E22" i="44"/>
  <c r="E21" i="44"/>
  <c r="E20" i="44"/>
  <c r="E19" i="44"/>
  <c r="E18" i="44"/>
  <c r="E17" i="44"/>
  <c r="E16" i="44"/>
  <c r="E15" i="44"/>
  <c r="E14" i="44"/>
  <c r="E13" i="44"/>
  <c r="E12" i="44"/>
  <c r="E11" i="44"/>
  <c r="E10" i="44"/>
  <c r="E9" i="44"/>
  <c r="E8" i="44"/>
  <c r="P9" i="44" s="1" a="1"/>
  <c r="E31" i="43"/>
  <c r="E30" i="43"/>
  <c r="H25" i="43"/>
  <c r="K24" i="43" s="1"/>
  <c r="K23" i="43"/>
  <c r="E23" i="43"/>
  <c r="K22" i="43"/>
  <c r="E22" i="43"/>
  <c r="K21" i="43"/>
  <c r="E21" i="43"/>
  <c r="K20" i="43"/>
  <c r="E20" i="43"/>
  <c r="K19" i="43"/>
  <c r="E19" i="43"/>
  <c r="K18" i="43"/>
  <c r="E18" i="43"/>
  <c r="K17" i="43"/>
  <c r="E17" i="43"/>
  <c r="K16" i="43"/>
  <c r="E16" i="43"/>
  <c r="K15" i="43"/>
  <c r="E15" i="43"/>
  <c r="K14" i="43"/>
  <c r="E14" i="43"/>
  <c r="K13" i="43"/>
  <c r="E13" i="43"/>
  <c r="K12" i="43"/>
  <c r="E12" i="43"/>
  <c r="K11" i="43"/>
  <c r="E11" i="43"/>
  <c r="K10" i="43"/>
  <c r="E10" i="43"/>
  <c r="K9" i="43"/>
  <c r="E9" i="43"/>
  <c r="K8" i="43"/>
  <c r="E8" i="43"/>
  <c r="P9" i="43" s="1" a="1"/>
  <c r="E31" i="42"/>
  <c r="E30" i="42"/>
  <c r="H25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8" i="42"/>
  <c r="K12" i="41"/>
  <c r="K20" i="41"/>
  <c r="H25" i="41"/>
  <c r="K10" i="41" s="1"/>
  <c r="E31" i="41"/>
  <c r="E30" i="41"/>
  <c r="E23" i="41"/>
  <c r="E22" i="41"/>
  <c r="E21" i="41"/>
  <c r="E20" i="41"/>
  <c r="E19" i="41"/>
  <c r="E18" i="41"/>
  <c r="E17" i="41"/>
  <c r="E16" i="41"/>
  <c r="E15" i="41"/>
  <c r="E14" i="41"/>
  <c r="E13" i="41"/>
  <c r="E12" i="41"/>
  <c r="P9" i="41" s="1" a="1"/>
  <c r="E11" i="41"/>
  <c r="E10" i="41"/>
  <c r="E9" i="41"/>
  <c r="K8" i="41"/>
  <c r="E8" i="41"/>
  <c r="E35" i="40"/>
  <c r="E34" i="40"/>
  <c r="H29" i="40"/>
  <c r="K26" i="40" s="1"/>
  <c r="K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E9" i="40"/>
  <c r="E8" i="40"/>
  <c r="P9" i="40" s="1" a="1"/>
  <c r="H29" i="39"/>
  <c r="K25" i="39" s="1"/>
  <c r="E35" i="39"/>
  <c r="E34" i="39"/>
  <c r="K28" i="39"/>
  <c r="K27" i="39"/>
  <c r="K24" i="39"/>
  <c r="K23" i="39"/>
  <c r="K21" i="39"/>
  <c r="K20" i="39"/>
  <c r="K19" i="39"/>
  <c r="K17" i="39"/>
  <c r="K16" i="39"/>
  <c r="K15" i="39"/>
  <c r="K13" i="39"/>
  <c r="K12" i="39"/>
  <c r="K11" i="39"/>
  <c r="K9" i="39"/>
  <c r="K8" i="39"/>
  <c r="P9" i="39" a="1"/>
  <c r="E35" i="38"/>
  <c r="E34" i="38"/>
  <c r="H29" i="38"/>
  <c r="K28" i="38"/>
  <c r="K24" i="38"/>
  <c r="E23" i="38"/>
  <c r="E22" i="38"/>
  <c r="E21" i="38"/>
  <c r="K20" i="38"/>
  <c r="E20" i="38"/>
  <c r="E19" i="38"/>
  <c r="K18" i="38"/>
  <c r="E18" i="38"/>
  <c r="E17" i="38"/>
  <c r="E16" i="38"/>
  <c r="E15" i="38"/>
  <c r="E14" i="38"/>
  <c r="E13" i="38"/>
  <c r="K12" i="38"/>
  <c r="E12" i="38"/>
  <c r="E11" i="38"/>
  <c r="K10" i="38"/>
  <c r="E10" i="38"/>
  <c r="E9" i="38"/>
  <c r="E8" i="38"/>
  <c r="E35" i="37"/>
  <c r="E34" i="37"/>
  <c r="H29" i="37"/>
  <c r="K28" i="37"/>
  <c r="K26" i="37"/>
  <c r="K24" i="37"/>
  <c r="E23" i="37"/>
  <c r="K22" i="37"/>
  <c r="E22" i="37"/>
  <c r="E21" i="37"/>
  <c r="K20" i="37"/>
  <c r="E20" i="37"/>
  <c r="E19" i="37"/>
  <c r="K18" i="37"/>
  <c r="E18" i="37"/>
  <c r="E17" i="37"/>
  <c r="E16" i="37"/>
  <c r="E15" i="37"/>
  <c r="K14" i="37"/>
  <c r="E14" i="37"/>
  <c r="E13" i="37"/>
  <c r="K12" i="37"/>
  <c r="E12" i="37"/>
  <c r="E11" i="37"/>
  <c r="K10" i="37"/>
  <c r="E10" i="37"/>
  <c r="E9" i="37"/>
  <c r="K8" i="37"/>
  <c r="E8" i="37"/>
  <c r="E35" i="36"/>
  <c r="E34" i="36"/>
  <c r="H29" i="36"/>
  <c r="K28" i="36"/>
  <c r="K26" i="36"/>
  <c r="K25" i="36"/>
  <c r="K24" i="36"/>
  <c r="E23" i="36"/>
  <c r="K22" i="36"/>
  <c r="E22" i="36"/>
  <c r="E21" i="36"/>
  <c r="K20" i="36"/>
  <c r="E20" i="36"/>
  <c r="E19" i="36"/>
  <c r="K18" i="36"/>
  <c r="E18" i="36"/>
  <c r="K17" i="36"/>
  <c r="E17" i="36"/>
  <c r="K16" i="36"/>
  <c r="E16" i="36"/>
  <c r="K15" i="36"/>
  <c r="E15" i="36"/>
  <c r="K14" i="36"/>
  <c r="E14" i="36"/>
  <c r="K13" i="36"/>
  <c r="E13" i="36"/>
  <c r="K12" i="36"/>
  <c r="E12" i="36"/>
  <c r="K11" i="36"/>
  <c r="E11" i="36"/>
  <c r="K10" i="36"/>
  <c r="E10" i="36"/>
  <c r="K9" i="36"/>
  <c r="E9" i="36"/>
  <c r="K8" i="36"/>
  <c r="E8" i="36"/>
  <c r="H29" i="35"/>
  <c r="K10" i="35" s="1"/>
  <c r="E35" i="35"/>
  <c r="E34" i="35"/>
  <c r="E23" i="35"/>
  <c r="E22" i="35"/>
  <c r="E21" i="35"/>
  <c r="E20" i="35"/>
  <c r="E19" i="35"/>
  <c r="E18" i="35"/>
  <c r="E17" i="35"/>
  <c r="E16" i="35"/>
  <c r="E15" i="35"/>
  <c r="E14" i="35"/>
  <c r="E13" i="35"/>
  <c r="E12" i="35"/>
  <c r="E11" i="35"/>
  <c r="E10" i="35"/>
  <c r="E9" i="35"/>
  <c r="E8" i="35"/>
  <c r="P9" i="35" s="1" a="1"/>
  <c r="P9" i="35" l="1"/>
  <c r="W11" i="35"/>
  <c r="AE11" i="35"/>
  <c r="R12" i="35"/>
  <c r="Z12" i="35"/>
  <c r="AH12" i="35"/>
  <c r="U13" i="35"/>
  <c r="AC13" i="35"/>
  <c r="P14" i="35"/>
  <c r="X14" i="35"/>
  <c r="AF14" i="35"/>
  <c r="U11" i="35"/>
  <c r="AC11" i="35"/>
  <c r="P12" i="35"/>
  <c r="X12" i="35"/>
  <c r="AF12" i="35"/>
  <c r="S13" i="35"/>
  <c r="AA13" i="35"/>
  <c r="AI13" i="35"/>
  <c r="V14" i="35"/>
  <c r="AD14" i="35"/>
  <c r="Y11" i="35"/>
  <c r="AG11" i="35"/>
  <c r="T12" i="35"/>
  <c r="AB12" i="35"/>
  <c r="AJ12" i="35"/>
  <c r="W13" i="35"/>
  <c r="AE13" i="35"/>
  <c r="R14" i="35"/>
  <c r="Z14" i="35"/>
  <c r="AH14" i="35"/>
  <c r="S11" i="35"/>
  <c r="AA11" i="35"/>
  <c r="AI11" i="35"/>
  <c r="V12" i="35"/>
  <c r="AD12" i="35"/>
  <c r="Q13" i="35"/>
  <c r="Y13" i="35"/>
  <c r="AG13" i="35"/>
  <c r="T14" i="35"/>
  <c r="AB14" i="35"/>
  <c r="AJ14" i="35"/>
  <c r="P9" i="41"/>
  <c r="Q9" i="41"/>
  <c r="Y9" i="41"/>
  <c r="P10" i="41"/>
  <c r="X10" i="41"/>
  <c r="AF10" i="41"/>
  <c r="W11" i="41"/>
  <c r="AE11" i="41"/>
  <c r="V12" i="41"/>
  <c r="AD12" i="41"/>
  <c r="U13" i="41"/>
  <c r="AC13" i="41"/>
  <c r="T14" i="41"/>
  <c r="AB14" i="41"/>
  <c r="U9" i="41"/>
  <c r="AE9" i="41"/>
  <c r="Z10" i="41"/>
  <c r="S11" i="41"/>
  <c r="AC11" i="41"/>
  <c r="X12" i="41"/>
  <c r="Q13" i="41"/>
  <c r="AA13" i="41"/>
  <c r="V14" i="41"/>
  <c r="AF14" i="41"/>
  <c r="W9" i="41"/>
  <c r="R10" i="41"/>
  <c r="AB10" i="41"/>
  <c r="U11" i="41"/>
  <c r="P12" i="41"/>
  <c r="Z12" i="41"/>
  <c r="S13" i="41"/>
  <c r="AE13" i="41"/>
  <c r="X14" i="41"/>
  <c r="AA9" i="41"/>
  <c r="T10" i="41"/>
  <c r="AD10" i="41"/>
  <c r="Y11" i="41"/>
  <c r="R12" i="41"/>
  <c r="AB12" i="41"/>
  <c r="W13" i="41"/>
  <c r="P14" i="41"/>
  <c r="Z14" i="41"/>
  <c r="S9" i="41"/>
  <c r="AC9" i="41"/>
  <c r="V10" i="41"/>
  <c r="Q11" i="41"/>
  <c r="AA11" i="41"/>
  <c r="T12" i="41"/>
  <c r="AF12" i="41"/>
  <c r="Y13" i="41"/>
  <c r="R14" i="41"/>
  <c r="AD14" i="41"/>
  <c r="K25" i="35"/>
  <c r="K13" i="35"/>
  <c r="K24" i="44"/>
  <c r="K10" i="44"/>
  <c r="K8" i="44"/>
  <c r="K11" i="44"/>
  <c r="K9" i="44"/>
  <c r="P9" i="50" a="1"/>
  <c r="Q18" i="64"/>
  <c r="T25" i="64"/>
  <c r="T24" i="64"/>
  <c r="T23" i="64"/>
  <c r="T22" i="64"/>
  <c r="T21" i="64"/>
  <c r="T20" i="64"/>
  <c r="T19" i="64"/>
  <c r="T18" i="64"/>
  <c r="S25" i="64"/>
  <c r="S24" i="64"/>
  <c r="S23" i="64"/>
  <c r="S22" i="64"/>
  <c r="S21" i="64"/>
  <c r="S20" i="64"/>
  <c r="S19" i="64"/>
  <c r="S18" i="64"/>
  <c r="R25" i="64"/>
  <c r="R24" i="64"/>
  <c r="R23" i="64"/>
  <c r="R22" i="64"/>
  <c r="R21" i="64"/>
  <c r="R20" i="64"/>
  <c r="R19" i="64"/>
  <c r="R18" i="64"/>
  <c r="Q25" i="64"/>
  <c r="Q24" i="64"/>
  <c r="Q23" i="64"/>
  <c r="Q22" i="64"/>
  <c r="Q21" i="64"/>
  <c r="Q20" i="64"/>
  <c r="Q19" i="64"/>
  <c r="X25" i="64"/>
  <c r="X24" i="64"/>
  <c r="X23" i="64"/>
  <c r="X22" i="64"/>
  <c r="X21" i="64"/>
  <c r="X20" i="64"/>
  <c r="X19" i="64"/>
  <c r="X18" i="64"/>
  <c r="W25" i="64"/>
  <c r="W24" i="64"/>
  <c r="W23" i="64"/>
  <c r="W22" i="64"/>
  <c r="W21" i="64"/>
  <c r="W20" i="64"/>
  <c r="W19" i="64"/>
  <c r="W18" i="64"/>
  <c r="V25" i="64"/>
  <c r="V24" i="64"/>
  <c r="V23" i="64"/>
  <c r="V22" i="64"/>
  <c r="V21" i="64"/>
  <c r="V20" i="64"/>
  <c r="V19" i="64"/>
  <c r="V18" i="64"/>
  <c r="U25" i="64"/>
  <c r="U24" i="64"/>
  <c r="U23" i="64"/>
  <c r="U22" i="64"/>
  <c r="U21" i="64"/>
  <c r="U20" i="64"/>
  <c r="U19" i="64"/>
  <c r="U18" i="64"/>
  <c r="K28" i="35"/>
  <c r="K24" i="35"/>
  <c r="K20" i="35"/>
  <c r="K16" i="35"/>
  <c r="K12" i="35"/>
  <c r="P9" i="38" a="1"/>
  <c r="K27" i="38"/>
  <c r="K23" i="38"/>
  <c r="K21" i="38"/>
  <c r="K19" i="38"/>
  <c r="K17" i="38"/>
  <c r="K15" i="38"/>
  <c r="K13" i="38"/>
  <c r="K11" i="38"/>
  <c r="K9" i="38"/>
  <c r="K8" i="40"/>
  <c r="K10" i="40"/>
  <c r="K12" i="40"/>
  <c r="K14" i="40"/>
  <c r="K16" i="40"/>
  <c r="K18" i="40"/>
  <c r="K20" i="40"/>
  <c r="K22" i="40"/>
  <c r="K25" i="40"/>
  <c r="K18" i="41"/>
  <c r="K21" i="35"/>
  <c r="K17" i="35"/>
  <c r="K27" i="35"/>
  <c r="K23" i="35"/>
  <c r="K19" i="35"/>
  <c r="K15" i="35"/>
  <c r="K11" i="35"/>
  <c r="P9" i="36" a="1"/>
  <c r="P9" i="37" a="1"/>
  <c r="P9" i="37" s="1"/>
  <c r="K27" i="37"/>
  <c r="K23" i="37"/>
  <c r="K21" i="37"/>
  <c r="K19" i="37"/>
  <c r="K17" i="37"/>
  <c r="K15" i="37"/>
  <c r="K13" i="37"/>
  <c r="K11" i="37"/>
  <c r="K9" i="37"/>
  <c r="C38" i="37" s="1"/>
  <c r="K8" i="38"/>
  <c r="K16" i="38"/>
  <c r="K25" i="38"/>
  <c r="K27" i="40"/>
  <c r="K9" i="41"/>
  <c r="C34" i="41" s="1"/>
  <c r="K13" i="41"/>
  <c r="K17" i="41"/>
  <c r="K21" i="41"/>
  <c r="K11" i="41"/>
  <c r="K15" i="41"/>
  <c r="K19" i="41"/>
  <c r="K23" i="41"/>
  <c r="K24" i="41"/>
  <c r="K16" i="41"/>
  <c r="K24" i="42"/>
  <c r="K23" i="42"/>
  <c r="K21" i="42"/>
  <c r="K19" i="42"/>
  <c r="K17" i="42"/>
  <c r="K15" i="42"/>
  <c r="K13" i="42"/>
  <c r="K11" i="42"/>
  <c r="K9" i="42"/>
  <c r="K22" i="42"/>
  <c r="K20" i="42"/>
  <c r="K18" i="42"/>
  <c r="K16" i="42"/>
  <c r="K14" i="42"/>
  <c r="K12" i="42"/>
  <c r="K10" i="42"/>
  <c r="K8" i="42"/>
  <c r="C34" i="43"/>
  <c r="K9" i="35"/>
  <c r="K26" i="35"/>
  <c r="K22" i="35"/>
  <c r="K18" i="35"/>
  <c r="K14" i="35"/>
  <c r="K27" i="36"/>
  <c r="K23" i="36"/>
  <c r="K21" i="36"/>
  <c r="K19" i="36"/>
  <c r="C38" i="36" s="1"/>
  <c r="K16" i="37"/>
  <c r="K25" i="37"/>
  <c r="K14" i="38"/>
  <c r="K22" i="38"/>
  <c r="K26" i="38"/>
  <c r="K26" i="39"/>
  <c r="K22" i="39"/>
  <c r="K18" i="39"/>
  <c r="K14" i="39"/>
  <c r="K10" i="39"/>
  <c r="C38" i="39" s="1"/>
  <c r="K9" i="40"/>
  <c r="K11" i="40"/>
  <c r="K13" i="40"/>
  <c r="K15" i="40"/>
  <c r="K17" i="40"/>
  <c r="K19" i="40"/>
  <c r="K21" i="40"/>
  <c r="K23" i="40"/>
  <c r="K28" i="40"/>
  <c r="K22" i="41"/>
  <c r="K14" i="41"/>
  <c r="P9" i="45" a="1"/>
  <c r="K11" i="49"/>
  <c r="K22" i="49"/>
  <c r="C34" i="54"/>
  <c r="C34" i="55"/>
  <c r="K8" i="57"/>
  <c r="K15" i="57"/>
  <c r="K23" i="57"/>
  <c r="K8" i="58"/>
  <c r="C34" i="58" s="1"/>
  <c r="K15" i="58"/>
  <c r="K23" i="58"/>
  <c r="K8" i="59"/>
  <c r="K15" i="59"/>
  <c r="K23" i="59"/>
  <c r="K8" i="60"/>
  <c r="K15" i="60"/>
  <c r="K23" i="60"/>
  <c r="K8" i="61"/>
  <c r="K11" i="61"/>
  <c r="K15" i="61"/>
  <c r="K19" i="61"/>
  <c r="K10" i="62"/>
  <c r="K14" i="62"/>
  <c r="K18" i="62"/>
  <c r="U18" i="67"/>
  <c r="Q22" i="67"/>
  <c r="R20" i="67"/>
  <c r="S18" i="67"/>
  <c r="T21" i="67"/>
  <c r="U19" i="67"/>
  <c r="Q18" i="67"/>
  <c r="Q27" i="67" s="1" a="1"/>
  <c r="Q51" i="84" a="1"/>
  <c r="Q18" i="69"/>
  <c r="V25" i="69"/>
  <c r="V24" i="69"/>
  <c r="V23" i="69"/>
  <c r="V22" i="69"/>
  <c r="V21" i="69"/>
  <c r="V20" i="69"/>
  <c r="V19" i="69"/>
  <c r="V18" i="69"/>
  <c r="U25" i="69"/>
  <c r="U24" i="69"/>
  <c r="U23" i="69"/>
  <c r="U22" i="69"/>
  <c r="U21" i="69"/>
  <c r="U20" i="69"/>
  <c r="U19" i="69"/>
  <c r="U18" i="69"/>
  <c r="T25" i="69"/>
  <c r="T24" i="69"/>
  <c r="T23" i="69"/>
  <c r="T22" i="69"/>
  <c r="T21" i="69"/>
  <c r="T20" i="69"/>
  <c r="T19" i="69"/>
  <c r="T18" i="69"/>
  <c r="S25" i="69"/>
  <c r="S24" i="69"/>
  <c r="S23" i="69"/>
  <c r="S22" i="69"/>
  <c r="S21" i="69"/>
  <c r="S20" i="69"/>
  <c r="S19" i="69"/>
  <c r="S18" i="69"/>
  <c r="R25" i="69"/>
  <c r="R24" i="69"/>
  <c r="R23" i="69"/>
  <c r="R22" i="69"/>
  <c r="R21" i="69"/>
  <c r="R20" i="69"/>
  <c r="R19" i="69"/>
  <c r="R18" i="69"/>
  <c r="Q25" i="69"/>
  <c r="Q24" i="69"/>
  <c r="Q23" i="69"/>
  <c r="Q22" i="69"/>
  <c r="Q21" i="69"/>
  <c r="Q20" i="69"/>
  <c r="Q19" i="69"/>
  <c r="X25" i="69"/>
  <c r="X24" i="69"/>
  <c r="X23" i="69"/>
  <c r="X22" i="69"/>
  <c r="X21" i="69"/>
  <c r="X20" i="69"/>
  <c r="X19" i="69"/>
  <c r="X18" i="69"/>
  <c r="W25" i="69"/>
  <c r="W24" i="69"/>
  <c r="W23" i="69"/>
  <c r="W22" i="69"/>
  <c r="W21" i="69"/>
  <c r="W20" i="69"/>
  <c r="W19" i="69"/>
  <c r="W18" i="69"/>
  <c r="C34" i="48"/>
  <c r="K9" i="49"/>
  <c r="K13" i="49"/>
  <c r="K16" i="49"/>
  <c r="C34" i="49" s="1"/>
  <c r="K11" i="57"/>
  <c r="K19" i="57"/>
  <c r="K11" i="58"/>
  <c r="K19" i="58"/>
  <c r="K11" i="59"/>
  <c r="K19" i="59"/>
  <c r="K11" i="60"/>
  <c r="K19" i="60"/>
  <c r="S20" i="67"/>
  <c r="T18" i="67"/>
  <c r="U21" i="67"/>
  <c r="Q20" i="67"/>
  <c r="R18" i="67"/>
  <c r="S21" i="67"/>
  <c r="Q18" i="68"/>
  <c r="R25" i="68"/>
  <c r="R24" i="68"/>
  <c r="R23" i="68"/>
  <c r="R22" i="68"/>
  <c r="R21" i="68"/>
  <c r="R20" i="68"/>
  <c r="R19" i="68"/>
  <c r="R18" i="68"/>
  <c r="Q25" i="68"/>
  <c r="Q24" i="68"/>
  <c r="Q23" i="68"/>
  <c r="Q22" i="68"/>
  <c r="Q21" i="68"/>
  <c r="Q20" i="68"/>
  <c r="Q19" i="68"/>
  <c r="X25" i="68"/>
  <c r="X24" i="68"/>
  <c r="X23" i="68"/>
  <c r="X22" i="68"/>
  <c r="X21" i="68"/>
  <c r="X20" i="68"/>
  <c r="X19" i="68"/>
  <c r="X18" i="68"/>
  <c r="W25" i="68"/>
  <c r="W24" i="68"/>
  <c r="W23" i="68"/>
  <c r="W22" i="68"/>
  <c r="W21" i="68"/>
  <c r="W20" i="68"/>
  <c r="W19" i="68"/>
  <c r="W18" i="68"/>
  <c r="V25" i="68"/>
  <c r="V24" i="68"/>
  <c r="V23" i="68"/>
  <c r="V22" i="68"/>
  <c r="V21" i="68"/>
  <c r="V20" i="68"/>
  <c r="V19" i="68"/>
  <c r="V18" i="68"/>
  <c r="U25" i="68"/>
  <c r="U24" i="68"/>
  <c r="U23" i="68"/>
  <c r="U22" i="68"/>
  <c r="U21" i="68"/>
  <c r="U20" i="68"/>
  <c r="U19" i="68"/>
  <c r="U18" i="68"/>
  <c r="T25" i="68"/>
  <c r="T24" i="68"/>
  <c r="T23" i="68"/>
  <c r="T22" i="68"/>
  <c r="T21" i="68"/>
  <c r="T20" i="68"/>
  <c r="T19" i="68"/>
  <c r="T18" i="68"/>
  <c r="S25" i="68"/>
  <c r="S24" i="68"/>
  <c r="S23" i="68"/>
  <c r="S22" i="68"/>
  <c r="S21" i="68"/>
  <c r="S20" i="68"/>
  <c r="S19" i="68"/>
  <c r="S18" i="68"/>
  <c r="C34" i="50"/>
  <c r="P9" i="54" a="1"/>
  <c r="AB14" i="54" s="1"/>
  <c r="P9" i="55" a="1"/>
  <c r="AE14" i="55" s="1"/>
  <c r="K13" i="57"/>
  <c r="K21" i="57"/>
  <c r="K13" i="58"/>
  <c r="K21" i="58"/>
  <c r="K13" i="59"/>
  <c r="K21" i="59"/>
  <c r="K13" i="60"/>
  <c r="K21" i="60"/>
  <c r="R21" i="67"/>
  <c r="S19" i="67"/>
  <c r="T22" i="67"/>
  <c r="U20" i="67"/>
  <c r="Q19" i="67"/>
  <c r="Q55" i="82"/>
  <c r="Q53" i="82"/>
  <c r="Q51" i="82"/>
  <c r="Q54" i="82"/>
  <c r="Q52" i="82"/>
  <c r="R40" i="74" a="1"/>
  <c r="R40" i="74" s="1"/>
  <c r="Q27" i="69" a="1"/>
  <c r="C43" i="64"/>
  <c r="C34" i="62"/>
  <c r="P9" i="62"/>
  <c r="R9" i="62"/>
  <c r="T9" i="62"/>
  <c r="V9" i="62"/>
  <c r="X9" i="62"/>
  <c r="Z9" i="62"/>
  <c r="AB9" i="62"/>
  <c r="AD9" i="62"/>
  <c r="AF9" i="62"/>
  <c r="Q10" i="62"/>
  <c r="S10" i="62"/>
  <c r="U10" i="62"/>
  <c r="W10" i="62"/>
  <c r="Y10" i="62"/>
  <c r="AA10" i="62"/>
  <c r="AC10" i="62"/>
  <c r="AE10" i="62"/>
  <c r="P11" i="62"/>
  <c r="R11" i="62"/>
  <c r="T11" i="62"/>
  <c r="V11" i="62"/>
  <c r="X11" i="62"/>
  <c r="Z11" i="62"/>
  <c r="AB11" i="62"/>
  <c r="AD11" i="62"/>
  <c r="AF11" i="62"/>
  <c r="Q12" i="62"/>
  <c r="S12" i="62"/>
  <c r="U12" i="62"/>
  <c r="W12" i="62"/>
  <c r="Y12" i="62"/>
  <c r="AA12" i="62"/>
  <c r="AC12" i="62"/>
  <c r="AE12" i="62"/>
  <c r="P13" i="62"/>
  <c r="R13" i="62"/>
  <c r="T13" i="62"/>
  <c r="V13" i="62"/>
  <c r="X13" i="62"/>
  <c r="Z13" i="62"/>
  <c r="AB13" i="62"/>
  <c r="AD13" i="62"/>
  <c r="AF13" i="62"/>
  <c r="Q14" i="62"/>
  <c r="S14" i="62"/>
  <c r="U14" i="62"/>
  <c r="W14" i="62"/>
  <c r="Y14" i="62"/>
  <c r="AA14" i="62"/>
  <c r="AC14" i="62"/>
  <c r="AE14" i="62"/>
  <c r="Q9" i="62"/>
  <c r="S9" i="62"/>
  <c r="U9" i="62"/>
  <c r="W9" i="62"/>
  <c r="Y9" i="62"/>
  <c r="AA9" i="62"/>
  <c r="AC9" i="62"/>
  <c r="AE9" i="62"/>
  <c r="P10" i="62"/>
  <c r="R10" i="62"/>
  <c r="T10" i="62"/>
  <c r="V10" i="62"/>
  <c r="X10" i="62"/>
  <c r="Z10" i="62"/>
  <c r="AB10" i="62"/>
  <c r="AD10" i="62"/>
  <c r="AF10" i="62"/>
  <c r="Q11" i="62"/>
  <c r="S11" i="62"/>
  <c r="U11" i="62"/>
  <c r="W11" i="62"/>
  <c r="Y11" i="62"/>
  <c r="AA11" i="62"/>
  <c r="AC11" i="62"/>
  <c r="AE11" i="62"/>
  <c r="P12" i="62"/>
  <c r="R12" i="62"/>
  <c r="T12" i="62"/>
  <c r="V12" i="62"/>
  <c r="X12" i="62"/>
  <c r="Z12" i="62"/>
  <c r="AB12" i="62"/>
  <c r="AD12" i="62"/>
  <c r="AF12" i="62"/>
  <c r="Q13" i="62"/>
  <c r="S13" i="62"/>
  <c r="U13" i="62"/>
  <c r="W13" i="62"/>
  <c r="Y13" i="62"/>
  <c r="AA13" i="62"/>
  <c r="AC13" i="62"/>
  <c r="AE13" i="62"/>
  <c r="P14" i="62"/>
  <c r="R14" i="62"/>
  <c r="T14" i="62"/>
  <c r="V14" i="62"/>
  <c r="X14" i="62"/>
  <c r="Z14" i="62"/>
  <c r="AB14" i="62"/>
  <c r="AD14" i="62"/>
  <c r="P9" i="61"/>
  <c r="R9" i="61"/>
  <c r="T9" i="61"/>
  <c r="V9" i="61"/>
  <c r="X9" i="61"/>
  <c r="Z9" i="61"/>
  <c r="AB9" i="61"/>
  <c r="AD9" i="61"/>
  <c r="AF9" i="61"/>
  <c r="Q10" i="61"/>
  <c r="S10" i="61"/>
  <c r="U10" i="61"/>
  <c r="W10" i="61"/>
  <c r="Y10" i="61"/>
  <c r="AA10" i="61"/>
  <c r="AC10" i="61"/>
  <c r="AE10" i="61"/>
  <c r="P11" i="61"/>
  <c r="R11" i="61"/>
  <c r="T11" i="61"/>
  <c r="V11" i="61"/>
  <c r="X11" i="61"/>
  <c r="Z11" i="61"/>
  <c r="AB11" i="61"/>
  <c r="AD11" i="61"/>
  <c r="AF11" i="61"/>
  <c r="Q12" i="61"/>
  <c r="S12" i="61"/>
  <c r="U12" i="61"/>
  <c r="W12" i="61"/>
  <c r="Y12" i="61"/>
  <c r="AA12" i="61"/>
  <c r="AC12" i="61"/>
  <c r="AE12" i="61"/>
  <c r="P13" i="61"/>
  <c r="R13" i="61"/>
  <c r="T13" i="61"/>
  <c r="V13" i="61"/>
  <c r="X13" i="61"/>
  <c r="Z13" i="61"/>
  <c r="AB13" i="61"/>
  <c r="AD13" i="61"/>
  <c r="AF13" i="61"/>
  <c r="Q14" i="61"/>
  <c r="S14" i="61"/>
  <c r="U14" i="61"/>
  <c r="W14" i="61"/>
  <c r="Y14" i="61"/>
  <c r="AA14" i="61"/>
  <c r="AC14" i="61"/>
  <c r="AE14" i="61"/>
  <c r="Q9" i="61"/>
  <c r="S9" i="61"/>
  <c r="U9" i="61"/>
  <c r="W9" i="61"/>
  <c r="Y9" i="61"/>
  <c r="AA9" i="61"/>
  <c r="AC9" i="61"/>
  <c r="AE9" i="61"/>
  <c r="P10" i="61"/>
  <c r="R10" i="61"/>
  <c r="T10" i="61"/>
  <c r="V10" i="61"/>
  <c r="X10" i="61"/>
  <c r="Z10" i="61"/>
  <c r="AB10" i="61"/>
  <c r="AD10" i="61"/>
  <c r="AF10" i="61"/>
  <c r="Q11" i="61"/>
  <c r="S11" i="61"/>
  <c r="U11" i="61"/>
  <c r="W11" i="61"/>
  <c r="Y11" i="61"/>
  <c r="AA11" i="61"/>
  <c r="AC11" i="61"/>
  <c r="AE11" i="61"/>
  <c r="P12" i="61"/>
  <c r="R12" i="61"/>
  <c r="T12" i="61"/>
  <c r="V12" i="61"/>
  <c r="X12" i="61"/>
  <c r="Z12" i="61"/>
  <c r="AB12" i="61"/>
  <c r="AD12" i="61"/>
  <c r="AF12" i="61"/>
  <c r="Q13" i="61"/>
  <c r="S13" i="61"/>
  <c r="U13" i="61"/>
  <c r="W13" i="61"/>
  <c r="Y13" i="61"/>
  <c r="AA13" i="61"/>
  <c r="AC13" i="61"/>
  <c r="AE13" i="61"/>
  <c r="P14" i="61"/>
  <c r="R14" i="61"/>
  <c r="T14" i="61"/>
  <c r="V14" i="61"/>
  <c r="X14" i="61"/>
  <c r="Z14" i="61"/>
  <c r="AB14" i="61"/>
  <c r="AD14" i="61"/>
  <c r="K9" i="60"/>
  <c r="K10" i="60"/>
  <c r="C34" i="60" s="1"/>
  <c r="K12" i="60"/>
  <c r="K14" i="60"/>
  <c r="K16" i="60"/>
  <c r="K18" i="60"/>
  <c r="K20" i="60"/>
  <c r="K22" i="60"/>
  <c r="P9" i="60"/>
  <c r="R9" i="60"/>
  <c r="T9" i="60"/>
  <c r="V9" i="60"/>
  <c r="X9" i="60"/>
  <c r="Z9" i="60"/>
  <c r="AB9" i="60"/>
  <c r="AD9" i="60"/>
  <c r="AF9" i="60"/>
  <c r="Q10" i="60"/>
  <c r="S10" i="60"/>
  <c r="U10" i="60"/>
  <c r="W10" i="60"/>
  <c r="Y10" i="60"/>
  <c r="AA10" i="60"/>
  <c r="AC10" i="60"/>
  <c r="AE10" i="60"/>
  <c r="P11" i="60"/>
  <c r="R11" i="60"/>
  <c r="T11" i="60"/>
  <c r="V11" i="60"/>
  <c r="X11" i="60"/>
  <c r="Z11" i="60"/>
  <c r="AB11" i="60"/>
  <c r="AD11" i="60"/>
  <c r="AF11" i="60"/>
  <c r="Q12" i="60"/>
  <c r="S12" i="60"/>
  <c r="U12" i="60"/>
  <c r="W12" i="60"/>
  <c r="Y12" i="60"/>
  <c r="AA12" i="60"/>
  <c r="AC12" i="60"/>
  <c r="AE12" i="60"/>
  <c r="P13" i="60"/>
  <c r="R13" i="60"/>
  <c r="T13" i="60"/>
  <c r="V13" i="60"/>
  <c r="X13" i="60"/>
  <c r="Z13" i="60"/>
  <c r="AB13" i="60"/>
  <c r="AD13" i="60"/>
  <c r="AF13" i="60"/>
  <c r="Q14" i="60"/>
  <c r="S14" i="60"/>
  <c r="U14" i="60"/>
  <c r="W14" i="60"/>
  <c r="Y14" i="60"/>
  <c r="AA14" i="60"/>
  <c r="AC14" i="60"/>
  <c r="AE14" i="60"/>
  <c r="Q9" i="60"/>
  <c r="S9" i="60"/>
  <c r="U9" i="60"/>
  <c r="W9" i="60"/>
  <c r="Y9" i="60"/>
  <c r="AA9" i="60"/>
  <c r="AC9" i="60"/>
  <c r="AE9" i="60"/>
  <c r="P10" i="60"/>
  <c r="R10" i="60"/>
  <c r="T10" i="60"/>
  <c r="V10" i="60"/>
  <c r="X10" i="60"/>
  <c r="Z10" i="60"/>
  <c r="AB10" i="60"/>
  <c r="AD10" i="60"/>
  <c r="AF10" i="60"/>
  <c r="Q11" i="60"/>
  <c r="S11" i="60"/>
  <c r="U11" i="60"/>
  <c r="W11" i="60"/>
  <c r="Y11" i="60"/>
  <c r="AA11" i="60"/>
  <c r="AC11" i="60"/>
  <c r="AE11" i="60"/>
  <c r="P12" i="60"/>
  <c r="R12" i="60"/>
  <c r="T12" i="60"/>
  <c r="V12" i="60"/>
  <c r="X12" i="60"/>
  <c r="Z12" i="60"/>
  <c r="AB12" i="60"/>
  <c r="AD12" i="60"/>
  <c r="AF12" i="60"/>
  <c r="Q13" i="60"/>
  <c r="S13" i="60"/>
  <c r="U13" i="60"/>
  <c r="W13" i="60"/>
  <c r="Y13" i="60"/>
  <c r="AA13" i="60"/>
  <c r="AC13" i="60"/>
  <c r="AE13" i="60"/>
  <c r="P14" i="60"/>
  <c r="R14" i="60"/>
  <c r="T14" i="60"/>
  <c r="V14" i="60"/>
  <c r="X14" i="60"/>
  <c r="Z14" i="60"/>
  <c r="AB14" i="60"/>
  <c r="AD14" i="60"/>
  <c r="K9" i="59"/>
  <c r="K10" i="59"/>
  <c r="K12" i="59"/>
  <c r="K14" i="59"/>
  <c r="C34" i="59" s="1"/>
  <c r="K16" i="59"/>
  <c r="K18" i="59"/>
  <c r="K20" i="59"/>
  <c r="K22" i="59"/>
  <c r="P9" i="59"/>
  <c r="R9" i="59"/>
  <c r="T9" i="59"/>
  <c r="V9" i="59"/>
  <c r="X9" i="59"/>
  <c r="Z9" i="59"/>
  <c r="AB9" i="59"/>
  <c r="AD9" i="59"/>
  <c r="AF9" i="59"/>
  <c r="Q10" i="59"/>
  <c r="S10" i="59"/>
  <c r="U10" i="59"/>
  <c r="W10" i="59"/>
  <c r="Y10" i="59"/>
  <c r="AA10" i="59"/>
  <c r="AC10" i="59"/>
  <c r="AE10" i="59"/>
  <c r="P11" i="59"/>
  <c r="R11" i="59"/>
  <c r="T11" i="59"/>
  <c r="V11" i="59"/>
  <c r="X11" i="59"/>
  <c r="Z11" i="59"/>
  <c r="AB11" i="59"/>
  <c r="AD11" i="59"/>
  <c r="AF11" i="59"/>
  <c r="Q12" i="59"/>
  <c r="S12" i="59"/>
  <c r="U12" i="59"/>
  <c r="W12" i="59"/>
  <c r="Y12" i="59"/>
  <c r="AA12" i="59"/>
  <c r="AC12" i="59"/>
  <c r="AE12" i="59"/>
  <c r="P13" i="59"/>
  <c r="R13" i="59"/>
  <c r="T13" i="59"/>
  <c r="V13" i="59"/>
  <c r="X13" i="59"/>
  <c r="Z13" i="59"/>
  <c r="AB13" i="59"/>
  <c r="AD13" i="59"/>
  <c r="AF13" i="59"/>
  <c r="Q14" i="59"/>
  <c r="S14" i="59"/>
  <c r="U14" i="59"/>
  <c r="W14" i="59"/>
  <c r="Y14" i="59"/>
  <c r="AA14" i="59"/>
  <c r="AC14" i="59"/>
  <c r="AE14" i="59"/>
  <c r="Q9" i="59"/>
  <c r="S9" i="59"/>
  <c r="U9" i="59"/>
  <c r="W9" i="59"/>
  <c r="Y9" i="59"/>
  <c r="AA9" i="59"/>
  <c r="AC9" i="59"/>
  <c r="AE9" i="59"/>
  <c r="P10" i="59"/>
  <c r="R10" i="59"/>
  <c r="T10" i="59"/>
  <c r="V10" i="59"/>
  <c r="X10" i="59"/>
  <c r="Z10" i="59"/>
  <c r="AB10" i="59"/>
  <c r="AD10" i="59"/>
  <c r="AF10" i="59"/>
  <c r="Q11" i="59"/>
  <c r="S11" i="59"/>
  <c r="U11" i="59"/>
  <c r="W11" i="59"/>
  <c r="Y11" i="59"/>
  <c r="AA11" i="59"/>
  <c r="AC11" i="59"/>
  <c r="AE11" i="59"/>
  <c r="P12" i="59"/>
  <c r="R12" i="59"/>
  <c r="T12" i="59"/>
  <c r="V12" i="59"/>
  <c r="X12" i="59"/>
  <c r="Z12" i="59"/>
  <c r="AB12" i="59"/>
  <c r="AD12" i="59"/>
  <c r="AF12" i="59"/>
  <c r="Q13" i="59"/>
  <c r="S13" i="59"/>
  <c r="U13" i="59"/>
  <c r="W13" i="59"/>
  <c r="Y13" i="59"/>
  <c r="AA13" i="59"/>
  <c r="AC13" i="59"/>
  <c r="AE13" i="59"/>
  <c r="P14" i="59"/>
  <c r="R14" i="59"/>
  <c r="T14" i="59"/>
  <c r="V14" i="59"/>
  <c r="X14" i="59"/>
  <c r="Z14" i="59"/>
  <c r="AB14" i="59"/>
  <c r="AD14" i="59"/>
  <c r="K9" i="58"/>
  <c r="K10" i="58"/>
  <c r="K12" i="58"/>
  <c r="K14" i="58"/>
  <c r="K16" i="58"/>
  <c r="K18" i="58"/>
  <c r="K20" i="58"/>
  <c r="K22" i="58"/>
  <c r="P9" i="58"/>
  <c r="R9" i="58"/>
  <c r="T9" i="58"/>
  <c r="V9" i="58"/>
  <c r="X9" i="58"/>
  <c r="Z9" i="58"/>
  <c r="AB9" i="58"/>
  <c r="AD9" i="58"/>
  <c r="AF9" i="58"/>
  <c r="Q10" i="58"/>
  <c r="S10" i="58"/>
  <c r="U10" i="58"/>
  <c r="W10" i="58"/>
  <c r="Y10" i="58"/>
  <c r="AA10" i="58"/>
  <c r="AC10" i="58"/>
  <c r="AE10" i="58"/>
  <c r="P11" i="58"/>
  <c r="R11" i="58"/>
  <c r="T11" i="58"/>
  <c r="V11" i="58"/>
  <c r="X11" i="58"/>
  <c r="Z11" i="58"/>
  <c r="AB11" i="58"/>
  <c r="AD11" i="58"/>
  <c r="AF11" i="58"/>
  <c r="Q12" i="58"/>
  <c r="S12" i="58"/>
  <c r="U12" i="58"/>
  <c r="W12" i="58"/>
  <c r="Y12" i="58"/>
  <c r="AA12" i="58"/>
  <c r="AC12" i="58"/>
  <c r="AE12" i="58"/>
  <c r="P13" i="58"/>
  <c r="R13" i="58"/>
  <c r="T13" i="58"/>
  <c r="V13" i="58"/>
  <c r="X13" i="58"/>
  <c r="Z13" i="58"/>
  <c r="AB13" i="58"/>
  <c r="AD13" i="58"/>
  <c r="AF13" i="58"/>
  <c r="Q14" i="58"/>
  <c r="S14" i="58"/>
  <c r="U14" i="58"/>
  <c r="W14" i="58"/>
  <c r="Y14" i="58"/>
  <c r="AA14" i="58"/>
  <c r="AC14" i="58"/>
  <c r="AE14" i="58"/>
  <c r="Q9" i="58"/>
  <c r="S9" i="58"/>
  <c r="U9" i="58"/>
  <c r="W9" i="58"/>
  <c r="Y9" i="58"/>
  <c r="AA9" i="58"/>
  <c r="AC9" i="58"/>
  <c r="AE9" i="58"/>
  <c r="P10" i="58"/>
  <c r="R10" i="58"/>
  <c r="T10" i="58"/>
  <c r="V10" i="58"/>
  <c r="X10" i="58"/>
  <c r="Z10" i="58"/>
  <c r="AB10" i="58"/>
  <c r="AD10" i="58"/>
  <c r="AF10" i="58"/>
  <c r="Q11" i="58"/>
  <c r="S11" i="58"/>
  <c r="U11" i="58"/>
  <c r="W11" i="58"/>
  <c r="Y11" i="58"/>
  <c r="AA11" i="58"/>
  <c r="AC11" i="58"/>
  <c r="AE11" i="58"/>
  <c r="P12" i="58"/>
  <c r="R12" i="58"/>
  <c r="T12" i="58"/>
  <c r="V12" i="58"/>
  <c r="X12" i="58"/>
  <c r="Z12" i="58"/>
  <c r="AB12" i="58"/>
  <c r="AD12" i="58"/>
  <c r="AF12" i="58"/>
  <c r="Q13" i="58"/>
  <c r="S13" i="58"/>
  <c r="U13" i="58"/>
  <c r="W13" i="58"/>
  <c r="Y13" i="58"/>
  <c r="AA13" i="58"/>
  <c r="AC13" i="58"/>
  <c r="AE13" i="58"/>
  <c r="P14" i="58"/>
  <c r="R14" i="58"/>
  <c r="T14" i="58"/>
  <c r="V14" i="58"/>
  <c r="X14" i="58"/>
  <c r="Z14" i="58"/>
  <c r="AB14" i="58"/>
  <c r="AD14" i="58"/>
  <c r="K9" i="57"/>
  <c r="K10" i="57"/>
  <c r="K12" i="57"/>
  <c r="K14" i="57"/>
  <c r="C34" i="57" s="1"/>
  <c r="K16" i="57"/>
  <c r="K18" i="57"/>
  <c r="K20" i="57"/>
  <c r="K22" i="57"/>
  <c r="P9" i="57"/>
  <c r="R9" i="57"/>
  <c r="T9" i="57"/>
  <c r="V9" i="57"/>
  <c r="X9" i="57"/>
  <c r="Z9" i="57"/>
  <c r="AB9" i="57"/>
  <c r="AD9" i="57"/>
  <c r="AF9" i="57"/>
  <c r="Q10" i="57"/>
  <c r="S10" i="57"/>
  <c r="U10" i="57"/>
  <c r="W10" i="57"/>
  <c r="Y10" i="57"/>
  <c r="AA10" i="57"/>
  <c r="AC10" i="57"/>
  <c r="AE10" i="57"/>
  <c r="P11" i="57"/>
  <c r="R11" i="57"/>
  <c r="T11" i="57"/>
  <c r="V11" i="57"/>
  <c r="X11" i="57"/>
  <c r="Z11" i="57"/>
  <c r="AB11" i="57"/>
  <c r="AD11" i="57"/>
  <c r="AF11" i="57"/>
  <c r="Q12" i="57"/>
  <c r="S12" i="57"/>
  <c r="U12" i="57"/>
  <c r="W12" i="57"/>
  <c r="Y12" i="57"/>
  <c r="AA12" i="57"/>
  <c r="AC12" i="57"/>
  <c r="AE12" i="57"/>
  <c r="P13" i="57"/>
  <c r="R13" i="57"/>
  <c r="T13" i="57"/>
  <c r="V13" i="57"/>
  <c r="X13" i="57"/>
  <c r="Z13" i="57"/>
  <c r="AB13" i="57"/>
  <c r="AD13" i="57"/>
  <c r="AF13" i="57"/>
  <c r="Q14" i="57"/>
  <c r="S14" i="57"/>
  <c r="U14" i="57"/>
  <c r="W14" i="57"/>
  <c r="Y14" i="57"/>
  <c r="AA14" i="57"/>
  <c r="AC14" i="57"/>
  <c r="AE14" i="57"/>
  <c r="Q9" i="57"/>
  <c r="S9" i="57"/>
  <c r="U9" i="57"/>
  <c r="W9" i="57"/>
  <c r="Y9" i="57"/>
  <c r="AA9" i="57"/>
  <c r="AC9" i="57"/>
  <c r="AE9" i="57"/>
  <c r="P10" i="57"/>
  <c r="R10" i="57"/>
  <c r="T10" i="57"/>
  <c r="V10" i="57"/>
  <c r="X10" i="57"/>
  <c r="Z10" i="57"/>
  <c r="AB10" i="57"/>
  <c r="AD10" i="57"/>
  <c r="AF10" i="57"/>
  <c r="Q11" i="57"/>
  <c r="S11" i="57"/>
  <c r="U11" i="57"/>
  <c r="W11" i="57"/>
  <c r="Y11" i="57"/>
  <c r="AA11" i="57"/>
  <c r="AC11" i="57"/>
  <c r="AE11" i="57"/>
  <c r="P12" i="57"/>
  <c r="R12" i="57"/>
  <c r="T12" i="57"/>
  <c r="V12" i="57"/>
  <c r="X12" i="57"/>
  <c r="Z12" i="57"/>
  <c r="AB12" i="57"/>
  <c r="AD12" i="57"/>
  <c r="AF12" i="57"/>
  <c r="Q13" i="57"/>
  <c r="S13" i="57"/>
  <c r="U13" i="57"/>
  <c r="W13" i="57"/>
  <c r="Y13" i="57"/>
  <c r="AA13" i="57"/>
  <c r="AC13" i="57"/>
  <c r="AE13" i="57"/>
  <c r="P14" i="57"/>
  <c r="R14" i="57"/>
  <c r="T14" i="57"/>
  <c r="V14" i="57"/>
  <c r="X14" i="57"/>
  <c r="Z14" i="57"/>
  <c r="AB14" i="57"/>
  <c r="AD14" i="57"/>
  <c r="K8" i="56"/>
  <c r="K10" i="56"/>
  <c r="K12" i="56"/>
  <c r="K14" i="56"/>
  <c r="K16" i="56"/>
  <c r="K18" i="56"/>
  <c r="K20" i="56"/>
  <c r="K22" i="56"/>
  <c r="AH14" i="37"/>
  <c r="AF14" i="37"/>
  <c r="AD14" i="37"/>
  <c r="AB14" i="37"/>
  <c r="Z14" i="37"/>
  <c r="X14" i="37"/>
  <c r="V14" i="37"/>
  <c r="T14" i="37"/>
  <c r="R14" i="37"/>
  <c r="P14" i="37"/>
  <c r="AI13" i="37"/>
  <c r="AG13" i="37"/>
  <c r="AE13" i="37"/>
  <c r="AC13" i="37"/>
  <c r="AA13" i="37"/>
  <c r="Y13" i="37"/>
  <c r="W13" i="37"/>
  <c r="U13" i="37"/>
  <c r="S13" i="37"/>
  <c r="Q13" i="37"/>
  <c r="AJ12" i="37"/>
  <c r="AH12" i="37"/>
  <c r="AF12" i="37"/>
  <c r="AD12" i="37"/>
  <c r="AB12" i="37"/>
  <c r="Z12" i="37"/>
  <c r="X12" i="37"/>
  <c r="V12" i="37"/>
  <c r="T12" i="37"/>
  <c r="R12" i="37"/>
  <c r="P12" i="37"/>
  <c r="AI11" i="37"/>
  <c r="AG11" i="37"/>
  <c r="AE11" i="37"/>
  <c r="AC11" i="37"/>
  <c r="AA11" i="37"/>
  <c r="Y11" i="37"/>
  <c r="W11" i="37"/>
  <c r="U11" i="37"/>
  <c r="S11" i="37"/>
  <c r="Q11" i="37"/>
  <c r="AJ10" i="37"/>
  <c r="AH10" i="37"/>
  <c r="AF10" i="37"/>
  <c r="AD10" i="37"/>
  <c r="AB10" i="37"/>
  <c r="Z10" i="37"/>
  <c r="X10" i="37"/>
  <c r="V10" i="37"/>
  <c r="T10" i="37"/>
  <c r="R10" i="37"/>
  <c r="P10" i="37"/>
  <c r="AI9" i="37"/>
  <c r="AG9" i="37"/>
  <c r="AE9" i="37"/>
  <c r="AC9" i="37"/>
  <c r="AA9" i="37"/>
  <c r="Y9" i="37"/>
  <c r="W9" i="37"/>
  <c r="U9" i="37"/>
  <c r="S9" i="37"/>
  <c r="Q9" i="37"/>
  <c r="AJ14" i="37"/>
  <c r="AI14" i="37"/>
  <c r="AG14" i="37"/>
  <c r="AE14" i="37"/>
  <c r="AC14" i="37"/>
  <c r="AA14" i="37"/>
  <c r="Y14" i="37"/>
  <c r="W14" i="37"/>
  <c r="U14" i="37"/>
  <c r="S14" i="37"/>
  <c r="Q14" i="37"/>
  <c r="AJ13" i="37"/>
  <c r="AH13" i="37"/>
  <c r="AF13" i="37"/>
  <c r="AD13" i="37"/>
  <c r="AB13" i="37"/>
  <c r="Z13" i="37"/>
  <c r="X13" i="37"/>
  <c r="V13" i="37"/>
  <c r="T13" i="37"/>
  <c r="R13" i="37"/>
  <c r="P13" i="37"/>
  <c r="AI12" i="37"/>
  <c r="AG12" i="37"/>
  <c r="AE12" i="37"/>
  <c r="AC12" i="37"/>
  <c r="AA12" i="37"/>
  <c r="Y12" i="37"/>
  <c r="W12" i="37"/>
  <c r="U12" i="37"/>
  <c r="S12" i="37"/>
  <c r="Q12" i="37"/>
  <c r="AJ11" i="37"/>
  <c r="AH11" i="37"/>
  <c r="AF11" i="37"/>
  <c r="AD11" i="37"/>
  <c r="AB11" i="37"/>
  <c r="Z11" i="37"/>
  <c r="X11" i="37"/>
  <c r="V11" i="37"/>
  <c r="T11" i="37"/>
  <c r="R11" i="37"/>
  <c r="P11" i="37"/>
  <c r="AI10" i="37"/>
  <c r="AG10" i="37"/>
  <c r="AE10" i="37"/>
  <c r="AC10" i="37"/>
  <c r="AA10" i="37"/>
  <c r="Y10" i="37"/>
  <c r="W10" i="37"/>
  <c r="U10" i="37"/>
  <c r="S10" i="37"/>
  <c r="Q10" i="37"/>
  <c r="AJ9" i="37"/>
  <c r="AH9" i="37"/>
  <c r="AF9" i="37"/>
  <c r="AD9" i="37"/>
  <c r="AB9" i="37"/>
  <c r="Z9" i="37"/>
  <c r="X9" i="37"/>
  <c r="V9" i="37"/>
  <c r="T9" i="37"/>
  <c r="R9" i="37"/>
  <c r="AE14" i="56"/>
  <c r="AC14" i="56"/>
  <c r="AA14" i="56"/>
  <c r="Y14" i="56"/>
  <c r="W14" i="56"/>
  <c r="U14" i="56"/>
  <c r="S14" i="56"/>
  <c r="Q14" i="56"/>
  <c r="AF13" i="56"/>
  <c r="AD13" i="56"/>
  <c r="AB13" i="56"/>
  <c r="Z13" i="56"/>
  <c r="X13" i="56"/>
  <c r="V13" i="56"/>
  <c r="T13" i="56"/>
  <c r="R13" i="56"/>
  <c r="P13" i="56"/>
  <c r="AE12" i="56"/>
  <c r="AC12" i="56"/>
  <c r="AA12" i="56"/>
  <c r="Y12" i="56"/>
  <c r="W12" i="56"/>
  <c r="U12" i="56"/>
  <c r="S12" i="56"/>
  <c r="Q12" i="56"/>
  <c r="AF11" i="56"/>
  <c r="AD11" i="56"/>
  <c r="AB11" i="56"/>
  <c r="Z11" i="56"/>
  <c r="X11" i="56"/>
  <c r="V11" i="56"/>
  <c r="T11" i="56"/>
  <c r="R11" i="56"/>
  <c r="P11" i="56"/>
  <c r="AE10" i="56"/>
  <c r="AC10" i="56"/>
  <c r="AA10" i="56"/>
  <c r="Y10" i="56"/>
  <c r="W10" i="56"/>
  <c r="U10" i="56"/>
  <c r="S10" i="56"/>
  <c r="Q10" i="56"/>
  <c r="AF9" i="56"/>
  <c r="AD9" i="56"/>
  <c r="AB9" i="56"/>
  <c r="Z9" i="56"/>
  <c r="X9" i="56"/>
  <c r="V9" i="56"/>
  <c r="T9" i="56"/>
  <c r="R9" i="56"/>
  <c r="P9" i="56"/>
  <c r="AF14" i="56"/>
  <c r="AD14" i="56"/>
  <c r="AB14" i="56"/>
  <c r="Z14" i="56"/>
  <c r="X14" i="56"/>
  <c r="V14" i="56"/>
  <c r="T14" i="56"/>
  <c r="R14" i="56"/>
  <c r="P14" i="56"/>
  <c r="AE13" i="56"/>
  <c r="AC13" i="56"/>
  <c r="AA13" i="56"/>
  <c r="Y13" i="56"/>
  <c r="W13" i="56"/>
  <c r="U13" i="56"/>
  <c r="S13" i="56"/>
  <c r="Q13" i="56"/>
  <c r="AF12" i="56"/>
  <c r="AD12" i="56"/>
  <c r="AB12" i="56"/>
  <c r="Z12" i="56"/>
  <c r="X12" i="56"/>
  <c r="V12" i="56"/>
  <c r="T12" i="56"/>
  <c r="R12" i="56"/>
  <c r="P12" i="56"/>
  <c r="AE11" i="56"/>
  <c r="AC11" i="56"/>
  <c r="AA11" i="56"/>
  <c r="Y11" i="56"/>
  <c r="W11" i="56"/>
  <c r="U11" i="56"/>
  <c r="S11" i="56"/>
  <c r="Q11" i="56"/>
  <c r="AF10" i="56"/>
  <c r="AD10" i="56"/>
  <c r="AB10" i="56"/>
  <c r="Z10" i="56"/>
  <c r="X10" i="56"/>
  <c r="V10" i="56"/>
  <c r="T10" i="56"/>
  <c r="R10" i="56"/>
  <c r="P10" i="56"/>
  <c r="AE9" i="56"/>
  <c r="AC9" i="56"/>
  <c r="AA9" i="56"/>
  <c r="Y9" i="56"/>
  <c r="W9" i="56"/>
  <c r="U9" i="56"/>
  <c r="S9" i="56"/>
  <c r="Q9" i="56"/>
  <c r="AA14" i="55"/>
  <c r="Y14" i="55"/>
  <c r="S14" i="55"/>
  <c r="Q14" i="55"/>
  <c r="AB13" i="55"/>
  <c r="Z13" i="55"/>
  <c r="T13" i="55"/>
  <c r="R13" i="55"/>
  <c r="AC12" i="55"/>
  <c r="AA12" i="55"/>
  <c r="U12" i="55"/>
  <c r="S12" i="55"/>
  <c r="AD11" i="55"/>
  <c r="AB11" i="55"/>
  <c r="V11" i="55"/>
  <c r="T11" i="55"/>
  <c r="AE10" i="55"/>
  <c r="AC10" i="55"/>
  <c r="W10" i="55"/>
  <c r="U10" i="55"/>
  <c r="AF9" i="55"/>
  <c r="AD9" i="55"/>
  <c r="X9" i="55"/>
  <c r="V9" i="55"/>
  <c r="P9" i="55"/>
  <c r="AF14" i="55"/>
  <c r="Z14" i="55"/>
  <c r="X14" i="55"/>
  <c r="R14" i="55"/>
  <c r="P14" i="55"/>
  <c r="AA13" i="55"/>
  <c r="Y13" i="55"/>
  <c r="S13" i="55"/>
  <c r="Q13" i="55"/>
  <c r="AB12" i="55"/>
  <c r="Z12" i="55"/>
  <c r="T12" i="55"/>
  <c r="R12" i="55"/>
  <c r="AC11" i="55"/>
  <c r="AA11" i="55"/>
  <c r="U11" i="55"/>
  <c r="S11" i="55"/>
  <c r="AD10" i="55"/>
  <c r="AB10" i="55"/>
  <c r="V10" i="55"/>
  <c r="T10" i="55"/>
  <c r="AE9" i="55"/>
  <c r="AC9" i="55"/>
  <c r="W9" i="55"/>
  <c r="U9" i="55"/>
  <c r="AF14" i="54"/>
  <c r="AD14" i="54"/>
  <c r="X14" i="54"/>
  <c r="V14" i="54"/>
  <c r="P14" i="54"/>
  <c r="AE13" i="54"/>
  <c r="Y13" i="54"/>
  <c r="W13" i="54"/>
  <c r="Q13" i="54"/>
  <c r="AF12" i="54"/>
  <c r="Z12" i="54"/>
  <c r="X12" i="54"/>
  <c r="R12" i="54"/>
  <c r="P12" i="54"/>
  <c r="AA11" i="54"/>
  <c r="Y11" i="54"/>
  <c r="S11" i="54"/>
  <c r="Q11" i="54"/>
  <c r="AB10" i="54"/>
  <c r="Z10" i="54"/>
  <c r="T10" i="54"/>
  <c r="R10" i="54"/>
  <c r="AC9" i="54"/>
  <c r="AA9" i="54"/>
  <c r="U9" i="54"/>
  <c r="S9" i="54"/>
  <c r="AC14" i="54"/>
  <c r="AA14" i="54"/>
  <c r="U14" i="54"/>
  <c r="S14" i="54"/>
  <c r="AD13" i="54"/>
  <c r="AB13" i="54"/>
  <c r="V13" i="54"/>
  <c r="T13" i="54"/>
  <c r="AE12" i="54"/>
  <c r="AC12" i="54"/>
  <c r="W12" i="54"/>
  <c r="U12" i="54"/>
  <c r="AF11" i="54"/>
  <c r="AD11" i="54"/>
  <c r="X11" i="54"/>
  <c r="V11" i="54"/>
  <c r="P11" i="54"/>
  <c r="AE10" i="54"/>
  <c r="Y10" i="54"/>
  <c r="W10" i="54"/>
  <c r="Q10" i="54"/>
  <c r="AF9" i="54"/>
  <c r="Z9" i="54"/>
  <c r="X9" i="54"/>
  <c r="T9" i="54"/>
  <c r="R9" i="54"/>
  <c r="P9" i="54"/>
  <c r="AF14" i="50"/>
  <c r="AD14" i="50"/>
  <c r="AB14" i="50"/>
  <c r="Z14" i="50"/>
  <c r="X14" i="50"/>
  <c r="V14" i="50"/>
  <c r="T14" i="50"/>
  <c r="R14" i="50"/>
  <c r="P14" i="50"/>
  <c r="AE13" i="50"/>
  <c r="AC13" i="50"/>
  <c r="AA13" i="50"/>
  <c r="Y13" i="50"/>
  <c r="W13" i="50"/>
  <c r="U13" i="50"/>
  <c r="S13" i="50"/>
  <c r="Q13" i="50"/>
  <c r="AF12" i="50"/>
  <c r="AD12" i="50"/>
  <c r="AB12" i="50"/>
  <c r="Z12" i="50"/>
  <c r="X12" i="50"/>
  <c r="V12" i="50"/>
  <c r="T12" i="50"/>
  <c r="R12" i="50"/>
  <c r="P12" i="50"/>
  <c r="AE11" i="50"/>
  <c r="AC11" i="50"/>
  <c r="AA11" i="50"/>
  <c r="Y11" i="50"/>
  <c r="W11" i="50"/>
  <c r="U11" i="50"/>
  <c r="S11" i="50"/>
  <c r="Q11" i="50"/>
  <c r="AF10" i="50"/>
  <c r="AD10" i="50"/>
  <c r="AB10" i="50"/>
  <c r="Z10" i="50"/>
  <c r="X10" i="50"/>
  <c r="V10" i="50"/>
  <c r="T10" i="50"/>
  <c r="R10" i="50"/>
  <c r="P10" i="50"/>
  <c r="AE9" i="50"/>
  <c r="AC9" i="50"/>
  <c r="AA9" i="50"/>
  <c r="Y9" i="50"/>
  <c r="W9" i="50"/>
  <c r="U9" i="50"/>
  <c r="S9" i="50"/>
  <c r="Q9" i="50"/>
  <c r="AE14" i="50"/>
  <c r="AC14" i="50"/>
  <c r="AA14" i="50"/>
  <c r="Y14" i="50"/>
  <c r="W14" i="50"/>
  <c r="U14" i="50"/>
  <c r="S14" i="50"/>
  <c r="Q14" i="50"/>
  <c r="AF13" i="50"/>
  <c r="AD13" i="50"/>
  <c r="AB13" i="50"/>
  <c r="Z13" i="50"/>
  <c r="X13" i="50"/>
  <c r="V13" i="50"/>
  <c r="T13" i="50"/>
  <c r="R13" i="50"/>
  <c r="P13" i="50"/>
  <c r="AE12" i="50"/>
  <c r="AC12" i="50"/>
  <c r="AA12" i="50"/>
  <c r="Y12" i="50"/>
  <c r="W12" i="50"/>
  <c r="U12" i="50"/>
  <c r="S12" i="50"/>
  <c r="Q12" i="50"/>
  <c r="AF11" i="50"/>
  <c r="AD11" i="50"/>
  <c r="AB11" i="50"/>
  <c r="Z11" i="50"/>
  <c r="X11" i="50"/>
  <c r="V11" i="50"/>
  <c r="T11" i="50"/>
  <c r="R11" i="50"/>
  <c r="P11" i="50"/>
  <c r="AE10" i="50"/>
  <c r="AC10" i="50"/>
  <c r="AA10" i="50"/>
  <c r="Y10" i="50"/>
  <c r="W10" i="50"/>
  <c r="U10" i="50"/>
  <c r="S10" i="50"/>
  <c r="Q10" i="50"/>
  <c r="AF9" i="50"/>
  <c r="AD9" i="50"/>
  <c r="AB9" i="50"/>
  <c r="Z9" i="50"/>
  <c r="X9" i="50"/>
  <c r="V9" i="50"/>
  <c r="T9" i="50"/>
  <c r="R9" i="50"/>
  <c r="P9" i="50"/>
  <c r="AE14" i="49"/>
  <c r="AC14" i="49"/>
  <c r="AA14" i="49"/>
  <c r="Y14" i="49"/>
  <c r="W14" i="49"/>
  <c r="U14" i="49"/>
  <c r="S14" i="49"/>
  <c r="Q14" i="49"/>
  <c r="AF13" i="49"/>
  <c r="AD13" i="49"/>
  <c r="AB13" i="49"/>
  <c r="Z13" i="49"/>
  <c r="X13" i="49"/>
  <c r="V13" i="49"/>
  <c r="T13" i="49"/>
  <c r="R13" i="49"/>
  <c r="P13" i="49"/>
  <c r="AE12" i="49"/>
  <c r="AC12" i="49"/>
  <c r="AA12" i="49"/>
  <c r="Y12" i="49"/>
  <c r="W12" i="49"/>
  <c r="U12" i="49"/>
  <c r="S12" i="49"/>
  <c r="Q12" i="49"/>
  <c r="AF11" i="49"/>
  <c r="AD11" i="49"/>
  <c r="AB11" i="49"/>
  <c r="Z11" i="49"/>
  <c r="X11" i="49"/>
  <c r="V11" i="49"/>
  <c r="T11" i="49"/>
  <c r="R11" i="49"/>
  <c r="P11" i="49"/>
  <c r="AE10" i="49"/>
  <c r="AC10" i="49"/>
  <c r="AA10" i="49"/>
  <c r="Y10" i="49"/>
  <c r="W10" i="49"/>
  <c r="U10" i="49"/>
  <c r="S10" i="49"/>
  <c r="Q10" i="49"/>
  <c r="AF9" i="49"/>
  <c r="AD9" i="49"/>
  <c r="AB9" i="49"/>
  <c r="Z9" i="49"/>
  <c r="X9" i="49"/>
  <c r="V9" i="49"/>
  <c r="T9" i="49"/>
  <c r="R9" i="49"/>
  <c r="P9" i="49"/>
  <c r="AD14" i="49"/>
  <c r="Z14" i="49"/>
  <c r="V14" i="49"/>
  <c r="R14" i="49"/>
  <c r="AE13" i="49"/>
  <c r="AA13" i="49"/>
  <c r="W13" i="49"/>
  <c r="S13" i="49"/>
  <c r="AF12" i="49"/>
  <c r="AB12" i="49"/>
  <c r="X12" i="49"/>
  <c r="T12" i="49"/>
  <c r="P12" i="49"/>
  <c r="AC11" i="49"/>
  <c r="Y11" i="49"/>
  <c r="U11" i="49"/>
  <c r="Q11" i="49"/>
  <c r="AD10" i="49"/>
  <c r="Z10" i="49"/>
  <c r="V10" i="49"/>
  <c r="R10" i="49"/>
  <c r="AE9" i="49"/>
  <c r="AA9" i="49"/>
  <c r="W9" i="49"/>
  <c r="S9" i="49"/>
  <c r="AF14" i="49"/>
  <c r="AB14" i="49"/>
  <c r="X14" i="49"/>
  <c r="T14" i="49"/>
  <c r="P14" i="49"/>
  <c r="AC13" i="49"/>
  <c r="Y13" i="49"/>
  <c r="U13" i="49"/>
  <c r="Q13" i="49"/>
  <c r="AD12" i="49"/>
  <c r="Z12" i="49"/>
  <c r="V12" i="49"/>
  <c r="R12" i="49"/>
  <c r="AE11" i="49"/>
  <c r="AA11" i="49"/>
  <c r="W11" i="49"/>
  <c r="S11" i="49"/>
  <c r="AF10" i="49"/>
  <c r="AB10" i="49"/>
  <c r="X10" i="49"/>
  <c r="T10" i="49"/>
  <c r="P10" i="49"/>
  <c r="AC9" i="49"/>
  <c r="Y9" i="49"/>
  <c r="U9" i="49"/>
  <c r="Q9" i="49"/>
  <c r="AF14" i="48"/>
  <c r="AD14" i="48"/>
  <c r="AB14" i="48"/>
  <c r="Z14" i="48"/>
  <c r="X14" i="48"/>
  <c r="V14" i="48"/>
  <c r="T14" i="48"/>
  <c r="R14" i="48"/>
  <c r="P14" i="48"/>
  <c r="AE13" i="48"/>
  <c r="AC13" i="48"/>
  <c r="AA13" i="48"/>
  <c r="Y13" i="48"/>
  <c r="W13" i="48"/>
  <c r="U13" i="48"/>
  <c r="S13" i="48"/>
  <c r="Q13" i="48"/>
  <c r="AF12" i="48"/>
  <c r="AD12" i="48"/>
  <c r="AB12" i="48"/>
  <c r="Z12" i="48"/>
  <c r="X12" i="48"/>
  <c r="V12" i="48"/>
  <c r="T12" i="48"/>
  <c r="R12" i="48"/>
  <c r="P12" i="48"/>
  <c r="AE11" i="48"/>
  <c r="AE14" i="48"/>
  <c r="AC14" i="48"/>
  <c r="AA14" i="48"/>
  <c r="Y14" i="48"/>
  <c r="W14" i="48"/>
  <c r="U14" i="48"/>
  <c r="S14" i="48"/>
  <c r="Q14" i="48"/>
  <c r="AF13" i="48"/>
  <c r="AD13" i="48"/>
  <c r="AB13" i="48"/>
  <c r="Z13" i="48"/>
  <c r="X13" i="48"/>
  <c r="V13" i="48"/>
  <c r="T13" i="48"/>
  <c r="R13" i="48"/>
  <c r="P13" i="48"/>
  <c r="AE12" i="48"/>
  <c r="AC12" i="48"/>
  <c r="AA12" i="48"/>
  <c r="Y12" i="48"/>
  <c r="W12" i="48"/>
  <c r="U12" i="48"/>
  <c r="S12" i="48"/>
  <c r="Q12" i="48"/>
  <c r="AF11" i="48"/>
  <c r="AD11" i="48"/>
  <c r="AB11" i="48"/>
  <c r="Z11" i="48"/>
  <c r="X11" i="48"/>
  <c r="V11" i="48"/>
  <c r="T11" i="48"/>
  <c r="R11" i="48"/>
  <c r="P11" i="48"/>
  <c r="AE10" i="48"/>
  <c r="AC10" i="48"/>
  <c r="AA10" i="48"/>
  <c r="Y10" i="48"/>
  <c r="W10" i="48"/>
  <c r="U10" i="48"/>
  <c r="S10" i="48"/>
  <c r="Q10" i="48"/>
  <c r="AF9" i="48"/>
  <c r="AD9" i="48"/>
  <c r="AB9" i="48"/>
  <c r="Z9" i="48"/>
  <c r="X9" i="48"/>
  <c r="V9" i="48"/>
  <c r="T9" i="48"/>
  <c r="R9" i="48"/>
  <c r="P9" i="48"/>
  <c r="AC11" i="48"/>
  <c r="Y11" i="48"/>
  <c r="U11" i="48"/>
  <c r="Q11" i="48"/>
  <c r="AD10" i="48"/>
  <c r="Z10" i="48"/>
  <c r="V10" i="48"/>
  <c r="R10" i="48"/>
  <c r="AE9" i="48"/>
  <c r="AA9" i="48"/>
  <c r="W9" i="48"/>
  <c r="S9" i="48"/>
  <c r="AA11" i="48"/>
  <c r="W11" i="48"/>
  <c r="S11" i="48"/>
  <c r="AF10" i="48"/>
  <c r="AB10" i="48"/>
  <c r="X10" i="48"/>
  <c r="T10" i="48"/>
  <c r="P10" i="48"/>
  <c r="AC9" i="48"/>
  <c r="Y9" i="48"/>
  <c r="U9" i="48"/>
  <c r="Q9" i="48"/>
  <c r="K21" i="45"/>
  <c r="K19" i="45"/>
  <c r="AE14" i="45"/>
  <c r="AC14" i="45"/>
  <c r="AA14" i="45"/>
  <c r="Y14" i="45"/>
  <c r="W14" i="45"/>
  <c r="U14" i="45"/>
  <c r="S14" i="45"/>
  <c r="Q14" i="45"/>
  <c r="AF13" i="45"/>
  <c r="AD13" i="45"/>
  <c r="AB13" i="45"/>
  <c r="Z13" i="45"/>
  <c r="X13" i="45"/>
  <c r="V13" i="45"/>
  <c r="T13" i="45"/>
  <c r="R13" i="45"/>
  <c r="P13" i="45"/>
  <c r="AE12" i="45"/>
  <c r="AC12" i="45"/>
  <c r="AA12" i="45"/>
  <c r="Y12" i="45"/>
  <c r="W12" i="45"/>
  <c r="U12" i="45"/>
  <c r="S12" i="45"/>
  <c r="Q12" i="45"/>
  <c r="AF11" i="45"/>
  <c r="AD11" i="45"/>
  <c r="AB11" i="45"/>
  <c r="Z11" i="45"/>
  <c r="X11" i="45"/>
  <c r="V11" i="45"/>
  <c r="T11" i="45"/>
  <c r="R11" i="45"/>
  <c r="P11" i="45"/>
  <c r="AE10" i="45"/>
  <c r="AC10" i="45"/>
  <c r="AA10" i="45"/>
  <c r="Y10" i="45"/>
  <c r="W10" i="45"/>
  <c r="U10" i="45"/>
  <c r="S10" i="45"/>
  <c r="Q10" i="45"/>
  <c r="AF9" i="45"/>
  <c r="AD9" i="45"/>
  <c r="AB9" i="45"/>
  <c r="Z9" i="45"/>
  <c r="X9" i="45"/>
  <c r="V9" i="45"/>
  <c r="T9" i="45"/>
  <c r="R9" i="45"/>
  <c r="P9" i="45"/>
  <c r="AF14" i="45"/>
  <c r="AB14" i="45"/>
  <c r="X14" i="45"/>
  <c r="T14" i="45"/>
  <c r="P14" i="45"/>
  <c r="AC13" i="45"/>
  <c r="Y13" i="45"/>
  <c r="U13" i="45"/>
  <c r="Q13" i="45"/>
  <c r="AD12" i="45"/>
  <c r="Z12" i="45"/>
  <c r="V12" i="45"/>
  <c r="R12" i="45"/>
  <c r="AE11" i="45"/>
  <c r="AA11" i="45"/>
  <c r="W11" i="45"/>
  <c r="S11" i="45"/>
  <c r="AF10" i="45"/>
  <c r="AB10" i="45"/>
  <c r="X10" i="45"/>
  <c r="T10" i="45"/>
  <c r="P10" i="45"/>
  <c r="AC9" i="45"/>
  <c r="Y9" i="45"/>
  <c r="U9" i="45"/>
  <c r="Q9" i="45"/>
  <c r="AD14" i="45"/>
  <c r="Z14" i="45"/>
  <c r="V14" i="45"/>
  <c r="R14" i="45"/>
  <c r="AE13" i="45"/>
  <c r="AA13" i="45"/>
  <c r="W13" i="45"/>
  <c r="S13" i="45"/>
  <c r="AF12" i="45"/>
  <c r="AB12" i="45"/>
  <c r="X12" i="45"/>
  <c r="T12" i="45"/>
  <c r="P12" i="45"/>
  <c r="AC11" i="45"/>
  <c r="Y11" i="45"/>
  <c r="U11" i="45"/>
  <c r="Q11" i="45"/>
  <c r="AD10" i="45"/>
  <c r="Z10" i="45"/>
  <c r="V10" i="45"/>
  <c r="R10" i="45"/>
  <c r="AE9" i="45"/>
  <c r="AA9" i="45"/>
  <c r="W9" i="45"/>
  <c r="S9" i="45"/>
  <c r="K24" i="45"/>
  <c r="K22" i="45"/>
  <c r="K20" i="45"/>
  <c r="K18" i="45"/>
  <c r="C34" i="45" s="1"/>
  <c r="K12" i="44"/>
  <c r="K13" i="44"/>
  <c r="K14" i="44"/>
  <c r="K15" i="44"/>
  <c r="K16" i="44"/>
  <c r="K17" i="44"/>
  <c r="K18" i="44"/>
  <c r="K19" i="44"/>
  <c r="K20" i="44"/>
  <c r="K21" i="44"/>
  <c r="K22" i="44"/>
  <c r="K23" i="44"/>
  <c r="AF14" i="44"/>
  <c r="AD14" i="44"/>
  <c r="AB14" i="44"/>
  <c r="Z14" i="44"/>
  <c r="X14" i="44"/>
  <c r="V14" i="44"/>
  <c r="T14" i="44"/>
  <c r="R14" i="44"/>
  <c r="P14" i="44"/>
  <c r="AE13" i="44"/>
  <c r="AC13" i="44"/>
  <c r="AA13" i="44"/>
  <c r="Y13" i="44"/>
  <c r="W13" i="44"/>
  <c r="U13" i="44"/>
  <c r="S13" i="44"/>
  <c r="Q13" i="44"/>
  <c r="AF12" i="44"/>
  <c r="AD12" i="44"/>
  <c r="AB12" i="44"/>
  <c r="Z12" i="44"/>
  <c r="X12" i="44"/>
  <c r="V12" i="44"/>
  <c r="T12" i="44"/>
  <c r="R12" i="44"/>
  <c r="P12" i="44"/>
  <c r="AE11" i="44"/>
  <c r="AC11" i="44"/>
  <c r="AA11" i="44"/>
  <c r="Y11" i="44"/>
  <c r="W11" i="44"/>
  <c r="U11" i="44"/>
  <c r="S11" i="44"/>
  <c r="Q11" i="44"/>
  <c r="AF10" i="44"/>
  <c r="AD10" i="44"/>
  <c r="AB10" i="44"/>
  <c r="Z10" i="44"/>
  <c r="X10" i="44"/>
  <c r="V10" i="44"/>
  <c r="T10" i="44"/>
  <c r="R10" i="44"/>
  <c r="P10" i="44"/>
  <c r="AE9" i="44"/>
  <c r="AC9" i="44"/>
  <c r="AA9" i="44"/>
  <c r="Y9" i="44"/>
  <c r="W9" i="44"/>
  <c r="U9" i="44"/>
  <c r="S9" i="44"/>
  <c r="Q9" i="44"/>
  <c r="AE14" i="44"/>
  <c r="AC14" i="44"/>
  <c r="AA14" i="44"/>
  <c r="Y14" i="44"/>
  <c r="W14" i="44"/>
  <c r="U14" i="44"/>
  <c r="S14" i="44"/>
  <c r="Q14" i="44"/>
  <c r="AF13" i="44"/>
  <c r="AD13" i="44"/>
  <c r="AB13" i="44"/>
  <c r="Z13" i="44"/>
  <c r="X13" i="44"/>
  <c r="V13" i="44"/>
  <c r="T13" i="44"/>
  <c r="R13" i="44"/>
  <c r="P13" i="44"/>
  <c r="AE12" i="44"/>
  <c r="AC12" i="44"/>
  <c r="AA12" i="44"/>
  <c r="Y12" i="44"/>
  <c r="W12" i="44"/>
  <c r="U12" i="44"/>
  <c r="S12" i="44"/>
  <c r="Q12" i="44"/>
  <c r="AF11" i="44"/>
  <c r="AD11" i="44"/>
  <c r="AB11" i="44"/>
  <c r="Z11" i="44"/>
  <c r="X11" i="44"/>
  <c r="V11" i="44"/>
  <c r="T11" i="44"/>
  <c r="R11" i="44"/>
  <c r="P11" i="44"/>
  <c r="AE10" i="44"/>
  <c r="AC10" i="44"/>
  <c r="AA10" i="44"/>
  <c r="Y10" i="44"/>
  <c r="W10" i="44"/>
  <c r="U10" i="44"/>
  <c r="S10" i="44"/>
  <c r="Q10" i="44"/>
  <c r="AF9" i="44"/>
  <c r="AD9" i="44"/>
  <c r="AB9" i="44"/>
  <c r="Z9" i="44"/>
  <c r="X9" i="44"/>
  <c r="V9" i="44"/>
  <c r="T9" i="44"/>
  <c r="R9" i="44"/>
  <c r="P9" i="44"/>
  <c r="AE14" i="43"/>
  <c r="AC14" i="43"/>
  <c r="AA14" i="43"/>
  <c r="Y14" i="43"/>
  <c r="W14" i="43"/>
  <c r="U14" i="43"/>
  <c r="S14" i="43"/>
  <c r="Q14" i="43"/>
  <c r="AF13" i="43"/>
  <c r="AD13" i="43"/>
  <c r="AB13" i="43"/>
  <c r="Z13" i="43"/>
  <c r="X13" i="43"/>
  <c r="V13" i="43"/>
  <c r="T13" i="43"/>
  <c r="R13" i="43"/>
  <c r="P13" i="43"/>
  <c r="AE12" i="43"/>
  <c r="AC12" i="43"/>
  <c r="AA12" i="43"/>
  <c r="Y12" i="43"/>
  <c r="W12" i="43"/>
  <c r="U12" i="43"/>
  <c r="S12" i="43"/>
  <c r="Q12" i="43"/>
  <c r="AF11" i="43"/>
  <c r="AD11" i="43"/>
  <c r="AB11" i="43"/>
  <c r="Z11" i="43"/>
  <c r="X11" i="43"/>
  <c r="V11" i="43"/>
  <c r="T11" i="43"/>
  <c r="R11" i="43"/>
  <c r="P11" i="43"/>
  <c r="AE10" i="43"/>
  <c r="AC10" i="43"/>
  <c r="AA10" i="43"/>
  <c r="Y10" i="43"/>
  <c r="W10" i="43"/>
  <c r="U10" i="43"/>
  <c r="S10" i="43"/>
  <c r="Q10" i="43"/>
  <c r="AF9" i="43"/>
  <c r="AD9" i="43"/>
  <c r="AB9" i="43"/>
  <c r="Z9" i="43"/>
  <c r="X9" i="43"/>
  <c r="V9" i="43"/>
  <c r="T9" i="43"/>
  <c r="R9" i="43"/>
  <c r="P9" i="43"/>
  <c r="AF14" i="43"/>
  <c r="AD14" i="43"/>
  <c r="AB14" i="43"/>
  <c r="Z14" i="43"/>
  <c r="X14" i="43"/>
  <c r="V14" i="43"/>
  <c r="T14" i="43"/>
  <c r="R14" i="43"/>
  <c r="P14" i="43"/>
  <c r="AE13" i="43"/>
  <c r="AC13" i="43"/>
  <c r="AA13" i="43"/>
  <c r="Y13" i="43"/>
  <c r="W13" i="43"/>
  <c r="U13" i="43"/>
  <c r="S13" i="43"/>
  <c r="Q13" i="43"/>
  <c r="AF12" i="43"/>
  <c r="AD12" i="43"/>
  <c r="AB12" i="43"/>
  <c r="Z12" i="43"/>
  <c r="X12" i="43"/>
  <c r="V12" i="43"/>
  <c r="T12" i="43"/>
  <c r="R12" i="43"/>
  <c r="P12" i="43"/>
  <c r="AE11" i="43"/>
  <c r="AC11" i="43"/>
  <c r="AA11" i="43"/>
  <c r="Y11" i="43"/>
  <c r="W11" i="43"/>
  <c r="U11" i="43"/>
  <c r="S11" i="43"/>
  <c r="Q11" i="43"/>
  <c r="AF10" i="43"/>
  <c r="AD10" i="43"/>
  <c r="AB10" i="43"/>
  <c r="Z10" i="43"/>
  <c r="X10" i="43"/>
  <c r="V10" i="43"/>
  <c r="T10" i="43"/>
  <c r="R10" i="43"/>
  <c r="P10" i="43"/>
  <c r="AE9" i="43"/>
  <c r="AC9" i="43"/>
  <c r="AA9" i="43"/>
  <c r="Y9" i="43"/>
  <c r="W9" i="43"/>
  <c r="U9" i="43"/>
  <c r="S9" i="43"/>
  <c r="Q9" i="43"/>
  <c r="P9" i="42" a="1"/>
  <c r="AE14" i="41"/>
  <c r="AC14" i="41"/>
  <c r="AA14" i="41"/>
  <c r="Y14" i="41"/>
  <c r="W14" i="41"/>
  <c r="U14" i="41"/>
  <c r="S14" i="41"/>
  <c r="Q14" i="41"/>
  <c r="AF13" i="41"/>
  <c r="AD13" i="41"/>
  <c r="AB13" i="41"/>
  <c r="Z13" i="41"/>
  <c r="X13" i="41"/>
  <c r="V13" i="41"/>
  <c r="T13" i="41"/>
  <c r="R13" i="41"/>
  <c r="P13" i="41"/>
  <c r="AE12" i="41"/>
  <c r="AC12" i="41"/>
  <c r="AA12" i="41"/>
  <c r="Y12" i="41"/>
  <c r="W12" i="41"/>
  <c r="U12" i="41"/>
  <c r="S12" i="41"/>
  <c r="Q12" i="41"/>
  <c r="AF11" i="41"/>
  <c r="AD11" i="41"/>
  <c r="AB11" i="41"/>
  <c r="Z11" i="41"/>
  <c r="X11" i="41"/>
  <c r="V11" i="41"/>
  <c r="T11" i="41"/>
  <c r="R11" i="41"/>
  <c r="P11" i="41"/>
  <c r="AE10" i="41"/>
  <c r="AC10" i="41"/>
  <c r="AA10" i="41"/>
  <c r="Y10" i="41"/>
  <c r="W10" i="41"/>
  <c r="U10" i="41"/>
  <c r="S10" i="41"/>
  <c r="Q10" i="41"/>
  <c r="AF9" i="41"/>
  <c r="AD9" i="41"/>
  <c r="AB9" i="41"/>
  <c r="Z9" i="41"/>
  <c r="X9" i="41"/>
  <c r="V9" i="41"/>
  <c r="T9" i="41"/>
  <c r="R9" i="41"/>
  <c r="AJ14" i="40"/>
  <c r="AH14" i="40"/>
  <c r="AF14" i="40"/>
  <c r="AD14" i="40"/>
  <c r="AB14" i="40"/>
  <c r="Z14" i="40"/>
  <c r="X14" i="40"/>
  <c r="V14" i="40"/>
  <c r="T14" i="40"/>
  <c r="R14" i="40"/>
  <c r="P14" i="40"/>
  <c r="AI13" i="40"/>
  <c r="AG13" i="40"/>
  <c r="AE13" i="40"/>
  <c r="AC13" i="40"/>
  <c r="AA13" i="40"/>
  <c r="Y13" i="40"/>
  <c r="W13" i="40"/>
  <c r="U13" i="40"/>
  <c r="S13" i="40"/>
  <c r="Q13" i="40"/>
  <c r="AJ12" i="40"/>
  <c r="AH12" i="40"/>
  <c r="AF12" i="40"/>
  <c r="AD12" i="40"/>
  <c r="AB12" i="40"/>
  <c r="Z12" i="40"/>
  <c r="X12" i="40"/>
  <c r="V12" i="40"/>
  <c r="T12" i="40"/>
  <c r="R12" i="40"/>
  <c r="P12" i="40"/>
  <c r="AI11" i="40"/>
  <c r="AG11" i="40"/>
  <c r="AI14" i="40"/>
  <c r="AG14" i="40"/>
  <c r="AE14" i="40"/>
  <c r="AC14" i="40"/>
  <c r="AA14" i="40"/>
  <c r="Y14" i="40"/>
  <c r="W14" i="40"/>
  <c r="U14" i="40"/>
  <c r="S14" i="40"/>
  <c r="Q14" i="40"/>
  <c r="AJ13" i="40"/>
  <c r="AH13" i="40"/>
  <c r="AF13" i="40"/>
  <c r="AD13" i="40"/>
  <c r="AB13" i="40"/>
  <c r="Z13" i="40"/>
  <c r="X13" i="40"/>
  <c r="V13" i="40"/>
  <c r="T13" i="40"/>
  <c r="R13" i="40"/>
  <c r="P13" i="40"/>
  <c r="AI12" i="40"/>
  <c r="AG12" i="40"/>
  <c r="AE12" i="40"/>
  <c r="AC12" i="40"/>
  <c r="AA12" i="40"/>
  <c r="Y12" i="40"/>
  <c r="W12" i="40"/>
  <c r="U12" i="40"/>
  <c r="S12" i="40"/>
  <c r="Q12" i="40"/>
  <c r="AJ11" i="40"/>
  <c r="AH11" i="40"/>
  <c r="AF11" i="40"/>
  <c r="AD11" i="40"/>
  <c r="AB11" i="40"/>
  <c r="Z11" i="40"/>
  <c r="X11" i="40"/>
  <c r="V11" i="40"/>
  <c r="T11" i="40"/>
  <c r="R11" i="40"/>
  <c r="P11" i="40"/>
  <c r="AI10" i="40"/>
  <c r="AG10" i="40"/>
  <c r="AE10" i="40"/>
  <c r="AC10" i="40"/>
  <c r="AA10" i="40"/>
  <c r="Y10" i="40"/>
  <c r="W10" i="40"/>
  <c r="U10" i="40"/>
  <c r="S10" i="40"/>
  <c r="Q10" i="40"/>
  <c r="AJ9" i="40"/>
  <c r="AH9" i="40"/>
  <c r="AF9" i="40"/>
  <c r="AD9" i="40"/>
  <c r="AB9" i="40"/>
  <c r="Z9" i="40"/>
  <c r="X9" i="40"/>
  <c r="V9" i="40"/>
  <c r="T9" i="40"/>
  <c r="R9" i="40"/>
  <c r="P9" i="40"/>
  <c r="AE11" i="40"/>
  <c r="AA11" i="40"/>
  <c r="W11" i="40"/>
  <c r="S11" i="40"/>
  <c r="AJ10" i="40"/>
  <c r="AF10" i="40"/>
  <c r="AB10" i="40"/>
  <c r="X10" i="40"/>
  <c r="T10" i="40"/>
  <c r="P10" i="40"/>
  <c r="AG9" i="40"/>
  <c r="AC9" i="40"/>
  <c r="Y9" i="40"/>
  <c r="U9" i="40"/>
  <c r="Q9" i="40"/>
  <c r="AC11" i="40"/>
  <c r="Y11" i="40"/>
  <c r="U11" i="40"/>
  <c r="Q11" i="40"/>
  <c r="AH10" i="40"/>
  <c r="AD10" i="40"/>
  <c r="Z10" i="40"/>
  <c r="V10" i="40"/>
  <c r="R10" i="40"/>
  <c r="AI9" i="40"/>
  <c r="AE9" i="40"/>
  <c r="AA9" i="40"/>
  <c r="W9" i="40"/>
  <c r="S9" i="40"/>
  <c r="AJ14" i="39"/>
  <c r="AH14" i="39"/>
  <c r="AF14" i="39"/>
  <c r="AD14" i="39"/>
  <c r="AB14" i="39"/>
  <c r="Z14" i="39"/>
  <c r="X14" i="39"/>
  <c r="V14" i="39"/>
  <c r="T14" i="39"/>
  <c r="R14" i="39"/>
  <c r="P14" i="39"/>
  <c r="AI13" i="39"/>
  <c r="AG13" i="39"/>
  <c r="AE13" i="39"/>
  <c r="AC13" i="39"/>
  <c r="AA13" i="39"/>
  <c r="Y13" i="39"/>
  <c r="W13" i="39"/>
  <c r="U13" i="39"/>
  <c r="S13" i="39"/>
  <c r="Q13" i="39"/>
  <c r="AJ12" i="39"/>
  <c r="AH12" i="39"/>
  <c r="AF12" i="39"/>
  <c r="AD12" i="39"/>
  <c r="AB12" i="39"/>
  <c r="Z12" i="39"/>
  <c r="X12" i="39"/>
  <c r="V12" i="39"/>
  <c r="T12" i="39"/>
  <c r="R12" i="39"/>
  <c r="P12" i="39"/>
  <c r="AI11" i="39"/>
  <c r="AG11" i="39"/>
  <c r="AE11" i="39"/>
  <c r="AC11" i="39"/>
  <c r="AA11" i="39"/>
  <c r="Y11" i="39"/>
  <c r="W11" i="39"/>
  <c r="U11" i="39"/>
  <c r="S11" i="39"/>
  <c r="Q11" i="39"/>
  <c r="AJ10" i="39"/>
  <c r="AH10" i="39"/>
  <c r="AI14" i="39"/>
  <c r="AG14" i="39"/>
  <c r="AE14" i="39"/>
  <c r="AC14" i="39"/>
  <c r="AA14" i="39"/>
  <c r="Y14" i="39"/>
  <c r="W14" i="39"/>
  <c r="U14" i="39"/>
  <c r="S14" i="39"/>
  <c r="Q14" i="39"/>
  <c r="AJ13" i="39"/>
  <c r="AH13" i="39"/>
  <c r="AF13" i="39"/>
  <c r="AD13" i="39"/>
  <c r="AB13" i="39"/>
  <c r="Z13" i="39"/>
  <c r="X13" i="39"/>
  <c r="V13" i="39"/>
  <c r="T13" i="39"/>
  <c r="R13" i="39"/>
  <c r="P13" i="39"/>
  <c r="AI12" i="39"/>
  <c r="AG12" i="39"/>
  <c r="AE12" i="39"/>
  <c r="AC12" i="39"/>
  <c r="AA12" i="39"/>
  <c r="Y12" i="39"/>
  <c r="W12" i="39"/>
  <c r="U12" i="39"/>
  <c r="S12" i="39"/>
  <c r="Q12" i="39"/>
  <c r="AJ11" i="39"/>
  <c r="AH11" i="39"/>
  <c r="AF11" i="39"/>
  <c r="AD11" i="39"/>
  <c r="AB11" i="39"/>
  <c r="Z11" i="39"/>
  <c r="X11" i="39"/>
  <c r="V11" i="39"/>
  <c r="T11" i="39"/>
  <c r="R11" i="39"/>
  <c r="P11" i="39"/>
  <c r="AI10" i="39"/>
  <c r="AG10" i="39"/>
  <c r="AE10" i="39"/>
  <c r="AC10" i="39"/>
  <c r="AA10" i="39"/>
  <c r="Y10" i="39"/>
  <c r="W10" i="39"/>
  <c r="U10" i="39"/>
  <c r="S10" i="39"/>
  <c r="Q10" i="39"/>
  <c r="AJ9" i="39"/>
  <c r="AH9" i="39"/>
  <c r="AF9" i="39"/>
  <c r="AD9" i="39"/>
  <c r="AB9" i="39"/>
  <c r="Z9" i="39"/>
  <c r="X9" i="39"/>
  <c r="V9" i="39"/>
  <c r="T9" i="39"/>
  <c r="R9" i="39"/>
  <c r="P9" i="39"/>
  <c r="AF10" i="39"/>
  <c r="AB10" i="39"/>
  <c r="X10" i="39"/>
  <c r="T10" i="39"/>
  <c r="P10" i="39"/>
  <c r="AG9" i="39"/>
  <c r="AC9" i="39"/>
  <c r="Y9" i="39"/>
  <c r="U9" i="39"/>
  <c r="Q9" i="39"/>
  <c r="AD10" i="39"/>
  <c r="Z10" i="39"/>
  <c r="V10" i="39"/>
  <c r="R10" i="39"/>
  <c r="AI9" i="39"/>
  <c r="AE9" i="39"/>
  <c r="AA9" i="39"/>
  <c r="W9" i="39"/>
  <c r="S9" i="39"/>
  <c r="AJ14" i="38"/>
  <c r="AH14" i="38"/>
  <c r="AF14" i="38"/>
  <c r="AD14" i="38"/>
  <c r="AB14" i="38"/>
  <c r="Z14" i="38"/>
  <c r="X14" i="38"/>
  <c r="V14" i="38"/>
  <c r="T14" i="38"/>
  <c r="R14" i="38"/>
  <c r="P14" i="38"/>
  <c r="AI13" i="38"/>
  <c r="AG13" i="38"/>
  <c r="AE13" i="38"/>
  <c r="AC13" i="38"/>
  <c r="AA13" i="38"/>
  <c r="Y13" i="38"/>
  <c r="W13" i="38"/>
  <c r="U13" i="38"/>
  <c r="S13" i="38"/>
  <c r="Q13" i="38"/>
  <c r="AJ12" i="38"/>
  <c r="AH12" i="38"/>
  <c r="AF12" i="38"/>
  <c r="AD12" i="38"/>
  <c r="AB12" i="38"/>
  <c r="Z12" i="38"/>
  <c r="X12" i="38"/>
  <c r="V12" i="38"/>
  <c r="T12" i="38"/>
  <c r="R12" i="38"/>
  <c r="P12" i="38"/>
  <c r="AI11" i="38"/>
  <c r="AG11" i="38"/>
  <c r="AE11" i="38"/>
  <c r="AC11" i="38"/>
  <c r="AA11" i="38"/>
  <c r="Y11" i="38"/>
  <c r="AI14" i="38"/>
  <c r="AG14" i="38"/>
  <c r="AE14" i="38"/>
  <c r="AC14" i="38"/>
  <c r="AA14" i="38"/>
  <c r="Y14" i="38"/>
  <c r="W14" i="38"/>
  <c r="U14" i="38"/>
  <c r="S14" i="38"/>
  <c r="Q14" i="38"/>
  <c r="AJ13" i="38"/>
  <c r="AH13" i="38"/>
  <c r="AF13" i="38"/>
  <c r="AD13" i="38"/>
  <c r="AB13" i="38"/>
  <c r="Z13" i="38"/>
  <c r="X13" i="38"/>
  <c r="V13" i="38"/>
  <c r="T13" i="38"/>
  <c r="R13" i="38"/>
  <c r="P13" i="38"/>
  <c r="AI12" i="38"/>
  <c r="AG12" i="38"/>
  <c r="AE12" i="38"/>
  <c r="AC12" i="38"/>
  <c r="AA12" i="38"/>
  <c r="Y12" i="38"/>
  <c r="W12" i="38"/>
  <c r="U12" i="38"/>
  <c r="S12" i="38"/>
  <c r="Q12" i="38"/>
  <c r="AJ11" i="38"/>
  <c r="AH11" i="38"/>
  <c r="AF11" i="38"/>
  <c r="AD11" i="38"/>
  <c r="AB11" i="38"/>
  <c r="Z11" i="38"/>
  <c r="X11" i="38"/>
  <c r="V11" i="38"/>
  <c r="T11" i="38"/>
  <c r="R11" i="38"/>
  <c r="P11" i="38"/>
  <c r="AI10" i="38"/>
  <c r="AG10" i="38"/>
  <c r="AE10" i="38"/>
  <c r="AC10" i="38"/>
  <c r="AA10" i="38"/>
  <c r="Y10" i="38"/>
  <c r="W10" i="38"/>
  <c r="U10" i="38"/>
  <c r="S10" i="38"/>
  <c r="Q10" i="38"/>
  <c r="AJ9" i="38"/>
  <c r="AH9" i="38"/>
  <c r="AF9" i="38"/>
  <c r="AD9" i="38"/>
  <c r="AB9" i="38"/>
  <c r="Z9" i="38"/>
  <c r="X9" i="38"/>
  <c r="V9" i="38"/>
  <c r="T9" i="38"/>
  <c r="R9" i="38"/>
  <c r="P9" i="38"/>
  <c r="W11" i="38"/>
  <c r="S11" i="38"/>
  <c r="AJ10" i="38"/>
  <c r="AF10" i="38"/>
  <c r="AB10" i="38"/>
  <c r="X10" i="38"/>
  <c r="T10" i="38"/>
  <c r="P10" i="38"/>
  <c r="AG9" i="38"/>
  <c r="AC9" i="38"/>
  <c r="Y9" i="38"/>
  <c r="U9" i="38"/>
  <c r="Q9" i="38"/>
  <c r="U11" i="38"/>
  <c r="Q11" i="38"/>
  <c r="AH10" i="38"/>
  <c r="AD10" i="38"/>
  <c r="Z10" i="38"/>
  <c r="V10" i="38"/>
  <c r="R10" i="38"/>
  <c r="AI9" i="38"/>
  <c r="AE9" i="38"/>
  <c r="AA9" i="38"/>
  <c r="W9" i="38"/>
  <c r="S9" i="38"/>
  <c r="AJ14" i="36"/>
  <c r="AH14" i="36"/>
  <c r="AF14" i="36"/>
  <c r="AD14" i="36"/>
  <c r="AB14" i="36"/>
  <c r="Z14" i="36"/>
  <c r="X14" i="36"/>
  <c r="V14" i="36"/>
  <c r="T14" i="36"/>
  <c r="R14" i="36"/>
  <c r="P14" i="36"/>
  <c r="AI13" i="36"/>
  <c r="AG13" i="36"/>
  <c r="AE13" i="36"/>
  <c r="AC13" i="36"/>
  <c r="AA13" i="36"/>
  <c r="Y13" i="36"/>
  <c r="W13" i="36"/>
  <c r="U13" i="36"/>
  <c r="S13" i="36"/>
  <c r="Q13" i="36"/>
  <c r="AJ12" i="36"/>
  <c r="AH12" i="36"/>
  <c r="AF12" i="36"/>
  <c r="AD12" i="36"/>
  <c r="AB12" i="36"/>
  <c r="Z12" i="36"/>
  <c r="X12" i="36"/>
  <c r="V12" i="36"/>
  <c r="T12" i="36"/>
  <c r="R12" i="36"/>
  <c r="P12" i="36"/>
  <c r="AI11" i="36"/>
  <c r="AG11" i="36"/>
  <c r="AE11" i="36"/>
  <c r="AC11" i="36"/>
  <c r="AA11" i="36"/>
  <c r="Y11" i="36"/>
  <c r="AI14" i="36"/>
  <c r="AG14" i="36"/>
  <c r="AE14" i="36"/>
  <c r="AC14" i="36"/>
  <c r="AA14" i="36"/>
  <c r="Y14" i="36"/>
  <c r="W14" i="36"/>
  <c r="U14" i="36"/>
  <c r="S14" i="36"/>
  <c r="Q14" i="36"/>
  <c r="AJ13" i="36"/>
  <c r="AH13" i="36"/>
  <c r="AF13" i="36"/>
  <c r="AD13" i="36"/>
  <c r="AB13" i="36"/>
  <c r="Z13" i="36"/>
  <c r="X13" i="36"/>
  <c r="V13" i="36"/>
  <c r="T13" i="36"/>
  <c r="R13" i="36"/>
  <c r="P13" i="36"/>
  <c r="AI12" i="36"/>
  <c r="AG12" i="36"/>
  <c r="AE12" i="36"/>
  <c r="AC12" i="36"/>
  <c r="AA12" i="36"/>
  <c r="Y12" i="36"/>
  <c r="W12" i="36"/>
  <c r="U12" i="36"/>
  <c r="S12" i="36"/>
  <c r="Q12" i="36"/>
  <c r="AJ11" i="36"/>
  <c r="AH11" i="36"/>
  <c r="AF11" i="36"/>
  <c r="AD11" i="36"/>
  <c r="AB11" i="36"/>
  <c r="Z11" i="36"/>
  <c r="X11" i="36"/>
  <c r="V11" i="36"/>
  <c r="T11" i="36"/>
  <c r="R11" i="36"/>
  <c r="P11" i="36"/>
  <c r="AI10" i="36"/>
  <c r="AG10" i="36"/>
  <c r="AE10" i="36"/>
  <c r="AC10" i="36"/>
  <c r="AA10" i="36"/>
  <c r="Y10" i="36"/>
  <c r="W10" i="36"/>
  <c r="U10" i="36"/>
  <c r="S10" i="36"/>
  <c r="Q10" i="36"/>
  <c r="AJ9" i="36"/>
  <c r="AH9" i="36"/>
  <c r="AF9" i="36"/>
  <c r="AD9" i="36"/>
  <c r="AB9" i="36"/>
  <c r="Z9" i="36"/>
  <c r="X9" i="36"/>
  <c r="V9" i="36"/>
  <c r="T9" i="36"/>
  <c r="R9" i="36"/>
  <c r="P9" i="36"/>
  <c r="W11" i="36"/>
  <c r="S11" i="36"/>
  <c r="AJ10" i="36"/>
  <c r="AF10" i="36"/>
  <c r="AB10" i="36"/>
  <c r="X10" i="36"/>
  <c r="T10" i="36"/>
  <c r="P10" i="36"/>
  <c r="AG9" i="36"/>
  <c r="AC9" i="36"/>
  <c r="Y9" i="36"/>
  <c r="U9" i="36"/>
  <c r="Q9" i="36"/>
  <c r="U11" i="36"/>
  <c r="Q11" i="36"/>
  <c r="AH10" i="36"/>
  <c r="AD10" i="36"/>
  <c r="Z10" i="36"/>
  <c r="V10" i="36"/>
  <c r="R10" i="36"/>
  <c r="AI9" i="36"/>
  <c r="AE9" i="36"/>
  <c r="AA9" i="36"/>
  <c r="W9" i="36"/>
  <c r="S9" i="36"/>
  <c r="Q11" i="35"/>
  <c r="AJ10" i="35"/>
  <c r="AH10" i="35"/>
  <c r="AF10" i="35"/>
  <c r="AD10" i="35"/>
  <c r="AB10" i="35"/>
  <c r="Z10" i="35"/>
  <c r="X10" i="35"/>
  <c r="V10" i="35"/>
  <c r="T10" i="35"/>
  <c r="R10" i="35"/>
  <c r="P10" i="35"/>
  <c r="AI9" i="35"/>
  <c r="AG9" i="35"/>
  <c r="AE9" i="35"/>
  <c r="AC9" i="35"/>
  <c r="AA9" i="35"/>
  <c r="Y9" i="35"/>
  <c r="W9" i="35"/>
  <c r="U9" i="35"/>
  <c r="S9" i="35"/>
  <c r="Q9" i="35"/>
  <c r="AI14" i="35"/>
  <c r="AG14" i="35"/>
  <c r="AE14" i="35"/>
  <c r="AC14" i="35"/>
  <c r="AA14" i="35"/>
  <c r="Y14" i="35"/>
  <c r="W14" i="35"/>
  <c r="U14" i="35"/>
  <c r="S14" i="35"/>
  <c r="Q14" i="35"/>
  <c r="AJ13" i="35"/>
  <c r="AH13" i="35"/>
  <c r="AF13" i="35"/>
  <c r="AD13" i="35"/>
  <c r="AB13" i="35"/>
  <c r="Z13" i="35"/>
  <c r="X13" i="35"/>
  <c r="V13" i="35"/>
  <c r="T13" i="35"/>
  <c r="R13" i="35"/>
  <c r="P13" i="35"/>
  <c r="AI12" i="35"/>
  <c r="AG12" i="35"/>
  <c r="AE12" i="35"/>
  <c r="AC12" i="35"/>
  <c r="AA12" i="35"/>
  <c r="Y12" i="35"/>
  <c r="W12" i="35"/>
  <c r="U12" i="35"/>
  <c r="S12" i="35"/>
  <c r="Q12" i="35"/>
  <c r="AJ11" i="35"/>
  <c r="AH11" i="35"/>
  <c r="AF11" i="35"/>
  <c r="AD11" i="35"/>
  <c r="AB11" i="35"/>
  <c r="Z11" i="35"/>
  <c r="X11" i="35"/>
  <c r="V11" i="35"/>
  <c r="T11" i="35"/>
  <c r="R11" i="35"/>
  <c r="P11" i="35"/>
  <c r="AI10" i="35"/>
  <c r="AG10" i="35"/>
  <c r="AE10" i="35"/>
  <c r="AC10" i="35"/>
  <c r="AA10" i="35"/>
  <c r="Y10" i="35"/>
  <c r="W10" i="35"/>
  <c r="U10" i="35"/>
  <c r="S10" i="35"/>
  <c r="Q10" i="35"/>
  <c r="AJ9" i="35"/>
  <c r="AH9" i="35"/>
  <c r="AF9" i="35"/>
  <c r="AD9" i="35"/>
  <c r="AB9" i="35"/>
  <c r="Z9" i="35"/>
  <c r="X9" i="35"/>
  <c r="V9" i="35"/>
  <c r="T9" i="35"/>
  <c r="R9" i="35"/>
  <c r="K8" i="35"/>
  <c r="C38" i="35" s="1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8" i="33"/>
  <c r="E30" i="33"/>
  <c r="E29" i="33"/>
  <c r="H24" i="33"/>
  <c r="K23" i="33" s="1"/>
  <c r="K20" i="33"/>
  <c r="K16" i="33"/>
  <c r="K8" i="33"/>
  <c r="E28" i="32"/>
  <c r="E27" i="32"/>
  <c r="E24" i="32"/>
  <c r="H23" i="32" s="1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M9" i="32" a="1"/>
  <c r="H9" i="32"/>
  <c r="H8" i="32"/>
  <c r="M9" i="31" a="1"/>
  <c r="M9" i="31" s="1"/>
  <c r="E28" i="31"/>
  <c r="E27" i="31"/>
  <c r="E24" i="31"/>
  <c r="H16" i="31" s="1"/>
  <c r="H23" i="31"/>
  <c r="H20" i="31"/>
  <c r="H15" i="31"/>
  <c r="H12" i="31"/>
  <c r="H10" i="30"/>
  <c r="H13" i="30"/>
  <c r="H18" i="30"/>
  <c r="H21" i="30"/>
  <c r="E24" i="30"/>
  <c r="H11" i="30" l="1"/>
  <c r="H15" i="30"/>
  <c r="H19" i="30"/>
  <c r="H23" i="30"/>
  <c r="H12" i="30"/>
  <c r="H16" i="30"/>
  <c r="H20" i="30"/>
  <c r="H8" i="30"/>
  <c r="H17" i="30"/>
  <c r="H9" i="30"/>
  <c r="H8" i="31"/>
  <c r="P9" i="33" a="1"/>
  <c r="D4" i="77"/>
  <c r="H22" i="31"/>
  <c r="H18" i="31"/>
  <c r="H14" i="31"/>
  <c r="H10" i="31"/>
  <c r="H21" i="31"/>
  <c r="H17" i="31"/>
  <c r="H13" i="31"/>
  <c r="H9" i="31"/>
  <c r="H22" i="30"/>
  <c r="H14" i="30"/>
  <c r="H11" i="31"/>
  <c r="H19" i="31"/>
  <c r="AB9" i="54"/>
  <c r="S10" i="54"/>
  <c r="AA10" i="54"/>
  <c r="R11" i="54"/>
  <c r="Z11" i="54"/>
  <c r="Q12" i="54"/>
  <c r="Y12" i="54"/>
  <c r="P13" i="54"/>
  <c r="X13" i="54"/>
  <c r="AF13" i="54"/>
  <c r="W14" i="54"/>
  <c r="AE14" i="54"/>
  <c r="W9" i="54"/>
  <c r="AE9" i="54"/>
  <c r="V10" i="54"/>
  <c r="AD10" i="54"/>
  <c r="U11" i="54"/>
  <c r="AC11" i="54"/>
  <c r="T12" i="54"/>
  <c r="AB12" i="54"/>
  <c r="S13" i="54"/>
  <c r="AA13" i="54"/>
  <c r="R14" i="54"/>
  <c r="Z14" i="54"/>
  <c r="Q9" i="55"/>
  <c r="Y9" i="55"/>
  <c r="P10" i="55"/>
  <c r="X10" i="55"/>
  <c r="AF10" i="55"/>
  <c r="W11" i="55"/>
  <c r="AE11" i="55"/>
  <c r="V12" i="55"/>
  <c r="AD12" i="55"/>
  <c r="U13" i="55"/>
  <c r="AC13" i="55"/>
  <c r="T14" i="55"/>
  <c r="AB14" i="55"/>
  <c r="R9" i="55"/>
  <c r="Z9" i="55"/>
  <c r="Q10" i="55"/>
  <c r="Y10" i="55"/>
  <c r="P11" i="55"/>
  <c r="X11" i="55"/>
  <c r="AF11" i="55"/>
  <c r="W12" i="55"/>
  <c r="AE12" i="55"/>
  <c r="V13" i="55"/>
  <c r="AD13" i="55"/>
  <c r="U14" i="55"/>
  <c r="AC14" i="55"/>
  <c r="Q27" i="68" a="1"/>
  <c r="C34" i="44"/>
  <c r="P16" i="41" a="1"/>
  <c r="K12" i="33"/>
  <c r="V9" i="54"/>
  <c r="AD9" i="54"/>
  <c r="U10" i="54"/>
  <c r="AC10" i="54"/>
  <c r="T11" i="54"/>
  <c r="AB11" i="54"/>
  <c r="S12" i="54"/>
  <c r="AA12" i="54"/>
  <c r="R13" i="54"/>
  <c r="Z13" i="54"/>
  <c r="Q14" i="54"/>
  <c r="Y14" i="54"/>
  <c r="Q9" i="54"/>
  <c r="P16" i="54" s="1" a="1"/>
  <c r="Y9" i="54"/>
  <c r="P10" i="54"/>
  <c r="X10" i="54"/>
  <c r="AF10" i="54"/>
  <c r="W11" i="54"/>
  <c r="AE11" i="54"/>
  <c r="V12" i="54"/>
  <c r="AD12" i="54"/>
  <c r="U13" i="54"/>
  <c r="AC13" i="54"/>
  <c r="T14" i="54"/>
  <c r="S9" i="55"/>
  <c r="AA9" i="55"/>
  <c r="R10" i="55"/>
  <c r="Z10" i="55"/>
  <c r="Q11" i="55"/>
  <c r="Y11" i="55"/>
  <c r="P12" i="55"/>
  <c r="X12" i="55"/>
  <c r="AF12" i="55"/>
  <c r="W13" i="55"/>
  <c r="AE13" i="55"/>
  <c r="V14" i="55"/>
  <c r="AD14" i="55"/>
  <c r="T9" i="55"/>
  <c r="AB9" i="55"/>
  <c r="S10" i="55"/>
  <c r="AA10" i="55"/>
  <c r="R11" i="55"/>
  <c r="Z11" i="55"/>
  <c r="Q12" i="55"/>
  <c r="Y12" i="55"/>
  <c r="P13" i="55"/>
  <c r="X13" i="55"/>
  <c r="AF13" i="55"/>
  <c r="W14" i="55"/>
  <c r="C34" i="61"/>
  <c r="C34" i="42"/>
  <c r="Q51" i="84"/>
  <c r="Q56" i="84"/>
  <c r="Q53" i="84"/>
  <c r="Q54" i="84"/>
  <c r="Q55" i="84"/>
  <c r="Q52" i="84"/>
  <c r="C38" i="38"/>
  <c r="C38" i="40"/>
  <c r="D9" i="77" s="1"/>
  <c r="Q27" i="64" a="1"/>
  <c r="P16" i="35" a="1"/>
  <c r="J8" i="82" a="1"/>
  <c r="R42" i="74"/>
  <c r="W47" i="74"/>
  <c r="AB41" i="74"/>
  <c r="T43" i="74"/>
  <c r="AE45" i="74"/>
  <c r="AA43" i="74"/>
  <c r="AG46" i="74"/>
  <c r="X45" i="74"/>
  <c r="T40" i="74"/>
  <c r="AG43" i="74"/>
  <c r="AC47" i="74"/>
  <c r="AC41" i="74"/>
  <c r="Y45" i="74"/>
  <c r="V41" i="74"/>
  <c r="R45" i="74"/>
  <c r="V47" i="74"/>
  <c r="Z43" i="74"/>
  <c r="S41" i="74"/>
  <c r="AH42" i="74"/>
  <c r="AF44" i="74"/>
  <c r="AD46" i="74"/>
  <c r="AC40" i="74"/>
  <c r="AD40" i="74"/>
  <c r="AB42" i="74"/>
  <c r="Z44" i="74"/>
  <c r="X46" i="74"/>
  <c r="W40" i="74"/>
  <c r="AF47" i="74"/>
  <c r="AH45" i="74"/>
  <c r="S44" i="74"/>
  <c r="U42" i="74"/>
  <c r="W46" i="74"/>
  <c r="Y44" i="74"/>
  <c r="AA42" i="74"/>
  <c r="AB40" i="74"/>
  <c r="AA41" i="74"/>
  <c r="Z42" i="74"/>
  <c r="Y43" i="74"/>
  <c r="X44" i="74"/>
  <c r="W45" i="74"/>
  <c r="V46" i="74"/>
  <c r="U47" i="74"/>
  <c r="U40" i="74"/>
  <c r="T41" i="74"/>
  <c r="V40" i="74"/>
  <c r="U41" i="74"/>
  <c r="T42" i="74"/>
  <c r="S43" i="74"/>
  <c r="R44" i="74"/>
  <c r="AH44" i="74"/>
  <c r="AG45" i="74"/>
  <c r="AF46" i="74"/>
  <c r="AE47" i="74"/>
  <c r="AE40" i="74"/>
  <c r="AD41" i="74"/>
  <c r="X47" i="74"/>
  <c r="Y46" i="74"/>
  <c r="Z45" i="74"/>
  <c r="AA44" i="74"/>
  <c r="AB43" i="74"/>
  <c r="AC42" i="74"/>
  <c r="AD47" i="74"/>
  <c r="AE46" i="74"/>
  <c r="AF45" i="74"/>
  <c r="AG44" i="74"/>
  <c r="AH43" i="74"/>
  <c r="R43" i="74"/>
  <c r="S42" i="74"/>
  <c r="X40" i="74"/>
  <c r="AF40" i="74"/>
  <c r="W41" i="74"/>
  <c r="AE41" i="74"/>
  <c r="V42" i="74"/>
  <c r="AD42" i="74"/>
  <c r="U43" i="74"/>
  <c r="AC43" i="74"/>
  <c r="T44" i="74"/>
  <c r="AB44" i="74"/>
  <c r="S45" i="74"/>
  <c r="AA45" i="74"/>
  <c r="R46" i="74"/>
  <c r="Z46" i="74"/>
  <c r="AH46" i="74"/>
  <c r="Y47" i="74"/>
  <c r="AG47" i="74"/>
  <c r="Y40" i="74"/>
  <c r="AG40" i="74"/>
  <c r="X41" i="74"/>
  <c r="AF41" i="74"/>
  <c r="Z40" i="74"/>
  <c r="AH40" i="74"/>
  <c r="Y41" i="74"/>
  <c r="AG41" i="74"/>
  <c r="X42" i="74"/>
  <c r="AF42" i="74"/>
  <c r="W43" i="74"/>
  <c r="AE43" i="74"/>
  <c r="V44" i="74"/>
  <c r="AD44" i="74"/>
  <c r="U45" i="74"/>
  <c r="AC45" i="74"/>
  <c r="T46" i="74"/>
  <c r="AB46" i="74"/>
  <c r="S47" i="74"/>
  <c r="AA47" i="74"/>
  <c r="S40" i="74"/>
  <c r="AA40" i="74"/>
  <c r="R41" i="74"/>
  <c r="Z41" i="74"/>
  <c r="AH41" i="74"/>
  <c r="AB47" i="74"/>
  <c r="T47" i="74"/>
  <c r="AC46" i="74"/>
  <c r="U46" i="74"/>
  <c r="AD45" i="74"/>
  <c r="V45" i="74"/>
  <c r="AE44" i="74"/>
  <c r="W44" i="74"/>
  <c r="AF43" i="74"/>
  <c r="X43" i="74"/>
  <c r="AG42" i="74"/>
  <c r="Y42" i="74"/>
  <c r="AH47" i="74"/>
  <c r="Z47" i="74"/>
  <c r="R47" i="74"/>
  <c r="AA46" i="74"/>
  <c r="S46" i="74"/>
  <c r="AB45" i="74"/>
  <c r="T45" i="74"/>
  <c r="AC44" i="74"/>
  <c r="U44" i="74"/>
  <c r="AD43" i="74"/>
  <c r="V43" i="74"/>
  <c r="AE42" i="74"/>
  <c r="W42" i="74"/>
  <c r="W34" i="69"/>
  <c r="U34" i="69"/>
  <c r="S34" i="69"/>
  <c r="Q34" i="69"/>
  <c r="W33" i="69"/>
  <c r="U33" i="69"/>
  <c r="S33" i="69"/>
  <c r="Q33" i="69"/>
  <c r="W32" i="69"/>
  <c r="U32" i="69"/>
  <c r="S32" i="69"/>
  <c r="Q32" i="69"/>
  <c r="W31" i="69"/>
  <c r="U31" i="69"/>
  <c r="S31" i="69"/>
  <c r="Q31" i="69"/>
  <c r="W30" i="69"/>
  <c r="U30" i="69"/>
  <c r="S30" i="69"/>
  <c r="Q30" i="69"/>
  <c r="W29" i="69"/>
  <c r="U29" i="69"/>
  <c r="S29" i="69"/>
  <c r="Q29" i="69"/>
  <c r="W28" i="69"/>
  <c r="U28" i="69"/>
  <c r="S28" i="69"/>
  <c r="Q28" i="69"/>
  <c r="W27" i="69"/>
  <c r="U27" i="69"/>
  <c r="S27" i="69"/>
  <c r="Q27" i="69"/>
  <c r="X34" i="69"/>
  <c r="V34" i="69"/>
  <c r="T34" i="69"/>
  <c r="R34" i="69"/>
  <c r="X33" i="69"/>
  <c r="V33" i="69"/>
  <c r="T33" i="69"/>
  <c r="R33" i="69"/>
  <c r="X32" i="69"/>
  <c r="V32" i="69"/>
  <c r="T32" i="69"/>
  <c r="R32" i="69"/>
  <c r="X31" i="69"/>
  <c r="V31" i="69"/>
  <c r="T31" i="69"/>
  <c r="R31" i="69"/>
  <c r="X30" i="69"/>
  <c r="V30" i="69"/>
  <c r="T30" i="69"/>
  <c r="R30" i="69"/>
  <c r="X29" i="69"/>
  <c r="V29" i="69"/>
  <c r="T29" i="69"/>
  <c r="R29" i="69"/>
  <c r="X28" i="69"/>
  <c r="V28" i="69"/>
  <c r="T28" i="69"/>
  <c r="R28" i="69"/>
  <c r="X27" i="69"/>
  <c r="V27" i="69"/>
  <c r="T27" i="69"/>
  <c r="R27" i="69"/>
  <c r="Q27" i="67"/>
  <c r="R31" i="67"/>
  <c r="S30" i="67"/>
  <c r="T29" i="67"/>
  <c r="U28" i="67"/>
  <c r="Q28" i="67"/>
  <c r="R27" i="67"/>
  <c r="S31" i="67"/>
  <c r="T30" i="67"/>
  <c r="U29" i="67"/>
  <c r="Q29" i="67"/>
  <c r="R28" i="67"/>
  <c r="S27" i="67"/>
  <c r="T31" i="67"/>
  <c r="U30" i="67"/>
  <c r="Q30" i="67"/>
  <c r="R29" i="67"/>
  <c r="S28" i="67"/>
  <c r="T27" i="67"/>
  <c r="U31" i="67"/>
  <c r="Q31" i="67"/>
  <c r="R30" i="67"/>
  <c r="S29" i="67"/>
  <c r="T28" i="67"/>
  <c r="U27" i="67"/>
  <c r="P16" i="62" a="1"/>
  <c r="P16" i="61" a="1"/>
  <c r="P16" i="60" a="1"/>
  <c r="P16" i="59" a="1"/>
  <c r="P16" i="58" a="1"/>
  <c r="P16" i="57" a="1"/>
  <c r="C34" i="56"/>
  <c r="P16" i="56" a="1"/>
  <c r="P16" i="55" a="1"/>
  <c r="P16" i="50" a="1"/>
  <c r="P16" i="49" a="1"/>
  <c r="P16" i="48" a="1"/>
  <c r="P16" i="45" a="1"/>
  <c r="P16" i="44" a="1"/>
  <c r="P16" i="43" a="1"/>
  <c r="AF14" i="42"/>
  <c r="AD14" i="42"/>
  <c r="AB14" i="42"/>
  <c r="Z14" i="42"/>
  <c r="X14" i="42"/>
  <c r="V14" i="42"/>
  <c r="T14" i="42"/>
  <c r="R14" i="42"/>
  <c r="P14" i="42"/>
  <c r="AE13" i="42"/>
  <c r="AC13" i="42"/>
  <c r="AA13" i="42"/>
  <c r="Y13" i="42"/>
  <c r="W13" i="42"/>
  <c r="U13" i="42"/>
  <c r="S13" i="42"/>
  <c r="Q13" i="42"/>
  <c r="AF12" i="42"/>
  <c r="AD12" i="42"/>
  <c r="AB12" i="42"/>
  <c r="Z12" i="42"/>
  <c r="X12" i="42"/>
  <c r="V12" i="42"/>
  <c r="T12" i="42"/>
  <c r="R12" i="42"/>
  <c r="P12" i="42"/>
  <c r="AE11" i="42"/>
  <c r="AC11" i="42"/>
  <c r="AA11" i="42"/>
  <c r="Y11" i="42"/>
  <c r="W11" i="42"/>
  <c r="U11" i="42"/>
  <c r="S11" i="42"/>
  <c r="Q11" i="42"/>
  <c r="AF10" i="42"/>
  <c r="AD10" i="42"/>
  <c r="AB10" i="42"/>
  <c r="Z10" i="42"/>
  <c r="X10" i="42"/>
  <c r="V10" i="42"/>
  <c r="T10" i="42"/>
  <c r="R10" i="42"/>
  <c r="P10" i="42"/>
  <c r="AE9" i="42"/>
  <c r="AC9" i="42"/>
  <c r="AA9" i="42"/>
  <c r="Y9" i="42"/>
  <c r="W9" i="42"/>
  <c r="U9" i="42"/>
  <c r="S9" i="42"/>
  <c r="Q9" i="42"/>
  <c r="AE14" i="42"/>
  <c r="AA14" i="42"/>
  <c r="W14" i="42"/>
  <c r="S14" i="42"/>
  <c r="AF13" i="42"/>
  <c r="AB13" i="42"/>
  <c r="X13" i="42"/>
  <c r="T13" i="42"/>
  <c r="P13" i="42"/>
  <c r="AC12" i="42"/>
  <c r="Y12" i="42"/>
  <c r="U12" i="42"/>
  <c r="Q12" i="42"/>
  <c r="AD11" i="42"/>
  <c r="Z11" i="42"/>
  <c r="V11" i="42"/>
  <c r="R11" i="42"/>
  <c r="AE10" i="42"/>
  <c r="AA10" i="42"/>
  <c r="W10" i="42"/>
  <c r="S10" i="42"/>
  <c r="AF9" i="42"/>
  <c r="AB9" i="42"/>
  <c r="X9" i="42"/>
  <c r="T9" i="42"/>
  <c r="P9" i="42"/>
  <c r="AC14" i="42"/>
  <c r="Y14" i="42"/>
  <c r="U14" i="42"/>
  <c r="Q14" i="42"/>
  <c r="AD13" i="42"/>
  <c r="Z13" i="42"/>
  <c r="V13" i="42"/>
  <c r="R13" i="42"/>
  <c r="AE12" i="42"/>
  <c r="AA12" i="42"/>
  <c r="W12" i="42"/>
  <c r="S12" i="42"/>
  <c r="AF11" i="42"/>
  <c r="AB11" i="42"/>
  <c r="X11" i="42"/>
  <c r="T11" i="42"/>
  <c r="P11" i="42"/>
  <c r="AC10" i="42"/>
  <c r="Y10" i="42"/>
  <c r="U10" i="42"/>
  <c r="Q10" i="42"/>
  <c r="AD9" i="42"/>
  <c r="Z9" i="42"/>
  <c r="V9" i="42"/>
  <c r="R9" i="42"/>
  <c r="P16" i="40" a="1"/>
  <c r="P16" i="39" a="1"/>
  <c r="P16" i="38" a="1"/>
  <c r="P16" i="37" a="1"/>
  <c r="P16" i="36" a="1"/>
  <c r="Q10" i="33"/>
  <c r="W10" i="33"/>
  <c r="AE10" i="33"/>
  <c r="U11" i="33"/>
  <c r="AA11" i="33"/>
  <c r="P9" i="33"/>
  <c r="R9" i="33"/>
  <c r="T9" i="33"/>
  <c r="V9" i="33"/>
  <c r="X9" i="33"/>
  <c r="Z9" i="33"/>
  <c r="AB9" i="33"/>
  <c r="AD9" i="33"/>
  <c r="P10" i="33"/>
  <c r="R10" i="33"/>
  <c r="T10" i="33"/>
  <c r="V10" i="33"/>
  <c r="X10" i="33"/>
  <c r="Z10" i="33"/>
  <c r="AB10" i="33"/>
  <c r="AD10" i="33"/>
  <c r="P11" i="33"/>
  <c r="R11" i="33"/>
  <c r="T11" i="33"/>
  <c r="V11" i="33"/>
  <c r="X11" i="33"/>
  <c r="Z11" i="33"/>
  <c r="AB11" i="33"/>
  <c r="AD11" i="33"/>
  <c r="P12" i="33"/>
  <c r="R12" i="33"/>
  <c r="T12" i="33"/>
  <c r="V12" i="33"/>
  <c r="X12" i="33"/>
  <c r="Z12" i="33"/>
  <c r="AB12" i="33"/>
  <c r="AD12" i="33"/>
  <c r="P13" i="33"/>
  <c r="R13" i="33"/>
  <c r="T13" i="33"/>
  <c r="V13" i="33"/>
  <c r="X13" i="33"/>
  <c r="Z13" i="33"/>
  <c r="AB13" i="33"/>
  <c r="AD13" i="33"/>
  <c r="P14" i="33"/>
  <c r="R14" i="33"/>
  <c r="T14" i="33"/>
  <c r="V14" i="33"/>
  <c r="X14" i="33"/>
  <c r="Z14" i="33"/>
  <c r="AB14" i="33"/>
  <c r="AD14" i="33"/>
  <c r="Q9" i="33"/>
  <c r="S9" i="33"/>
  <c r="U9" i="33"/>
  <c r="W9" i="33"/>
  <c r="Y9" i="33"/>
  <c r="AA9" i="33"/>
  <c r="AC9" i="33"/>
  <c r="AE9" i="33"/>
  <c r="S10" i="33"/>
  <c r="U10" i="33"/>
  <c r="Y10" i="33"/>
  <c r="AA10" i="33"/>
  <c r="AC10" i="33"/>
  <c r="Q11" i="33"/>
  <c r="S11" i="33"/>
  <c r="W11" i="33"/>
  <c r="Y11" i="33"/>
  <c r="AE14" i="33"/>
  <c r="AA14" i="33"/>
  <c r="W14" i="33"/>
  <c r="S14" i="33"/>
  <c r="AE13" i="33"/>
  <c r="AA13" i="33"/>
  <c r="W13" i="33"/>
  <c r="S13" i="33"/>
  <c r="AE12" i="33"/>
  <c r="AA12" i="33"/>
  <c r="W12" i="33"/>
  <c r="S12" i="33"/>
  <c r="AE11" i="33"/>
  <c r="AC14" i="33"/>
  <c r="Y14" i="33"/>
  <c r="U14" i="33"/>
  <c r="Q14" i="33"/>
  <c r="AC13" i="33"/>
  <c r="Y13" i="33"/>
  <c r="U13" i="33"/>
  <c r="Q13" i="33"/>
  <c r="AC12" i="33"/>
  <c r="Y12" i="33"/>
  <c r="U12" i="33"/>
  <c r="Q12" i="33"/>
  <c r="AC11" i="33"/>
  <c r="K10" i="33"/>
  <c r="K14" i="33"/>
  <c r="K18" i="33"/>
  <c r="K22" i="33"/>
  <c r="K9" i="33"/>
  <c r="K11" i="33"/>
  <c r="K13" i="33"/>
  <c r="K15" i="33"/>
  <c r="K17" i="33"/>
  <c r="K19" i="33"/>
  <c r="K21" i="33"/>
  <c r="AA11" i="32"/>
  <c r="Y11" i="32"/>
  <c r="W11" i="32"/>
  <c r="U11" i="32"/>
  <c r="S11" i="32"/>
  <c r="Q11" i="32"/>
  <c r="O11" i="32"/>
  <c r="M11" i="32"/>
  <c r="AA10" i="32"/>
  <c r="Y10" i="32"/>
  <c r="W10" i="32"/>
  <c r="U10" i="32"/>
  <c r="S10" i="32"/>
  <c r="Q10" i="32"/>
  <c r="O10" i="32"/>
  <c r="M10" i="32"/>
  <c r="AA9" i="32"/>
  <c r="Y9" i="32"/>
  <c r="W9" i="32"/>
  <c r="U9" i="32"/>
  <c r="S9" i="32"/>
  <c r="Q9" i="32"/>
  <c r="O9" i="32"/>
  <c r="M9" i="32"/>
  <c r="P9" i="32"/>
  <c r="T9" i="32"/>
  <c r="X9" i="32"/>
  <c r="AB9" i="32"/>
  <c r="P10" i="32"/>
  <c r="T10" i="32"/>
  <c r="X10" i="32"/>
  <c r="P11" i="32"/>
  <c r="T11" i="32"/>
  <c r="X11" i="32"/>
  <c r="AB11" i="32"/>
  <c r="C31" i="32"/>
  <c r="D6" i="76" s="1"/>
  <c r="N9" i="32"/>
  <c r="R9" i="32"/>
  <c r="V9" i="32"/>
  <c r="Z9" i="32"/>
  <c r="N10" i="32"/>
  <c r="R10" i="32"/>
  <c r="V10" i="32"/>
  <c r="Z10" i="32"/>
  <c r="N11" i="32"/>
  <c r="R11" i="32"/>
  <c r="V11" i="32"/>
  <c r="Z11" i="32"/>
  <c r="AB10" i="32"/>
  <c r="AB11" i="31"/>
  <c r="Z11" i="31"/>
  <c r="X11" i="31"/>
  <c r="V11" i="31"/>
  <c r="T11" i="31"/>
  <c r="R11" i="31"/>
  <c r="P11" i="31"/>
  <c r="N11" i="31"/>
  <c r="AB10" i="31"/>
  <c r="Z10" i="31"/>
  <c r="X10" i="31"/>
  <c r="V10" i="31"/>
  <c r="T10" i="31"/>
  <c r="R10" i="31"/>
  <c r="P10" i="31"/>
  <c r="N10" i="31"/>
  <c r="AB9" i="31"/>
  <c r="Z9" i="31"/>
  <c r="X9" i="31"/>
  <c r="V9" i="31"/>
  <c r="T9" i="31"/>
  <c r="R9" i="31"/>
  <c r="P9" i="31"/>
  <c r="N9" i="31"/>
  <c r="M16" i="31" s="1" a="1"/>
  <c r="AA11" i="31"/>
  <c r="Y11" i="31"/>
  <c r="W11" i="31"/>
  <c r="U11" i="31"/>
  <c r="S11" i="31"/>
  <c r="Q11" i="31"/>
  <c r="O11" i="31"/>
  <c r="M11" i="31"/>
  <c r="AA10" i="31"/>
  <c r="Y10" i="31"/>
  <c r="W10" i="31"/>
  <c r="U10" i="31"/>
  <c r="S10" i="31"/>
  <c r="Q10" i="31"/>
  <c r="O10" i="31"/>
  <c r="M10" i="31"/>
  <c r="AA9" i="31"/>
  <c r="Y9" i="31"/>
  <c r="W9" i="31"/>
  <c r="U9" i="31"/>
  <c r="S9" i="31"/>
  <c r="Q9" i="31"/>
  <c r="O9" i="31"/>
  <c r="M9" i="30" a="1"/>
  <c r="M9" i="30" s="1"/>
  <c r="E28" i="30"/>
  <c r="E27" i="30"/>
  <c r="G20" i="4"/>
  <c r="C23" i="1"/>
  <c r="C21" i="1"/>
  <c r="C20" i="1"/>
  <c r="N16" i="31" l="1"/>
  <c r="O16" i="31"/>
  <c r="M17" i="31"/>
  <c r="O18" i="31"/>
  <c r="M16" i="31"/>
  <c r="M18" i="31"/>
  <c r="N18" i="31"/>
  <c r="N17" i="31"/>
  <c r="O17" i="31"/>
  <c r="Q16" i="41"/>
  <c r="U16" i="41"/>
  <c r="S17" i="41"/>
  <c r="Q18" i="41"/>
  <c r="U18" i="41"/>
  <c r="S19" i="41"/>
  <c r="Q20" i="41"/>
  <c r="U20" i="41"/>
  <c r="S21" i="41"/>
  <c r="R16" i="41"/>
  <c r="Q17" i="41"/>
  <c r="P18" i="41"/>
  <c r="P19" i="41"/>
  <c r="U19" i="41"/>
  <c r="T20" i="41"/>
  <c r="T21" i="41"/>
  <c r="S16" i="41"/>
  <c r="R17" i="41"/>
  <c r="R18" i="41"/>
  <c r="Q19" i="41"/>
  <c r="P20" i="41"/>
  <c r="P21" i="41"/>
  <c r="U21" i="41"/>
  <c r="T16" i="41"/>
  <c r="T17" i="41"/>
  <c r="S18" i="41"/>
  <c r="R19" i="41"/>
  <c r="R20" i="41"/>
  <c r="Q21" i="41"/>
  <c r="P16" i="41"/>
  <c r="P17" i="41"/>
  <c r="U17" i="41"/>
  <c r="T18" i="41"/>
  <c r="T19" i="41"/>
  <c r="S20" i="41"/>
  <c r="R21" i="41"/>
  <c r="C31" i="31"/>
  <c r="Q40" i="69" a="1"/>
  <c r="P16" i="35"/>
  <c r="S21" i="35"/>
  <c r="Q20" i="35"/>
  <c r="U18" i="35"/>
  <c r="S17" i="35"/>
  <c r="Q16" i="35"/>
  <c r="T20" i="35"/>
  <c r="R19" i="35"/>
  <c r="P18" i="35"/>
  <c r="T16" i="35"/>
  <c r="Q21" i="35"/>
  <c r="U19" i="35"/>
  <c r="S18" i="35"/>
  <c r="Q17" i="35"/>
  <c r="T21" i="35"/>
  <c r="R20" i="35"/>
  <c r="P19" i="35"/>
  <c r="T17" i="35"/>
  <c r="R16" i="35"/>
  <c r="S19" i="35"/>
  <c r="U16" i="35"/>
  <c r="P20" i="35"/>
  <c r="R17" i="35"/>
  <c r="U21" i="35"/>
  <c r="Q19" i="35"/>
  <c r="S16" i="35"/>
  <c r="T19" i="35"/>
  <c r="P17" i="35"/>
  <c r="S20" i="35"/>
  <c r="P21" i="35"/>
  <c r="U20" i="35"/>
  <c r="Q18" i="35"/>
  <c r="R21" i="35"/>
  <c r="T18" i="35"/>
  <c r="U17" i="35"/>
  <c r="R18" i="35"/>
  <c r="Q27" i="68"/>
  <c r="T34" i="68"/>
  <c r="T33" i="68"/>
  <c r="T32" i="68"/>
  <c r="T31" i="68"/>
  <c r="T30" i="68"/>
  <c r="T29" i="68"/>
  <c r="T28" i="68"/>
  <c r="T27" i="68"/>
  <c r="S34" i="68"/>
  <c r="S33" i="68"/>
  <c r="S32" i="68"/>
  <c r="S31" i="68"/>
  <c r="S30" i="68"/>
  <c r="S29" i="68"/>
  <c r="S28" i="68"/>
  <c r="S27" i="68"/>
  <c r="R34" i="68"/>
  <c r="R33" i="68"/>
  <c r="R32" i="68"/>
  <c r="R31" i="68"/>
  <c r="R30" i="68"/>
  <c r="R29" i="68"/>
  <c r="R28" i="68"/>
  <c r="R27" i="68"/>
  <c r="Q34" i="68"/>
  <c r="Q33" i="68"/>
  <c r="Q32" i="68"/>
  <c r="Q31" i="68"/>
  <c r="Q30" i="68"/>
  <c r="Q29" i="68"/>
  <c r="Q28" i="68"/>
  <c r="X34" i="68"/>
  <c r="X33" i="68"/>
  <c r="X32" i="68"/>
  <c r="X31" i="68"/>
  <c r="X30" i="68"/>
  <c r="X29" i="68"/>
  <c r="X28" i="68"/>
  <c r="X27" i="68"/>
  <c r="W34" i="68"/>
  <c r="W33" i="68"/>
  <c r="W32" i="68"/>
  <c r="W31" i="68"/>
  <c r="W30" i="68"/>
  <c r="W29" i="68"/>
  <c r="W28" i="68"/>
  <c r="W27" i="68"/>
  <c r="V34" i="68"/>
  <c r="V33" i="68"/>
  <c r="V32" i="68"/>
  <c r="V31" i="68"/>
  <c r="V30" i="68"/>
  <c r="V29" i="68"/>
  <c r="V28" i="68"/>
  <c r="V27" i="68"/>
  <c r="U34" i="68"/>
  <c r="U33" i="68"/>
  <c r="U32" i="68"/>
  <c r="U31" i="68"/>
  <c r="U30" i="68"/>
  <c r="U29" i="68"/>
  <c r="U28" i="68"/>
  <c r="U27" i="68"/>
  <c r="I32" i="74"/>
  <c r="G30" i="63"/>
  <c r="G25" i="6"/>
  <c r="Q27" i="64"/>
  <c r="V34" i="64"/>
  <c r="V33" i="64"/>
  <c r="V32" i="64"/>
  <c r="V31" i="64"/>
  <c r="V30" i="64"/>
  <c r="V29" i="64"/>
  <c r="V28" i="64"/>
  <c r="V27" i="64"/>
  <c r="U34" i="64"/>
  <c r="U33" i="64"/>
  <c r="U32" i="64"/>
  <c r="U31" i="64"/>
  <c r="U30" i="64"/>
  <c r="U29" i="64"/>
  <c r="U28" i="64"/>
  <c r="U27" i="64"/>
  <c r="T34" i="64"/>
  <c r="T33" i="64"/>
  <c r="T32" i="64"/>
  <c r="T31" i="64"/>
  <c r="T30" i="64"/>
  <c r="T29" i="64"/>
  <c r="T28" i="64"/>
  <c r="T27" i="64"/>
  <c r="S34" i="64"/>
  <c r="S33" i="64"/>
  <c r="S32" i="64"/>
  <c r="S31" i="64"/>
  <c r="S30" i="64"/>
  <c r="S29" i="64"/>
  <c r="S28" i="64"/>
  <c r="S27" i="64"/>
  <c r="R34" i="64"/>
  <c r="R33" i="64"/>
  <c r="R32" i="64"/>
  <c r="R31" i="64"/>
  <c r="R30" i="64"/>
  <c r="R29" i="64"/>
  <c r="R28" i="64"/>
  <c r="R27" i="64"/>
  <c r="Q34" i="64"/>
  <c r="Q33" i="64"/>
  <c r="Q32" i="64"/>
  <c r="Q31" i="64"/>
  <c r="Q30" i="64"/>
  <c r="Q29" i="64"/>
  <c r="Q28" i="64"/>
  <c r="X34" i="64"/>
  <c r="X33" i="64"/>
  <c r="X32" i="64"/>
  <c r="X31" i="64"/>
  <c r="X30" i="64"/>
  <c r="X29" i="64"/>
  <c r="X28" i="64"/>
  <c r="X27" i="64"/>
  <c r="W34" i="64"/>
  <c r="W33" i="64"/>
  <c r="W32" i="64"/>
  <c r="W31" i="64"/>
  <c r="W30" i="64"/>
  <c r="W29" i="64"/>
  <c r="W28" i="64"/>
  <c r="W27" i="64"/>
  <c r="J8" i="84" a="1"/>
  <c r="C31" i="30"/>
  <c r="J32" i="82"/>
  <c r="K32" i="82" s="1"/>
  <c r="J30" i="82"/>
  <c r="K30" i="82" s="1"/>
  <c r="J28" i="82"/>
  <c r="K28" i="82" s="1"/>
  <c r="J26" i="82"/>
  <c r="K26" i="82" s="1"/>
  <c r="J24" i="82"/>
  <c r="K24" i="82" s="1"/>
  <c r="J22" i="82"/>
  <c r="K22" i="82" s="1"/>
  <c r="J20" i="82"/>
  <c r="K20" i="82" s="1"/>
  <c r="J18" i="82"/>
  <c r="K18" i="82" s="1"/>
  <c r="J16" i="82"/>
  <c r="K16" i="82" s="1"/>
  <c r="J14" i="82"/>
  <c r="K14" i="82" s="1"/>
  <c r="J12" i="82"/>
  <c r="K12" i="82" s="1"/>
  <c r="J10" i="82"/>
  <c r="K10" i="82" s="1"/>
  <c r="J8" i="82"/>
  <c r="K8" i="82" s="1"/>
  <c r="J33" i="82"/>
  <c r="K33" i="82" s="1"/>
  <c r="J31" i="82"/>
  <c r="K31" i="82" s="1"/>
  <c r="J29" i="82"/>
  <c r="K29" i="82" s="1"/>
  <c r="J27" i="82"/>
  <c r="K27" i="82" s="1"/>
  <c r="J25" i="82"/>
  <c r="K25" i="82" s="1"/>
  <c r="J23" i="82"/>
  <c r="K23" i="82" s="1"/>
  <c r="J21" i="82"/>
  <c r="K21" i="82" s="1"/>
  <c r="J19" i="82"/>
  <c r="K19" i="82" s="1"/>
  <c r="J17" i="82"/>
  <c r="K17" i="82" s="1"/>
  <c r="J15" i="82"/>
  <c r="K15" i="82" s="1"/>
  <c r="J13" i="82"/>
  <c r="K13" i="82" s="1"/>
  <c r="J11" i="82"/>
  <c r="K11" i="82" s="1"/>
  <c r="J9" i="82"/>
  <c r="K9" i="82" s="1"/>
  <c r="S51" i="74" a="1"/>
  <c r="S51" i="74" s="1"/>
  <c r="J49" i="74" s="1"/>
  <c r="Q40" i="67" a="1"/>
  <c r="U21" i="62"/>
  <c r="S21" i="62"/>
  <c r="Q21" i="62"/>
  <c r="U20" i="62"/>
  <c r="S20" i="62"/>
  <c r="R21" i="62"/>
  <c r="T20" i="62"/>
  <c r="Q20" i="62"/>
  <c r="U19" i="62"/>
  <c r="S19" i="62"/>
  <c r="Q19" i="62"/>
  <c r="U18" i="62"/>
  <c r="S18" i="62"/>
  <c r="Q18" i="62"/>
  <c r="U17" i="62"/>
  <c r="S17" i="62"/>
  <c r="Q17" i="62"/>
  <c r="U16" i="62"/>
  <c r="S16" i="62"/>
  <c r="Q16" i="62"/>
  <c r="T21" i="62"/>
  <c r="P21" i="62"/>
  <c r="R20" i="62"/>
  <c r="P20" i="62"/>
  <c r="T19" i="62"/>
  <c r="R19" i="62"/>
  <c r="P19" i="62"/>
  <c r="T18" i="62"/>
  <c r="R18" i="62"/>
  <c r="P18" i="62"/>
  <c r="T17" i="62"/>
  <c r="R17" i="62"/>
  <c r="P17" i="62"/>
  <c r="T16" i="62"/>
  <c r="R16" i="62"/>
  <c r="P16" i="62"/>
  <c r="U21" i="61"/>
  <c r="S21" i="61"/>
  <c r="Q21" i="61"/>
  <c r="U20" i="61"/>
  <c r="S20" i="61"/>
  <c r="Q20" i="61"/>
  <c r="U19" i="61"/>
  <c r="S19" i="61"/>
  <c r="R21" i="61"/>
  <c r="T20" i="61"/>
  <c r="P20" i="61"/>
  <c r="R19" i="61"/>
  <c r="P19" i="61"/>
  <c r="T18" i="61"/>
  <c r="R18" i="61"/>
  <c r="P18" i="61"/>
  <c r="T17" i="61"/>
  <c r="R17" i="61"/>
  <c r="P17" i="61"/>
  <c r="T16" i="61"/>
  <c r="R16" i="61"/>
  <c r="P16" i="61"/>
  <c r="T21" i="61"/>
  <c r="P21" i="61"/>
  <c r="R20" i="61"/>
  <c r="T19" i="61"/>
  <c r="Q19" i="61"/>
  <c r="U18" i="61"/>
  <c r="S18" i="61"/>
  <c r="Q18" i="61"/>
  <c r="U17" i="61"/>
  <c r="S17" i="61"/>
  <c r="Q17" i="61"/>
  <c r="U16" i="61"/>
  <c r="S16" i="61"/>
  <c r="Q16" i="61"/>
  <c r="U21" i="60"/>
  <c r="S21" i="60"/>
  <c r="Q21" i="60"/>
  <c r="U20" i="60"/>
  <c r="S20" i="60"/>
  <c r="Q20" i="60"/>
  <c r="U19" i="60"/>
  <c r="S19" i="60"/>
  <c r="R21" i="60"/>
  <c r="T20" i="60"/>
  <c r="P20" i="60"/>
  <c r="R19" i="60"/>
  <c r="P19" i="60"/>
  <c r="T18" i="60"/>
  <c r="R18" i="60"/>
  <c r="P18" i="60"/>
  <c r="T17" i="60"/>
  <c r="R17" i="60"/>
  <c r="P17" i="60"/>
  <c r="T16" i="60"/>
  <c r="R16" i="60"/>
  <c r="P16" i="60"/>
  <c r="T21" i="60"/>
  <c r="P21" i="60"/>
  <c r="R20" i="60"/>
  <c r="T19" i="60"/>
  <c r="Q19" i="60"/>
  <c r="U18" i="60"/>
  <c r="S18" i="60"/>
  <c r="Q18" i="60"/>
  <c r="U17" i="60"/>
  <c r="S17" i="60"/>
  <c r="Q17" i="60"/>
  <c r="U16" i="60"/>
  <c r="S16" i="60"/>
  <c r="Q16" i="60"/>
  <c r="U21" i="59"/>
  <c r="S21" i="59"/>
  <c r="Q21" i="59"/>
  <c r="U20" i="59"/>
  <c r="S20" i="59"/>
  <c r="Q20" i="59"/>
  <c r="U19" i="59"/>
  <c r="S19" i="59"/>
  <c r="R21" i="59"/>
  <c r="T20" i="59"/>
  <c r="P20" i="59"/>
  <c r="R19" i="59"/>
  <c r="P19" i="59"/>
  <c r="T18" i="59"/>
  <c r="R18" i="59"/>
  <c r="P18" i="59"/>
  <c r="T17" i="59"/>
  <c r="R17" i="59"/>
  <c r="P17" i="59"/>
  <c r="T16" i="59"/>
  <c r="R16" i="59"/>
  <c r="P16" i="59"/>
  <c r="T21" i="59"/>
  <c r="P21" i="59"/>
  <c r="R20" i="59"/>
  <c r="T19" i="59"/>
  <c r="Q19" i="59"/>
  <c r="U18" i="59"/>
  <c r="S18" i="59"/>
  <c r="Q18" i="59"/>
  <c r="U17" i="59"/>
  <c r="S17" i="59"/>
  <c r="Q17" i="59"/>
  <c r="U16" i="59"/>
  <c r="S16" i="59"/>
  <c r="Q16" i="59"/>
  <c r="U21" i="58"/>
  <c r="S21" i="58"/>
  <c r="Q21" i="58"/>
  <c r="U20" i="58"/>
  <c r="S20" i="58"/>
  <c r="Q20" i="58"/>
  <c r="U19" i="58"/>
  <c r="S19" i="58"/>
  <c r="R21" i="58"/>
  <c r="T20" i="58"/>
  <c r="P20" i="58"/>
  <c r="R19" i="58"/>
  <c r="P19" i="58"/>
  <c r="T18" i="58"/>
  <c r="R18" i="58"/>
  <c r="P18" i="58"/>
  <c r="T17" i="58"/>
  <c r="R17" i="58"/>
  <c r="P17" i="58"/>
  <c r="T16" i="58"/>
  <c r="R16" i="58"/>
  <c r="P16" i="58"/>
  <c r="T21" i="58"/>
  <c r="P21" i="58"/>
  <c r="R20" i="58"/>
  <c r="T19" i="58"/>
  <c r="Q19" i="58"/>
  <c r="U18" i="58"/>
  <c r="S18" i="58"/>
  <c r="Q18" i="58"/>
  <c r="U17" i="58"/>
  <c r="S17" i="58"/>
  <c r="Q17" i="58"/>
  <c r="U16" i="58"/>
  <c r="S16" i="58"/>
  <c r="Q16" i="58"/>
  <c r="U21" i="57"/>
  <c r="S21" i="57"/>
  <c r="Q21" i="57"/>
  <c r="U20" i="57"/>
  <c r="S20" i="57"/>
  <c r="Q20" i="57"/>
  <c r="U19" i="57"/>
  <c r="S19" i="57"/>
  <c r="R21" i="57"/>
  <c r="T20" i="57"/>
  <c r="P20" i="57"/>
  <c r="R19" i="57"/>
  <c r="P19" i="57"/>
  <c r="T18" i="57"/>
  <c r="R18" i="57"/>
  <c r="P18" i="57"/>
  <c r="T17" i="57"/>
  <c r="R17" i="57"/>
  <c r="P17" i="57"/>
  <c r="T16" i="57"/>
  <c r="R16" i="57"/>
  <c r="P16" i="57"/>
  <c r="T21" i="57"/>
  <c r="P21" i="57"/>
  <c r="R20" i="57"/>
  <c r="T19" i="57"/>
  <c r="Q19" i="57"/>
  <c r="U18" i="57"/>
  <c r="S18" i="57"/>
  <c r="Q18" i="57"/>
  <c r="U17" i="57"/>
  <c r="S17" i="57"/>
  <c r="Q17" i="57"/>
  <c r="U16" i="57"/>
  <c r="S16" i="57"/>
  <c r="Q16" i="57"/>
  <c r="T21" i="56"/>
  <c r="R21" i="56"/>
  <c r="P21" i="56"/>
  <c r="T20" i="56"/>
  <c r="R20" i="56"/>
  <c r="U21" i="56"/>
  <c r="Q21" i="56"/>
  <c r="S20" i="56"/>
  <c r="P20" i="56"/>
  <c r="T19" i="56"/>
  <c r="R19" i="56"/>
  <c r="P19" i="56"/>
  <c r="T18" i="56"/>
  <c r="R18" i="56"/>
  <c r="P18" i="56"/>
  <c r="T17" i="56"/>
  <c r="R17" i="56"/>
  <c r="P17" i="56"/>
  <c r="T16" i="56"/>
  <c r="R16" i="56"/>
  <c r="P16" i="56"/>
  <c r="S21" i="56"/>
  <c r="U20" i="56"/>
  <c r="Q20" i="56"/>
  <c r="U19" i="56"/>
  <c r="S19" i="56"/>
  <c r="Q19" i="56"/>
  <c r="U18" i="56"/>
  <c r="S18" i="56"/>
  <c r="Q18" i="56"/>
  <c r="U17" i="56"/>
  <c r="S17" i="56"/>
  <c r="Q17" i="56"/>
  <c r="U16" i="56"/>
  <c r="S16" i="56"/>
  <c r="Q16" i="56"/>
  <c r="T21" i="55"/>
  <c r="R21" i="55"/>
  <c r="P21" i="55"/>
  <c r="T20" i="55"/>
  <c r="R20" i="55"/>
  <c r="U21" i="55"/>
  <c r="Q21" i="55"/>
  <c r="S20" i="55"/>
  <c r="P20" i="55"/>
  <c r="T19" i="55"/>
  <c r="R19" i="55"/>
  <c r="P19" i="55"/>
  <c r="T18" i="55"/>
  <c r="R18" i="55"/>
  <c r="P18" i="55"/>
  <c r="T17" i="55"/>
  <c r="R17" i="55"/>
  <c r="P17" i="55"/>
  <c r="T16" i="55"/>
  <c r="R16" i="55"/>
  <c r="P16" i="55"/>
  <c r="S21" i="55"/>
  <c r="U20" i="55"/>
  <c r="Q20" i="55"/>
  <c r="U19" i="55"/>
  <c r="S19" i="55"/>
  <c r="Q19" i="55"/>
  <c r="U18" i="55"/>
  <c r="S18" i="55"/>
  <c r="Q18" i="55"/>
  <c r="U17" i="55"/>
  <c r="S17" i="55"/>
  <c r="Q17" i="55"/>
  <c r="U16" i="55"/>
  <c r="S16" i="55"/>
  <c r="Q16" i="55"/>
  <c r="T21" i="54"/>
  <c r="R21" i="54"/>
  <c r="P21" i="54"/>
  <c r="T20" i="54"/>
  <c r="R20" i="54"/>
  <c r="S21" i="54"/>
  <c r="U20" i="54"/>
  <c r="Q20" i="54"/>
  <c r="U19" i="54"/>
  <c r="S19" i="54"/>
  <c r="Q19" i="54"/>
  <c r="U18" i="54"/>
  <c r="S18" i="54"/>
  <c r="Q18" i="54"/>
  <c r="U17" i="54"/>
  <c r="S17" i="54"/>
  <c r="Q17" i="54"/>
  <c r="U16" i="54"/>
  <c r="S16" i="54"/>
  <c r="Q16" i="54"/>
  <c r="U21" i="54"/>
  <c r="Q21" i="54"/>
  <c r="S20" i="54"/>
  <c r="P20" i="54"/>
  <c r="T19" i="54"/>
  <c r="R19" i="54"/>
  <c r="P19" i="54"/>
  <c r="T18" i="54"/>
  <c r="R18" i="54"/>
  <c r="P18" i="54"/>
  <c r="T17" i="54"/>
  <c r="R17" i="54"/>
  <c r="P17" i="54"/>
  <c r="T16" i="54"/>
  <c r="R16" i="54"/>
  <c r="P16" i="54"/>
  <c r="T21" i="50"/>
  <c r="R21" i="50"/>
  <c r="P21" i="50"/>
  <c r="T20" i="50"/>
  <c r="R20" i="50"/>
  <c r="S21" i="50"/>
  <c r="U20" i="50"/>
  <c r="Q20" i="50"/>
  <c r="U19" i="50"/>
  <c r="S19" i="50"/>
  <c r="Q19" i="50"/>
  <c r="U18" i="50"/>
  <c r="S18" i="50"/>
  <c r="Q18" i="50"/>
  <c r="U17" i="50"/>
  <c r="S17" i="50"/>
  <c r="Q17" i="50"/>
  <c r="U16" i="50"/>
  <c r="S16" i="50"/>
  <c r="Q16" i="50"/>
  <c r="U21" i="50"/>
  <c r="Q21" i="50"/>
  <c r="S20" i="50"/>
  <c r="P20" i="50"/>
  <c r="T19" i="50"/>
  <c r="R19" i="50"/>
  <c r="P19" i="50"/>
  <c r="T18" i="50"/>
  <c r="R18" i="50"/>
  <c r="P18" i="50"/>
  <c r="T17" i="50"/>
  <c r="R17" i="50"/>
  <c r="P17" i="50"/>
  <c r="T16" i="50"/>
  <c r="R16" i="50"/>
  <c r="P16" i="50"/>
  <c r="T21" i="49"/>
  <c r="R21" i="49"/>
  <c r="P21" i="49"/>
  <c r="T20" i="49"/>
  <c r="R20" i="49"/>
  <c r="U21" i="49"/>
  <c r="Q21" i="49"/>
  <c r="S20" i="49"/>
  <c r="P20" i="49"/>
  <c r="T19" i="49"/>
  <c r="R19" i="49"/>
  <c r="P19" i="49"/>
  <c r="T18" i="49"/>
  <c r="R18" i="49"/>
  <c r="P18" i="49"/>
  <c r="T17" i="49"/>
  <c r="R17" i="49"/>
  <c r="P17" i="49"/>
  <c r="T16" i="49"/>
  <c r="R16" i="49"/>
  <c r="P16" i="49"/>
  <c r="S21" i="49"/>
  <c r="U20" i="49"/>
  <c r="Q20" i="49"/>
  <c r="U19" i="49"/>
  <c r="S19" i="49"/>
  <c r="Q19" i="49"/>
  <c r="U18" i="49"/>
  <c r="S18" i="49"/>
  <c r="Q18" i="49"/>
  <c r="U17" i="49"/>
  <c r="S17" i="49"/>
  <c r="Q17" i="49"/>
  <c r="U16" i="49"/>
  <c r="S16" i="49"/>
  <c r="Q16" i="49"/>
  <c r="T21" i="48"/>
  <c r="R21" i="48"/>
  <c r="P21" i="48"/>
  <c r="T20" i="48"/>
  <c r="R20" i="48"/>
  <c r="S21" i="48"/>
  <c r="U20" i="48"/>
  <c r="Q20" i="48"/>
  <c r="U19" i="48"/>
  <c r="S19" i="48"/>
  <c r="Q19" i="48"/>
  <c r="U18" i="48"/>
  <c r="S18" i="48"/>
  <c r="Q18" i="48"/>
  <c r="U17" i="48"/>
  <c r="S17" i="48"/>
  <c r="Q17" i="48"/>
  <c r="U16" i="48"/>
  <c r="S16" i="48"/>
  <c r="Q16" i="48"/>
  <c r="U21" i="48"/>
  <c r="Q21" i="48"/>
  <c r="S20" i="48"/>
  <c r="P20" i="48"/>
  <c r="T19" i="48"/>
  <c r="R19" i="48"/>
  <c r="P19" i="48"/>
  <c r="T18" i="48"/>
  <c r="R18" i="48"/>
  <c r="P18" i="48"/>
  <c r="T17" i="48"/>
  <c r="R17" i="48"/>
  <c r="P17" i="48"/>
  <c r="T16" i="48"/>
  <c r="R16" i="48"/>
  <c r="P16" i="48"/>
  <c r="T21" i="45"/>
  <c r="R21" i="45"/>
  <c r="P21" i="45"/>
  <c r="T20" i="45"/>
  <c r="R20" i="45"/>
  <c r="P20" i="45"/>
  <c r="T19" i="45"/>
  <c r="R19" i="45"/>
  <c r="P19" i="45"/>
  <c r="T18" i="45"/>
  <c r="R18" i="45"/>
  <c r="P18" i="45"/>
  <c r="T17" i="45"/>
  <c r="R17" i="45"/>
  <c r="P17" i="45"/>
  <c r="T16" i="45"/>
  <c r="R16" i="45"/>
  <c r="P16" i="45"/>
  <c r="U21" i="45"/>
  <c r="S21" i="45"/>
  <c r="Q21" i="45"/>
  <c r="U20" i="45"/>
  <c r="S20" i="45"/>
  <c r="Q20" i="45"/>
  <c r="U19" i="45"/>
  <c r="S19" i="45"/>
  <c r="U18" i="45"/>
  <c r="Q18" i="45"/>
  <c r="S17" i="45"/>
  <c r="U16" i="45"/>
  <c r="Q16" i="45"/>
  <c r="Q19" i="45"/>
  <c r="S18" i="45"/>
  <c r="U17" i="45"/>
  <c r="Q17" i="45"/>
  <c r="S16" i="45"/>
  <c r="T21" i="44"/>
  <c r="R21" i="44"/>
  <c r="P21" i="44"/>
  <c r="T20" i="44"/>
  <c r="R20" i="44"/>
  <c r="S21" i="44"/>
  <c r="U20" i="44"/>
  <c r="Q20" i="44"/>
  <c r="U19" i="44"/>
  <c r="S19" i="44"/>
  <c r="Q19" i="44"/>
  <c r="U18" i="44"/>
  <c r="S18" i="44"/>
  <c r="Q18" i="44"/>
  <c r="U17" i="44"/>
  <c r="S17" i="44"/>
  <c r="Q17" i="44"/>
  <c r="U16" i="44"/>
  <c r="S16" i="44"/>
  <c r="Q16" i="44"/>
  <c r="U21" i="44"/>
  <c r="Q21" i="44"/>
  <c r="S20" i="44"/>
  <c r="P20" i="44"/>
  <c r="T19" i="44"/>
  <c r="R19" i="44"/>
  <c r="P19" i="44"/>
  <c r="T18" i="44"/>
  <c r="R18" i="44"/>
  <c r="P18" i="44"/>
  <c r="T17" i="44"/>
  <c r="R17" i="44"/>
  <c r="P17" i="44"/>
  <c r="T16" i="44"/>
  <c r="R16" i="44"/>
  <c r="P16" i="44"/>
  <c r="T21" i="43"/>
  <c r="R21" i="43"/>
  <c r="P21" i="43"/>
  <c r="T20" i="43"/>
  <c r="R20" i="43"/>
  <c r="U21" i="43"/>
  <c r="Q21" i="43"/>
  <c r="S20" i="43"/>
  <c r="P20" i="43"/>
  <c r="T19" i="43"/>
  <c r="R19" i="43"/>
  <c r="P19" i="43"/>
  <c r="T18" i="43"/>
  <c r="R18" i="43"/>
  <c r="P18" i="43"/>
  <c r="T17" i="43"/>
  <c r="R17" i="43"/>
  <c r="P17" i="43"/>
  <c r="T16" i="43"/>
  <c r="R16" i="43"/>
  <c r="P16" i="43"/>
  <c r="S21" i="43"/>
  <c r="U20" i="43"/>
  <c r="Q20" i="43"/>
  <c r="U19" i="43"/>
  <c r="S19" i="43"/>
  <c r="Q19" i="43"/>
  <c r="U18" i="43"/>
  <c r="S18" i="43"/>
  <c r="Q18" i="43"/>
  <c r="U17" i="43"/>
  <c r="S17" i="43"/>
  <c r="Q17" i="43"/>
  <c r="U16" i="43"/>
  <c r="S16" i="43"/>
  <c r="Q16" i="43"/>
  <c r="P16" i="42" a="1"/>
  <c r="U21" i="40"/>
  <c r="S21" i="40"/>
  <c r="Q21" i="40"/>
  <c r="U20" i="40"/>
  <c r="S20" i="40"/>
  <c r="Q20" i="40"/>
  <c r="U19" i="40"/>
  <c r="S19" i="40"/>
  <c r="Q19" i="40"/>
  <c r="U18" i="40"/>
  <c r="S18" i="40"/>
  <c r="Q18" i="40"/>
  <c r="U17" i="40"/>
  <c r="S17" i="40"/>
  <c r="Q17" i="40"/>
  <c r="U16" i="40"/>
  <c r="S16" i="40"/>
  <c r="Q16" i="40"/>
  <c r="T21" i="40"/>
  <c r="R21" i="40"/>
  <c r="P21" i="40"/>
  <c r="T20" i="40"/>
  <c r="R20" i="40"/>
  <c r="P20" i="40"/>
  <c r="T19" i="40"/>
  <c r="R19" i="40"/>
  <c r="P19" i="40"/>
  <c r="T18" i="40"/>
  <c r="R18" i="40"/>
  <c r="P18" i="40"/>
  <c r="T17" i="40"/>
  <c r="R17" i="40"/>
  <c r="P17" i="40"/>
  <c r="T16" i="40"/>
  <c r="R16" i="40"/>
  <c r="P16" i="40"/>
  <c r="U21" i="39"/>
  <c r="S21" i="39"/>
  <c r="Q21" i="39"/>
  <c r="U20" i="39"/>
  <c r="S20" i="39"/>
  <c r="Q20" i="39"/>
  <c r="U19" i="39"/>
  <c r="S19" i="39"/>
  <c r="Q19" i="39"/>
  <c r="U18" i="39"/>
  <c r="S18" i="39"/>
  <c r="Q18" i="39"/>
  <c r="U17" i="39"/>
  <c r="S17" i="39"/>
  <c r="Q17" i="39"/>
  <c r="U16" i="39"/>
  <c r="S16" i="39"/>
  <c r="Q16" i="39"/>
  <c r="T21" i="39"/>
  <c r="R21" i="39"/>
  <c r="P21" i="39"/>
  <c r="T20" i="39"/>
  <c r="R20" i="39"/>
  <c r="P20" i="39"/>
  <c r="T19" i="39"/>
  <c r="R19" i="39"/>
  <c r="P19" i="39"/>
  <c r="T18" i="39"/>
  <c r="R18" i="39"/>
  <c r="P18" i="39"/>
  <c r="T17" i="39"/>
  <c r="R17" i="39"/>
  <c r="P17" i="39"/>
  <c r="T16" i="39"/>
  <c r="R16" i="39"/>
  <c r="P16" i="39"/>
  <c r="U21" i="38"/>
  <c r="S21" i="38"/>
  <c r="Q21" i="38"/>
  <c r="U20" i="38"/>
  <c r="S20" i="38"/>
  <c r="Q20" i="38"/>
  <c r="U19" i="38"/>
  <c r="S19" i="38"/>
  <c r="Q19" i="38"/>
  <c r="U18" i="38"/>
  <c r="S18" i="38"/>
  <c r="Q18" i="38"/>
  <c r="U17" i="38"/>
  <c r="S17" i="38"/>
  <c r="Q17" i="38"/>
  <c r="U16" i="38"/>
  <c r="S16" i="38"/>
  <c r="Q16" i="38"/>
  <c r="T21" i="38"/>
  <c r="R21" i="38"/>
  <c r="P21" i="38"/>
  <c r="T20" i="38"/>
  <c r="R20" i="38"/>
  <c r="P20" i="38"/>
  <c r="T19" i="38"/>
  <c r="R19" i="38"/>
  <c r="P19" i="38"/>
  <c r="T18" i="38"/>
  <c r="R18" i="38"/>
  <c r="P18" i="38"/>
  <c r="T17" i="38"/>
  <c r="R17" i="38"/>
  <c r="P17" i="38"/>
  <c r="T16" i="38"/>
  <c r="R16" i="38"/>
  <c r="P16" i="38"/>
  <c r="U21" i="37"/>
  <c r="S21" i="37"/>
  <c r="Q21" i="37"/>
  <c r="U20" i="37"/>
  <c r="S20" i="37"/>
  <c r="Q20" i="37"/>
  <c r="U19" i="37"/>
  <c r="S19" i="37"/>
  <c r="Q19" i="37"/>
  <c r="U18" i="37"/>
  <c r="S18" i="37"/>
  <c r="Q18" i="37"/>
  <c r="U17" i="37"/>
  <c r="S17" i="37"/>
  <c r="Q17" i="37"/>
  <c r="U16" i="37"/>
  <c r="S16" i="37"/>
  <c r="Q16" i="37"/>
  <c r="T21" i="37"/>
  <c r="R21" i="37"/>
  <c r="P21" i="37"/>
  <c r="T20" i="37"/>
  <c r="R20" i="37"/>
  <c r="P20" i="37"/>
  <c r="T19" i="37"/>
  <c r="R19" i="37"/>
  <c r="P19" i="37"/>
  <c r="T18" i="37"/>
  <c r="R18" i="37"/>
  <c r="P18" i="37"/>
  <c r="T17" i="37"/>
  <c r="R17" i="37"/>
  <c r="P17" i="37"/>
  <c r="T16" i="37"/>
  <c r="R16" i="37"/>
  <c r="P16" i="37"/>
  <c r="U21" i="36"/>
  <c r="S21" i="36"/>
  <c r="Q21" i="36"/>
  <c r="U20" i="36"/>
  <c r="S20" i="36"/>
  <c r="Q20" i="36"/>
  <c r="U19" i="36"/>
  <c r="S19" i="36"/>
  <c r="Q19" i="36"/>
  <c r="U18" i="36"/>
  <c r="S18" i="36"/>
  <c r="Q18" i="36"/>
  <c r="U17" i="36"/>
  <c r="S17" i="36"/>
  <c r="Q17" i="36"/>
  <c r="U16" i="36"/>
  <c r="S16" i="36"/>
  <c r="Q16" i="36"/>
  <c r="T21" i="36"/>
  <c r="R21" i="36"/>
  <c r="P21" i="36"/>
  <c r="T20" i="36"/>
  <c r="R20" i="36"/>
  <c r="P20" i="36"/>
  <c r="T19" i="36"/>
  <c r="R19" i="36"/>
  <c r="P19" i="36"/>
  <c r="T18" i="36"/>
  <c r="R18" i="36"/>
  <c r="P18" i="36"/>
  <c r="T17" i="36"/>
  <c r="R17" i="36"/>
  <c r="P17" i="36"/>
  <c r="T16" i="36"/>
  <c r="R16" i="36"/>
  <c r="P16" i="36"/>
  <c r="P16" i="33" a="1"/>
  <c r="C33" i="33"/>
  <c r="D7" i="76" s="1"/>
  <c r="M16" i="32" a="1"/>
  <c r="AB12" i="30"/>
  <c r="X12" i="30"/>
  <c r="T12" i="30"/>
  <c r="P12" i="30"/>
  <c r="AB11" i="30"/>
  <c r="X11" i="30"/>
  <c r="T11" i="30"/>
  <c r="P11" i="30"/>
  <c r="AB10" i="30"/>
  <c r="X10" i="30"/>
  <c r="T10" i="30"/>
  <c r="P10" i="30"/>
  <c r="AB9" i="30"/>
  <c r="X9" i="30"/>
  <c r="T9" i="30"/>
  <c r="P9" i="30"/>
  <c r="Z12" i="30"/>
  <c r="V12" i="30"/>
  <c r="R12" i="30"/>
  <c r="N12" i="30"/>
  <c r="Z11" i="30"/>
  <c r="V11" i="30"/>
  <c r="R11" i="30"/>
  <c r="N11" i="30"/>
  <c r="Z10" i="30"/>
  <c r="V10" i="30"/>
  <c r="R10" i="30"/>
  <c r="N10" i="30"/>
  <c r="Z9" i="30"/>
  <c r="V9" i="30"/>
  <c r="R9" i="30"/>
  <c r="N9" i="30"/>
  <c r="AA12" i="30"/>
  <c r="Y12" i="30"/>
  <c r="W12" i="30"/>
  <c r="U12" i="30"/>
  <c r="S12" i="30"/>
  <c r="Q12" i="30"/>
  <c r="O12" i="30"/>
  <c r="M12" i="30"/>
  <c r="AA11" i="30"/>
  <c r="Y11" i="30"/>
  <c r="W11" i="30"/>
  <c r="U11" i="30"/>
  <c r="S11" i="30"/>
  <c r="Q11" i="30"/>
  <c r="O11" i="30"/>
  <c r="M11" i="30"/>
  <c r="AA10" i="30"/>
  <c r="Y10" i="30"/>
  <c r="W10" i="30"/>
  <c r="U10" i="30"/>
  <c r="S10" i="30"/>
  <c r="Q10" i="30"/>
  <c r="O10" i="30"/>
  <c r="M10" i="30"/>
  <c r="AA9" i="30"/>
  <c r="Y9" i="30"/>
  <c r="W9" i="30"/>
  <c r="U9" i="30"/>
  <c r="S9" i="30"/>
  <c r="Q9" i="30"/>
  <c r="O9" i="30"/>
  <c r="C22" i="1"/>
  <c r="J8" i="84" l="1"/>
  <c r="K8" i="84" s="1"/>
  <c r="J31" i="84"/>
  <c r="K31" i="84" s="1"/>
  <c r="M31" i="84" s="1"/>
  <c r="J23" i="84"/>
  <c r="K23" i="84" s="1"/>
  <c r="M23" i="84" s="1"/>
  <c r="J15" i="84"/>
  <c r="K15" i="84" s="1"/>
  <c r="M15" i="84" s="1"/>
  <c r="J32" i="84"/>
  <c r="K32" i="84" s="1"/>
  <c r="M32" i="84" s="1"/>
  <c r="J24" i="84"/>
  <c r="K24" i="84" s="1"/>
  <c r="M24" i="84" s="1"/>
  <c r="J16" i="84"/>
  <c r="K16" i="84" s="1"/>
  <c r="M16" i="84" s="1"/>
  <c r="J29" i="84"/>
  <c r="K29" i="84" s="1"/>
  <c r="M29" i="84" s="1"/>
  <c r="J21" i="84"/>
  <c r="K21" i="84" s="1"/>
  <c r="M21" i="84" s="1"/>
  <c r="J13" i="84"/>
  <c r="K13" i="84" s="1"/>
  <c r="M13" i="84" s="1"/>
  <c r="J30" i="84"/>
  <c r="K30" i="84" s="1"/>
  <c r="M30" i="84" s="1"/>
  <c r="J22" i="84"/>
  <c r="K22" i="84" s="1"/>
  <c r="M22" i="84" s="1"/>
  <c r="J14" i="84"/>
  <c r="K14" i="84" s="1"/>
  <c r="M14" i="84" s="1"/>
  <c r="J33" i="84"/>
  <c r="K33" i="84" s="1"/>
  <c r="M33" i="84" s="1"/>
  <c r="J25" i="84"/>
  <c r="K25" i="84" s="1"/>
  <c r="M25" i="84" s="1"/>
  <c r="J17" i="84"/>
  <c r="K17" i="84" s="1"/>
  <c r="M17" i="84" s="1"/>
  <c r="J9" i="84"/>
  <c r="K9" i="84" s="1"/>
  <c r="M9" i="84" s="1"/>
  <c r="J26" i="84"/>
  <c r="K26" i="84" s="1"/>
  <c r="M26" i="84" s="1"/>
  <c r="J18" i="84"/>
  <c r="K18" i="84" s="1"/>
  <c r="M18" i="84" s="1"/>
  <c r="J10" i="84"/>
  <c r="K10" i="84" s="1"/>
  <c r="M10" i="84" s="1"/>
  <c r="J27" i="84"/>
  <c r="K27" i="84" s="1"/>
  <c r="M27" i="84" s="1"/>
  <c r="J19" i="84"/>
  <c r="K19" i="84" s="1"/>
  <c r="M19" i="84" s="1"/>
  <c r="J11" i="84"/>
  <c r="K11" i="84" s="1"/>
  <c r="M11" i="84" s="1"/>
  <c r="J28" i="84"/>
  <c r="K28" i="84" s="1"/>
  <c r="M28" i="84" s="1"/>
  <c r="J20" i="84"/>
  <c r="K20" i="84" s="1"/>
  <c r="M20" i="84" s="1"/>
  <c r="J12" i="84"/>
  <c r="K12" i="84" s="1"/>
  <c r="M12" i="84" s="1"/>
  <c r="Q40" i="64" a="1"/>
  <c r="Q40" i="69"/>
  <c r="X40" i="69"/>
  <c r="AF40" i="69"/>
  <c r="AN40" i="69"/>
  <c r="W41" i="69"/>
  <c r="AE41" i="69"/>
  <c r="AM41" i="69"/>
  <c r="V42" i="69"/>
  <c r="AD42" i="69"/>
  <c r="AL42" i="69"/>
  <c r="U43" i="69"/>
  <c r="AC43" i="69"/>
  <c r="AK43" i="69"/>
  <c r="T44" i="69"/>
  <c r="AB44" i="69"/>
  <c r="AJ44" i="69"/>
  <c r="S45" i="69"/>
  <c r="AA45" i="69"/>
  <c r="AI45" i="69"/>
  <c r="R46" i="69"/>
  <c r="Z46" i="69"/>
  <c r="AH46" i="69"/>
  <c r="AM46" i="69"/>
  <c r="R47" i="69"/>
  <c r="V47" i="69"/>
  <c r="Z47" i="69"/>
  <c r="AD47" i="69"/>
  <c r="AH47" i="69"/>
  <c r="AL47" i="69"/>
  <c r="R40" i="69"/>
  <c r="Z40" i="69"/>
  <c r="AH40" i="69"/>
  <c r="Q41" i="69"/>
  <c r="Y41" i="69"/>
  <c r="AG41" i="69"/>
  <c r="AO41" i="69"/>
  <c r="X42" i="69"/>
  <c r="AF42" i="69"/>
  <c r="AN42" i="69"/>
  <c r="W43" i="69"/>
  <c r="AE43" i="69"/>
  <c r="AM43" i="69"/>
  <c r="V44" i="69"/>
  <c r="AD44" i="69"/>
  <c r="AL44" i="69"/>
  <c r="U45" i="69"/>
  <c r="AC45" i="69"/>
  <c r="AK45" i="69"/>
  <c r="T46" i="69"/>
  <c r="AB46" i="69"/>
  <c r="AJ46" i="69"/>
  <c r="AN46" i="69"/>
  <c r="S47" i="69"/>
  <c r="W47" i="69"/>
  <c r="AA47" i="69"/>
  <c r="AE47" i="69"/>
  <c r="AI47" i="69"/>
  <c r="AM47" i="69"/>
  <c r="V40" i="69"/>
  <c r="AL40" i="69"/>
  <c r="AC41" i="69"/>
  <c r="T42" i="69"/>
  <c r="AJ42" i="69"/>
  <c r="AA43" i="69"/>
  <c r="R44" i="69"/>
  <c r="AH44" i="69"/>
  <c r="Y45" i="69"/>
  <c r="AO45" i="69"/>
  <c r="AF46" i="69"/>
  <c r="Q47" i="69"/>
  <c r="Y47" i="69"/>
  <c r="AG47" i="69"/>
  <c r="AO47" i="69"/>
  <c r="AB40" i="69"/>
  <c r="S41" i="69"/>
  <c r="AI41" i="69"/>
  <c r="Z42" i="69"/>
  <c r="Q43" i="69"/>
  <c r="AG43" i="69"/>
  <c r="X44" i="69"/>
  <c r="AN44" i="69"/>
  <c r="AE45" i="69"/>
  <c r="V46" i="69"/>
  <c r="AK46" i="69"/>
  <c r="T47" i="69"/>
  <c r="AB47" i="69"/>
  <c r="AJ47" i="69"/>
  <c r="AD40" i="69"/>
  <c r="U41" i="69"/>
  <c r="AK41" i="69"/>
  <c r="AB42" i="69"/>
  <c r="S43" i="69"/>
  <c r="AI43" i="69"/>
  <c r="Z44" i="69"/>
  <c r="Q45" i="69"/>
  <c r="AG45" i="69"/>
  <c r="X46" i="69"/>
  <c r="AL46" i="69"/>
  <c r="U47" i="69"/>
  <c r="AC47" i="69"/>
  <c r="AK47" i="69"/>
  <c r="AA41" i="69"/>
  <c r="AO43" i="69"/>
  <c r="AD46" i="69"/>
  <c r="AN47" i="69"/>
  <c r="R42" i="69"/>
  <c r="AF44" i="69"/>
  <c r="AO46" i="69"/>
  <c r="T40" i="69"/>
  <c r="AH42" i="69"/>
  <c r="W45" i="69"/>
  <c r="X47" i="69"/>
  <c r="AJ40" i="69"/>
  <c r="Y43" i="69"/>
  <c r="AM45" i="69"/>
  <c r="AF47" i="69"/>
  <c r="AG46" i="69"/>
  <c r="Y46" i="69"/>
  <c r="Q46" i="69"/>
  <c r="AH45" i="69"/>
  <c r="Z45" i="69"/>
  <c r="R45" i="69"/>
  <c r="AI44" i="69"/>
  <c r="AA44" i="69"/>
  <c r="S44" i="69"/>
  <c r="AJ43" i="69"/>
  <c r="AB43" i="69"/>
  <c r="T43" i="69"/>
  <c r="AK42" i="69"/>
  <c r="AC42" i="69"/>
  <c r="U42" i="69"/>
  <c r="AL41" i="69"/>
  <c r="AD41" i="69"/>
  <c r="V41" i="69"/>
  <c r="AM40" i="69"/>
  <c r="AE40" i="69"/>
  <c r="W40" i="69"/>
  <c r="AE46" i="69"/>
  <c r="W46" i="69"/>
  <c r="AN45" i="69"/>
  <c r="AF45" i="69"/>
  <c r="X45" i="69"/>
  <c r="AO44" i="69"/>
  <c r="AG44" i="69"/>
  <c r="Y44" i="69"/>
  <c r="Q44" i="69"/>
  <c r="AH43" i="69"/>
  <c r="Z43" i="69"/>
  <c r="R43" i="69"/>
  <c r="AI42" i="69"/>
  <c r="AA42" i="69"/>
  <c r="S42" i="69"/>
  <c r="AJ41" i="69"/>
  <c r="AB41" i="69"/>
  <c r="T41" i="69"/>
  <c r="AK40" i="69"/>
  <c r="AC40" i="69"/>
  <c r="U40" i="69"/>
  <c r="AC46" i="69"/>
  <c r="U46" i="69"/>
  <c r="AL45" i="69"/>
  <c r="AD45" i="69"/>
  <c r="V45" i="69"/>
  <c r="AM44" i="69"/>
  <c r="AE44" i="69"/>
  <c r="W44" i="69"/>
  <c r="AN43" i="69"/>
  <c r="AF43" i="69"/>
  <c r="X43" i="69"/>
  <c r="AO42" i="69"/>
  <c r="AG42" i="69"/>
  <c r="Y42" i="69"/>
  <c r="Q42" i="69"/>
  <c r="AH41" i="69"/>
  <c r="Z41" i="69"/>
  <c r="R41" i="69"/>
  <c r="AI40" i="69"/>
  <c r="AA40" i="69"/>
  <c r="S40" i="69"/>
  <c r="AI46" i="69"/>
  <c r="AA46" i="69"/>
  <c r="S46" i="69"/>
  <c r="AJ45" i="69"/>
  <c r="AB45" i="69"/>
  <c r="T45" i="69"/>
  <c r="AK44" i="69"/>
  <c r="AC44" i="69"/>
  <c r="U44" i="69"/>
  <c r="AL43" i="69"/>
  <c r="AD43" i="69"/>
  <c r="V43" i="69"/>
  <c r="AM42" i="69"/>
  <c r="AE42" i="69"/>
  <c r="W42" i="69"/>
  <c r="AN41" i="69"/>
  <c r="AF41" i="69"/>
  <c r="X41" i="69"/>
  <c r="AO40" i="69"/>
  <c r="AG40" i="69"/>
  <c r="Y40" i="69"/>
  <c r="P23" i="41" a="1"/>
  <c r="M16" i="30" a="1"/>
  <c r="H49" i="74"/>
  <c r="E49" i="74"/>
  <c r="Q40" i="68" a="1"/>
  <c r="P23" i="35" a="1"/>
  <c r="M22" i="31" a="1"/>
  <c r="M9" i="82"/>
  <c r="M13" i="82"/>
  <c r="M17" i="82"/>
  <c r="M21" i="82"/>
  <c r="M25" i="82"/>
  <c r="M29" i="82"/>
  <c r="M33" i="82"/>
  <c r="M10" i="82"/>
  <c r="M14" i="82"/>
  <c r="M18" i="82"/>
  <c r="M22" i="82"/>
  <c r="M26" i="82"/>
  <c r="M30" i="82"/>
  <c r="M11" i="82"/>
  <c r="M15" i="82"/>
  <c r="M19" i="82"/>
  <c r="M23" i="82"/>
  <c r="M27" i="82"/>
  <c r="M31" i="82"/>
  <c r="B43" i="82"/>
  <c r="K34" i="82"/>
  <c r="M8" i="82"/>
  <c r="K35" i="82"/>
  <c r="O8" i="82" s="1"/>
  <c r="M12" i="82"/>
  <c r="M16" i="82"/>
  <c r="O16" i="82"/>
  <c r="M20" i="82"/>
  <c r="M24" i="82"/>
  <c r="M28" i="82"/>
  <c r="O28" i="82"/>
  <c r="M32" i="82"/>
  <c r="S53" i="74"/>
  <c r="L49" i="74" s="1"/>
  <c r="S52" i="74"/>
  <c r="K49" i="74" s="1"/>
  <c r="S54" i="74"/>
  <c r="M49" i="74" s="1"/>
  <c r="S58" i="74"/>
  <c r="Q49" i="74" s="1"/>
  <c r="S57" i="74"/>
  <c r="P49" i="74" s="1"/>
  <c r="S55" i="74"/>
  <c r="N49" i="74" s="1"/>
  <c r="S56" i="74"/>
  <c r="O49" i="74" s="1"/>
  <c r="Q40" i="67"/>
  <c r="AF41" i="67"/>
  <c r="AJ41" i="67"/>
  <c r="AN41" i="67"/>
  <c r="R42" i="67"/>
  <c r="V42" i="67"/>
  <c r="Z42" i="67"/>
  <c r="AD42" i="67"/>
  <c r="AH42" i="67"/>
  <c r="AL42" i="67"/>
  <c r="AP42" i="67"/>
  <c r="T43" i="67"/>
  <c r="X43" i="67"/>
  <c r="AB43" i="67"/>
  <c r="AF43" i="67"/>
  <c r="AJ43" i="67"/>
  <c r="AN43" i="67"/>
  <c r="R44" i="67"/>
  <c r="V44" i="67"/>
  <c r="Z44" i="67"/>
  <c r="AD44" i="67"/>
  <c r="AH44" i="67"/>
  <c r="AL44" i="67"/>
  <c r="AP44" i="67"/>
  <c r="AH41" i="67"/>
  <c r="AL41" i="67"/>
  <c r="AP41" i="67"/>
  <c r="T42" i="67"/>
  <c r="X42" i="67"/>
  <c r="AB42" i="67"/>
  <c r="AF42" i="67"/>
  <c r="AJ42" i="67"/>
  <c r="AN42" i="67"/>
  <c r="R43" i="67"/>
  <c r="V43" i="67"/>
  <c r="Z43" i="67"/>
  <c r="AD43" i="67"/>
  <c r="AH43" i="67"/>
  <c r="AL43" i="67"/>
  <c r="AP43" i="67"/>
  <c r="T44" i="67"/>
  <c r="X44" i="67"/>
  <c r="AB44" i="67"/>
  <c r="AF44" i="67"/>
  <c r="AJ44" i="67"/>
  <c r="AN44" i="67"/>
  <c r="AB41" i="67"/>
  <c r="X41" i="67"/>
  <c r="T41" i="67"/>
  <c r="AP40" i="67"/>
  <c r="AL40" i="67"/>
  <c r="AH40" i="67"/>
  <c r="AD40" i="67"/>
  <c r="Z40" i="67"/>
  <c r="V40" i="67"/>
  <c r="R40" i="67"/>
  <c r="AM44" i="67"/>
  <c r="AI44" i="67"/>
  <c r="AE44" i="67"/>
  <c r="AA44" i="67"/>
  <c r="W44" i="67"/>
  <c r="S44" i="67"/>
  <c r="AO43" i="67"/>
  <c r="AK43" i="67"/>
  <c r="AG43" i="67"/>
  <c r="AC43" i="67"/>
  <c r="Y43" i="67"/>
  <c r="U43" i="67"/>
  <c r="Q43" i="67"/>
  <c r="AM42" i="67"/>
  <c r="AI42" i="67"/>
  <c r="AE42" i="67"/>
  <c r="AA42" i="67"/>
  <c r="W42" i="67"/>
  <c r="S42" i="67"/>
  <c r="AO41" i="67"/>
  <c r="AK41" i="67"/>
  <c r="AG41" i="67"/>
  <c r="AC41" i="67"/>
  <c r="Y41" i="67"/>
  <c r="U41" i="67"/>
  <c r="Q41" i="67"/>
  <c r="AM40" i="67"/>
  <c r="AI40" i="67"/>
  <c r="AE40" i="67"/>
  <c r="AA40" i="67"/>
  <c r="W40" i="67"/>
  <c r="S40" i="67"/>
  <c r="AD41" i="67"/>
  <c r="Z41" i="67"/>
  <c r="V41" i="67"/>
  <c r="R41" i="67"/>
  <c r="AN40" i="67"/>
  <c r="AJ40" i="67"/>
  <c r="AF40" i="67"/>
  <c r="AB40" i="67"/>
  <c r="X40" i="67"/>
  <c r="T40" i="67"/>
  <c r="AO44" i="67"/>
  <c r="AK44" i="67"/>
  <c r="AG44" i="67"/>
  <c r="AC44" i="67"/>
  <c r="Y44" i="67"/>
  <c r="U44" i="67"/>
  <c r="Q44" i="67"/>
  <c r="AM43" i="67"/>
  <c r="AI43" i="67"/>
  <c r="AE43" i="67"/>
  <c r="AA43" i="67"/>
  <c r="W43" i="67"/>
  <c r="S43" i="67"/>
  <c r="AO42" i="67"/>
  <c r="AK42" i="67"/>
  <c r="AG42" i="67"/>
  <c r="AC42" i="67"/>
  <c r="Y42" i="67"/>
  <c r="U42" i="67"/>
  <c r="Q42" i="67"/>
  <c r="AM41" i="67"/>
  <c r="AI41" i="67"/>
  <c r="AE41" i="67"/>
  <c r="AA41" i="67"/>
  <c r="W41" i="67"/>
  <c r="S41" i="67"/>
  <c r="AO40" i="67"/>
  <c r="AK40" i="67"/>
  <c r="AG40" i="67"/>
  <c r="AC40" i="67"/>
  <c r="Y40" i="67"/>
  <c r="U40" i="67"/>
  <c r="P23" i="62" a="1"/>
  <c r="T28" i="62" s="1"/>
  <c r="P23" i="61" a="1"/>
  <c r="P23" i="60" a="1"/>
  <c r="P23" i="59" a="1"/>
  <c r="P23" i="58" a="1"/>
  <c r="P23" i="57" a="1"/>
  <c r="P23" i="56" a="1"/>
  <c r="P23" i="55" a="1"/>
  <c r="P23" i="54" a="1"/>
  <c r="P23" i="50" a="1"/>
  <c r="P23" i="49" a="1"/>
  <c r="P23" i="48" a="1"/>
  <c r="P23" i="45" a="1"/>
  <c r="P23" i="44" a="1"/>
  <c r="P23" i="43" a="1"/>
  <c r="T21" i="42"/>
  <c r="R21" i="42"/>
  <c r="P21" i="42"/>
  <c r="T20" i="42"/>
  <c r="R20" i="42"/>
  <c r="S21" i="42"/>
  <c r="U20" i="42"/>
  <c r="Q20" i="42"/>
  <c r="U19" i="42"/>
  <c r="S19" i="42"/>
  <c r="Q19" i="42"/>
  <c r="U18" i="42"/>
  <c r="S18" i="42"/>
  <c r="Q18" i="42"/>
  <c r="U17" i="42"/>
  <c r="S17" i="42"/>
  <c r="Q17" i="42"/>
  <c r="U16" i="42"/>
  <c r="S16" i="42"/>
  <c r="Q16" i="42"/>
  <c r="U21" i="42"/>
  <c r="Q21" i="42"/>
  <c r="S20" i="42"/>
  <c r="P20" i="42"/>
  <c r="T19" i="42"/>
  <c r="R19" i="42"/>
  <c r="T18" i="42"/>
  <c r="P18" i="42"/>
  <c r="R17" i="42"/>
  <c r="T16" i="42"/>
  <c r="P16" i="42"/>
  <c r="P19" i="42"/>
  <c r="R18" i="42"/>
  <c r="T17" i="42"/>
  <c r="P17" i="42"/>
  <c r="R16" i="42"/>
  <c r="P23" i="40" a="1"/>
  <c r="P23" i="39" a="1"/>
  <c r="P23" i="38" a="1"/>
  <c r="P23" i="37" a="1"/>
  <c r="P23" i="36" a="1"/>
  <c r="P16" i="33"/>
  <c r="R16" i="33"/>
  <c r="T16" i="33"/>
  <c r="P17" i="33"/>
  <c r="R17" i="33"/>
  <c r="T17" i="33"/>
  <c r="P18" i="33"/>
  <c r="R18" i="33"/>
  <c r="T18" i="33"/>
  <c r="P19" i="33"/>
  <c r="R19" i="33"/>
  <c r="T19" i="33"/>
  <c r="P20" i="33"/>
  <c r="R20" i="33"/>
  <c r="T20" i="33"/>
  <c r="P21" i="33"/>
  <c r="R21" i="33"/>
  <c r="T21" i="33"/>
  <c r="Q16" i="33"/>
  <c r="S16" i="33"/>
  <c r="U16" i="33"/>
  <c r="Q17" i="33"/>
  <c r="S17" i="33"/>
  <c r="U17" i="33"/>
  <c r="Q18" i="33"/>
  <c r="S18" i="33"/>
  <c r="U18" i="33"/>
  <c r="Q19" i="33"/>
  <c r="S19" i="33"/>
  <c r="U19" i="33"/>
  <c r="Q20" i="33"/>
  <c r="S20" i="33"/>
  <c r="U20" i="33"/>
  <c r="Q21" i="33"/>
  <c r="S21" i="33"/>
  <c r="U21" i="33"/>
  <c r="N18" i="32"/>
  <c r="O17" i="32"/>
  <c r="M17" i="32"/>
  <c r="N16" i="32"/>
  <c r="M18" i="32"/>
  <c r="O16" i="32"/>
  <c r="O18" i="32"/>
  <c r="N17" i="32"/>
  <c r="M16" i="32"/>
  <c r="N16" i="30"/>
  <c r="M19" i="30"/>
  <c r="M18" i="30"/>
  <c r="M17" i="30"/>
  <c r="M16" i="30"/>
  <c r="N19" i="30"/>
  <c r="N18" i="30"/>
  <c r="N17" i="30"/>
  <c r="O19" i="30"/>
  <c r="O18" i="30"/>
  <c r="O17" i="30"/>
  <c r="O16" i="30"/>
  <c r="P19" i="30"/>
  <c r="P18" i="30"/>
  <c r="P17" i="30"/>
  <c r="P16" i="30"/>
  <c r="M22" i="31" l="1"/>
  <c r="N22" i="31"/>
  <c r="O22" i="31"/>
  <c r="N24" i="31"/>
  <c r="O24" i="31"/>
  <c r="O23" i="31"/>
  <c r="M24" i="31"/>
  <c r="M23" i="31"/>
  <c r="N23" i="31"/>
  <c r="P23" i="41"/>
  <c r="U28" i="41"/>
  <c r="S27" i="41"/>
  <c r="Q26" i="41"/>
  <c r="U24" i="41"/>
  <c r="S23" i="41"/>
  <c r="P28" i="41"/>
  <c r="R25" i="41"/>
  <c r="S28" i="41"/>
  <c r="Q27" i="41"/>
  <c r="U25" i="41"/>
  <c r="S24" i="41"/>
  <c r="Q23" i="41"/>
  <c r="T27" i="41"/>
  <c r="R26" i="41"/>
  <c r="P25" i="41"/>
  <c r="T23" i="41"/>
  <c r="Q28" i="41"/>
  <c r="U26" i="41"/>
  <c r="S25" i="41"/>
  <c r="Q24" i="41"/>
  <c r="T28" i="41"/>
  <c r="R27" i="41"/>
  <c r="P26" i="41"/>
  <c r="T24" i="41"/>
  <c r="R23" i="41"/>
  <c r="P24" i="41"/>
  <c r="U27" i="41"/>
  <c r="S26" i="41"/>
  <c r="Q25" i="41"/>
  <c r="U23" i="41"/>
  <c r="R28" i="41"/>
  <c r="P27" i="41"/>
  <c r="T25" i="41"/>
  <c r="R24" i="41"/>
  <c r="T26" i="41"/>
  <c r="Q51" i="69" a="1"/>
  <c r="P23" i="35"/>
  <c r="U28" i="35"/>
  <c r="S27" i="35"/>
  <c r="Q26" i="35"/>
  <c r="U24" i="35"/>
  <c r="S23" i="35"/>
  <c r="P28" i="35"/>
  <c r="T26" i="35"/>
  <c r="R25" i="35"/>
  <c r="P24" i="35"/>
  <c r="U26" i="35"/>
  <c r="S28" i="35"/>
  <c r="Q27" i="35"/>
  <c r="U25" i="35"/>
  <c r="S24" i="35"/>
  <c r="Q23" i="35"/>
  <c r="T27" i="35"/>
  <c r="R26" i="35"/>
  <c r="P25" i="35"/>
  <c r="T23" i="35"/>
  <c r="Q28" i="35"/>
  <c r="S25" i="35"/>
  <c r="R24" i="35"/>
  <c r="S26" i="35"/>
  <c r="T28" i="35"/>
  <c r="P26" i="35"/>
  <c r="R23" i="35"/>
  <c r="Q25" i="35"/>
  <c r="R28" i="35"/>
  <c r="T25" i="35"/>
  <c r="U23" i="35"/>
  <c r="Q24" i="35"/>
  <c r="R27" i="35"/>
  <c r="T24" i="35"/>
  <c r="U27" i="35"/>
  <c r="P27" i="35"/>
  <c r="Q40" i="64"/>
  <c r="V40" i="64"/>
  <c r="AD40" i="64"/>
  <c r="AL40" i="64"/>
  <c r="T41" i="64"/>
  <c r="AB41" i="64"/>
  <c r="AJ41" i="64"/>
  <c r="R42" i="64"/>
  <c r="Z42" i="64"/>
  <c r="AH42" i="64"/>
  <c r="AP42" i="64"/>
  <c r="X43" i="64"/>
  <c r="AF43" i="64"/>
  <c r="AN43" i="64"/>
  <c r="V44" i="64"/>
  <c r="AD44" i="64"/>
  <c r="AL44" i="64"/>
  <c r="T45" i="64"/>
  <c r="AB45" i="64"/>
  <c r="AJ45" i="64"/>
  <c r="R46" i="64"/>
  <c r="Z46" i="64"/>
  <c r="AF46" i="64"/>
  <c r="AJ46" i="64"/>
  <c r="AN46" i="64"/>
  <c r="R47" i="64"/>
  <c r="V47" i="64"/>
  <c r="Z47" i="64"/>
  <c r="AD47" i="64"/>
  <c r="AH47" i="64"/>
  <c r="AL47" i="64"/>
  <c r="AP47" i="64"/>
  <c r="X40" i="64"/>
  <c r="AF40" i="64"/>
  <c r="AN40" i="64"/>
  <c r="V41" i="64"/>
  <c r="AD41" i="64"/>
  <c r="AL41" i="64"/>
  <c r="T42" i="64"/>
  <c r="AB42" i="64"/>
  <c r="AJ42" i="64"/>
  <c r="R43" i="64"/>
  <c r="Z43" i="64"/>
  <c r="AH43" i="64"/>
  <c r="AP43" i="64"/>
  <c r="X44" i="64"/>
  <c r="AF44" i="64"/>
  <c r="AN44" i="64"/>
  <c r="V45" i="64"/>
  <c r="AD45" i="64"/>
  <c r="AL45" i="64"/>
  <c r="T46" i="64"/>
  <c r="AB46" i="64"/>
  <c r="AG46" i="64"/>
  <c r="AK46" i="64"/>
  <c r="AO46" i="64"/>
  <c r="S47" i="64"/>
  <c r="W47" i="64"/>
  <c r="AA47" i="64"/>
  <c r="AE47" i="64"/>
  <c r="AI47" i="64"/>
  <c r="AM47" i="64"/>
  <c r="R40" i="64"/>
  <c r="Z40" i="64"/>
  <c r="AH40" i="64"/>
  <c r="AP40" i="64"/>
  <c r="X41" i="64"/>
  <c r="AF41" i="64"/>
  <c r="AN41" i="64"/>
  <c r="V42" i="64"/>
  <c r="AD42" i="64"/>
  <c r="AL42" i="64"/>
  <c r="T43" i="64"/>
  <c r="AB43" i="64"/>
  <c r="AJ43" i="64"/>
  <c r="R44" i="64"/>
  <c r="Z44" i="64"/>
  <c r="AH44" i="64"/>
  <c r="AP44" i="64"/>
  <c r="X45" i="64"/>
  <c r="AF45" i="64"/>
  <c r="AN45" i="64"/>
  <c r="V46" i="64"/>
  <c r="AD46" i="64"/>
  <c r="AH46" i="64"/>
  <c r="AL46" i="64"/>
  <c r="AP46" i="64"/>
  <c r="T47" i="64"/>
  <c r="X47" i="64"/>
  <c r="AB47" i="64"/>
  <c r="AF47" i="64"/>
  <c r="AJ47" i="64"/>
  <c r="AN47" i="64"/>
  <c r="T40" i="64"/>
  <c r="AB40" i="64"/>
  <c r="AJ40" i="64"/>
  <c r="R41" i="64"/>
  <c r="Z41" i="64"/>
  <c r="AH41" i="64"/>
  <c r="AP41" i="64"/>
  <c r="X42" i="64"/>
  <c r="AF42" i="64"/>
  <c r="AN42" i="64"/>
  <c r="V43" i="64"/>
  <c r="AD43" i="64"/>
  <c r="AL43" i="64"/>
  <c r="T44" i="64"/>
  <c r="AB44" i="64"/>
  <c r="AJ44" i="64"/>
  <c r="R45" i="64"/>
  <c r="Z45" i="64"/>
  <c r="AH45" i="64"/>
  <c r="AP45" i="64"/>
  <c r="X46" i="64"/>
  <c r="AE46" i="64"/>
  <c r="AI46" i="64"/>
  <c r="AM46" i="64"/>
  <c r="Q47" i="64"/>
  <c r="U47" i="64"/>
  <c r="Y47" i="64"/>
  <c r="AC47" i="64"/>
  <c r="AG47" i="64"/>
  <c r="AK47" i="64"/>
  <c r="AO47" i="64"/>
  <c r="AA46" i="64"/>
  <c r="S46" i="64"/>
  <c r="AK45" i="64"/>
  <c r="AC45" i="64"/>
  <c r="U45" i="64"/>
  <c r="AM44" i="64"/>
  <c r="AE44" i="64"/>
  <c r="W44" i="64"/>
  <c r="AO43" i="64"/>
  <c r="AG43" i="64"/>
  <c r="Y43" i="64"/>
  <c r="Q43" i="64"/>
  <c r="AI42" i="64"/>
  <c r="AA42" i="64"/>
  <c r="S42" i="64"/>
  <c r="AK41" i="64"/>
  <c r="AC41" i="64"/>
  <c r="U41" i="64"/>
  <c r="AM40" i="64"/>
  <c r="AE40" i="64"/>
  <c r="W40" i="64"/>
  <c r="Y46" i="64"/>
  <c r="Q46" i="64"/>
  <c r="AI45" i="64"/>
  <c r="AA45" i="64"/>
  <c r="S45" i="64"/>
  <c r="AK44" i="64"/>
  <c r="AC44" i="64"/>
  <c r="U44" i="64"/>
  <c r="AM43" i="64"/>
  <c r="AE43" i="64"/>
  <c r="W43" i="64"/>
  <c r="AO42" i="64"/>
  <c r="AG42" i="64"/>
  <c r="Y42" i="64"/>
  <c r="Q42" i="64"/>
  <c r="AI41" i="64"/>
  <c r="AA41" i="64"/>
  <c r="S41" i="64"/>
  <c r="AK40" i="64"/>
  <c r="AC40" i="64"/>
  <c r="U40" i="64"/>
  <c r="W46" i="64"/>
  <c r="AO45" i="64"/>
  <c r="AG45" i="64"/>
  <c r="Y45" i="64"/>
  <c r="Q45" i="64"/>
  <c r="AI44" i="64"/>
  <c r="AA44" i="64"/>
  <c r="S44" i="64"/>
  <c r="AK43" i="64"/>
  <c r="AC43" i="64"/>
  <c r="U43" i="64"/>
  <c r="AM42" i="64"/>
  <c r="AE42" i="64"/>
  <c r="W42" i="64"/>
  <c r="AO41" i="64"/>
  <c r="AG41" i="64"/>
  <c r="Y41" i="64"/>
  <c r="Q41" i="64"/>
  <c r="AI40" i="64"/>
  <c r="AA40" i="64"/>
  <c r="S40" i="64"/>
  <c r="AC46" i="64"/>
  <c r="U46" i="64"/>
  <c r="AM45" i="64"/>
  <c r="AE45" i="64"/>
  <c r="W45" i="64"/>
  <c r="AO44" i="64"/>
  <c r="AG44" i="64"/>
  <c r="Y44" i="64"/>
  <c r="Q44" i="64"/>
  <c r="AI43" i="64"/>
  <c r="AA43" i="64"/>
  <c r="S43" i="64"/>
  <c r="AK42" i="64"/>
  <c r="AC42" i="64"/>
  <c r="U42" i="64"/>
  <c r="AM41" i="64"/>
  <c r="AE41" i="64"/>
  <c r="W41" i="64"/>
  <c r="AO40" i="64"/>
  <c r="AG40" i="64"/>
  <c r="Y40" i="64"/>
  <c r="M22" i="32" a="1"/>
  <c r="Q40" i="68"/>
  <c r="V40" i="68"/>
  <c r="AD40" i="68"/>
  <c r="AL40" i="68"/>
  <c r="T41" i="68"/>
  <c r="AB41" i="68"/>
  <c r="AJ41" i="68"/>
  <c r="R42" i="68"/>
  <c r="Z42" i="68"/>
  <c r="AH42" i="68"/>
  <c r="AP42" i="68"/>
  <c r="X43" i="68"/>
  <c r="AF43" i="68"/>
  <c r="AN43" i="68"/>
  <c r="V44" i="68"/>
  <c r="AD44" i="68"/>
  <c r="AL44" i="68"/>
  <c r="T45" i="68"/>
  <c r="AB45" i="68"/>
  <c r="AJ45" i="68"/>
  <c r="R46" i="68"/>
  <c r="Z46" i="68"/>
  <c r="AF46" i="68"/>
  <c r="AJ46" i="68"/>
  <c r="AN46" i="68"/>
  <c r="R47" i="68"/>
  <c r="V47" i="68"/>
  <c r="Z47" i="68"/>
  <c r="AD47" i="68"/>
  <c r="AH47" i="68"/>
  <c r="AL47" i="68"/>
  <c r="AP47" i="68"/>
  <c r="X40" i="68"/>
  <c r="AF40" i="68"/>
  <c r="AN40" i="68"/>
  <c r="V41" i="68"/>
  <c r="AD41" i="68"/>
  <c r="AL41" i="68"/>
  <c r="T42" i="68"/>
  <c r="AB42" i="68"/>
  <c r="AJ42" i="68"/>
  <c r="R43" i="68"/>
  <c r="Z43" i="68"/>
  <c r="AH43" i="68"/>
  <c r="AP43" i="68"/>
  <c r="X44" i="68"/>
  <c r="AF44" i="68"/>
  <c r="AN44" i="68"/>
  <c r="V45" i="68"/>
  <c r="AD45" i="68"/>
  <c r="AL45" i="68"/>
  <c r="T46" i="68"/>
  <c r="AB46" i="68"/>
  <c r="AG46" i="68"/>
  <c r="AK46" i="68"/>
  <c r="AO46" i="68"/>
  <c r="S47" i="68"/>
  <c r="W47" i="68"/>
  <c r="AA47" i="68"/>
  <c r="AE47" i="68"/>
  <c r="AI47" i="68"/>
  <c r="AM47" i="68"/>
  <c r="R40" i="68"/>
  <c r="Z40" i="68"/>
  <c r="AH40" i="68"/>
  <c r="AP40" i="68"/>
  <c r="X41" i="68"/>
  <c r="AF41" i="68"/>
  <c r="AN41" i="68"/>
  <c r="V42" i="68"/>
  <c r="AD42" i="68"/>
  <c r="AL42" i="68"/>
  <c r="T43" i="68"/>
  <c r="AB43" i="68"/>
  <c r="AJ43" i="68"/>
  <c r="R44" i="68"/>
  <c r="Z44" i="68"/>
  <c r="AH44" i="68"/>
  <c r="AP44" i="68"/>
  <c r="X45" i="68"/>
  <c r="AF45" i="68"/>
  <c r="AN45" i="68"/>
  <c r="V46" i="68"/>
  <c r="AD46" i="68"/>
  <c r="AH46" i="68"/>
  <c r="AL46" i="68"/>
  <c r="AP46" i="68"/>
  <c r="T47" i="68"/>
  <c r="X47" i="68"/>
  <c r="AB47" i="68"/>
  <c r="AF47" i="68"/>
  <c r="AJ47" i="68"/>
  <c r="AN47" i="68"/>
  <c r="T40" i="68"/>
  <c r="AB40" i="68"/>
  <c r="AJ40" i="68"/>
  <c r="R41" i="68"/>
  <c r="Z41" i="68"/>
  <c r="AH41" i="68"/>
  <c r="AP41" i="68"/>
  <c r="X42" i="68"/>
  <c r="AF42" i="68"/>
  <c r="AN42" i="68"/>
  <c r="V43" i="68"/>
  <c r="AD43" i="68"/>
  <c r="AL43" i="68"/>
  <c r="T44" i="68"/>
  <c r="AB44" i="68"/>
  <c r="AJ44" i="68"/>
  <c r="R45" i="68"/>
  <c r="Z45" i="68"/>
  <c r="AH45" i="68"/>
  <c r="AI46" i="68"/>
  <c r="Y47" i="68"/>
  <c r="AO47" i="68"/>
  <c r="AP45" i="68"/>
  <c r="AM46" i="68"/>
  <c r="AC47" i="68"/>
  <c r="X46" i="68"/>
  <c r="Q47" i="68"/>
  <c r="AG47" i="68"/>
  <c r="AE46" i="68"/>
  <c r="U47" i="68"/>
  <c r="AK47" i="68"/>
  <c r="Y46" i="68"/>
  <c r="Q46" i="68"/>
  <c r="AI45" i="68"/>
  <c r="AA45" i="68"/>
  <c r="S45" i="68"/>
  <c r="AK44" i="68"/>
  <c r="AC44" i="68"/>
  <c r="U44" i="68"/>
  <c r="AM43" i="68"/>
  <c r="AE43" i="68"/>
  <c r="W43" i="68"/>
  <c r="AO42" i="68"/>
  <c r="AG42" i="68"/>
  <c r="Y42" i="68"/>
  <c r="Q42" i="68"/>
  <c r="AI41" i="68"/>
  <c r="AA41" i="68"/>
  <c r="S41" i="68"/>
  <c r="AK40" i="68"/>
  <c r="AC40" i="68"/>
  <c r="U40" i="68"/>
  <c r="W46" i="68"/>
  <c r="AO45" i="68"/>
  <c r="AG45" i="68"/>
  <c r="Y45" i="68"/>
  <c r="Q45" i="68"/>
  <c r="AI44" i="68"/>
  <c r="AA44" i="68"/>
  <c r="S44" i="68"/>
  <c r="AK43" i="68"/>
  <c r="AC43" i="68"/>
  <c r="U43" i="68"/>
  <c r="AM42" i="68"/>
  <c r="AE42" i="68"/>
  <c r="W42" i="68"/>
  <c r="AO41" i="68"/>
  <c r="AG41" i="68"/>
  <c r="Y41" i="68"/>
  <c r="Q41" i="68"/>
  <c r="AI40" i="68"/>
  <c r="AA40" i="68"/>
  <c r="S40" i="68"/>
  <c r="AC46" i="68"/>
  <c r="U46" i="68"/>
  <c r="AM45" i="68"/>
  <c r="AE45" i="68"/>
  <c r="W45" i="68"/>
  <c r="AO44" i="68"/>
  <c r="AG44" i="68"/>
  <c r="Y44" i="68"/>
  <c r="Q44" i="68"/>
  <c r="AI43" i="68"/>
  <c r="AA43" i="68"/>
  <c r="S43" i="68"/>
  <c r="AK42" i="68"/>
  <c r="AC42" i="68"/>
  <c r="U42" i="68"/>
  <c r="AM41" i="68"/>
  <c r="AE41" i="68"/>
  <c r="W41" i="68"/>
  <c r="AO40" i="68"/>
  <c r="AG40" i="68"/>
  <c r="Y40" i="68"/>
  <c r="AA46" i="68"/>
  <c r="S46" i="68"/>
  <c r="AK45" i="68"/>
  <c r="AC45" i="68"/>
  <c r="U45" i="68"/>
  <c r="AM44" i="68"/>
  <c r="AE44" i="68"/>
  <c r="W44" i="68"/>
  <c r="AO43" i="68"/>
  <c r="AG43" i="68"/>
  <c r="Y43" i="68"/>
  <c r="Q43" i="68"/>
  <c r="AI42" i="68"/>
  <c r="AA42" i="68"/>
  <c r="S42" i="68"/>
  <c r="AK41" i="68"/>
  <c r="AC41" i="68"/>
  <c r="U41" i="68"/>
  <c r="AM40" i="68"/>
  <c r="AE40" i="68"/>
  <c r="W40" i="68"/>
  <c r="O32" i="82"/>
  <c r="O12" i="82"/>
  <c r="M8" i="84"/>
  <c r="B43" i="84"/>
  <c r="K35" i="84"/>
  <c r="K34" i="84"/>
  <c r="O9" i="82"/>
  <c r="O24" i="82"/>
  <c r="O20" i="82"/>
  <c r="M35" i="82"/>
  <c r="M34" i="82"/>
  <c r="O26" i="82"/>
  <c r="O22" i="82"/>
  <c r="N24" i="82"/>
  <c r="F43" i="82"/>
  <c r="G43" i="82"/>
  <c r="H43" i="82" s="1"/>
  <c r="D43" i="82"/>
  <c r="E43" i="82"/>
  <c r="O31" i="82"/>
  <c r="O27" i="82"/>
  <c r="O23" i="82"/>
  <c r="O19" i="82"/>
  <c r="O15" i="82"/>
  <c r="O11" i="82"/>
  <c r="O30" i="82"/>
  <c r="N22" i="82"/>
  <c r="O18" i="82"/>
  <c r="O14" i="82"/>
  <c r="O10" i="82"/>
  <c r="O33" i="82"/>
  <c r="O29" i="82"/>
  <c r="O25" i="82"/>
  <c r="O21" i="82"/>
  <c r="O17" i="82"/>
  <c r="O13" i="82"/>
  <c r="K8" i="74" a="1"/>
  <c r="K19" i="74" s="1"/>
  <c r="K25" i="74" a="1"/>
  <c r="K27" i="74" s="1"/>
  <c r="K8" i="74"/>
  <c r="Q51" i="67" a="1"/>
  <c r="Q23" i="62"/>
  <c r="U23" i="62"/>
  <c r="S24" i="62"/>
  <c r="Q25" i="62"/>
  <c r="U25" i="62"/>
  <c r="S26" i="62"/>
  <c r="Q27" i="62"/>
  <c r="U27" i="62"/>
  <c r="S28" i="62"/>
  <c r="P23" i="62"/>
  <c r="T23" i="62"/>
  <c r="R24" i="62"/>
  <c r="P25" i="62"/>
  <c r="T25" i="62"/>
  <c r="R26" i="62"/>
  <c r="P27" i="62"/>
  <c r="T27" i="62"/>
  <c r="R28" i="62"/>
  <c r="S23" i="62"/>
  <c r="Q24" i="62"/>
  <c r="U24" i="62"/>
  <c r="S25" i="62"/>
  <c r="Q26" i="62"/>
  <c r="U26" i="62"/>
  <c r="S27" i="62"/>
  <c r="Q28" i="62"/>
  <c r="U28" i="62"/>
  <c r="R23" i="62"/>
  <c r="P24" i="62"/>
  <c r="T24" i="62"/>
  <c r="R25" i="62"/>
  <c r="P26" i="62"/>
  <c r="T26" i="62"/>
  <c r="R27" i="62"/>
  <c r="P28" i="62"/>
  <c r="T28" i="61"/>
  <c r="R28" i="61"/>
  <c r="P28" i="61"/>
  <c r="T27" i="61"/>
  <c r="R27" i="61"/>
  <c r="P27" i="61"/>
  <c r="T26" i="61"/>
  <c r="R26" i="61"/>
  <c r="P26" i="61"/>
  <c r="T25" i="61"/>
  <c r="R25" i="61"/>
  <c r="P25" i="61"/>
  <c r="T24" i="61"/>
  <c r="R24" i="61"/>
  <c r="P24" i="61"/>
  <c r="T23" i="61"/>
  <c r="R23" i="61"/>
  <c r="P23" i="61"/>
  <c r="U28" i="61"/>
  <c r="Q28" i="61"/>
  <c r="S27" i="61"/>
  <c r="U26" i="61"/>
  <c r="Q26" i="61"/>
  <c r="S25" i="61"/>
  <c r="U24" i="61"/>
  <c r="Q24" i="61"/>
  <c r="S23" i="61"/>
  <c r="S28" i="61"/>
  <c r="U27" i="61"/>
  <c r="Q27" i="61"/>
  <c r="S26" i="61"/>
  <c r="U25" i="61"/>
  <c r="Q25" i="61"/>
  <c r="S24" i="61"/>
  <c r="U23" i="61"/>
  <c r="Q23" i="61"/>
  <c r="T28" i="60"/>
  <c r="R28" i="60"/>
  <c r="P28" i="60"/>
  <c r="T27" i="60"/>
  <c r="R27" i="60"/>
  <c r="P27" i="60"/>
  <c r="T26" i="60"/>
  <c r="R26" i="60"/>
  <c r="P26" i="60"/>
  <c r="T25" i="60"/>
  <c r="R25" i="60"/>
  <c r="P25" i="60"/>
  <c r="T24" i="60"/>
  <c r="R24" i="60"/>
  <c r="P24" i="60"/>
  <c r="T23" i="60"/>
  <c r="R23" i="60"/>
  <c r="P23" i="60"/>
  <c r="U28" i="60"/>
  <c r="Q28" i="60"/>
  <c r="S27" i="60"/>
  <c r="U26" i="60"/>
  <c r="Q26" i="60"/>
  <c r="S25" i="60"/>
  <c r="U24" i="60"/>
  <c r="Q24" i="60"/>
  <c r="S23" i="60"/>
  <c r="S28" i="60"/>
  <c r="U27" i="60"/>
  <c r="Q27" i="60"/>
  <c r="S26" i="60"/>
  <c r="U25" i="60"/>
  <c r="Q25" i="60"/>
  <c r="S24" i="60"/>
  <c r="U23" i="60"/>
  <c r="Q23" i="60"/>
  <c r="T28" i="59"/>
  <c r="R28" i="59"/>
  <c r="P28" i="59"/>
  <c r="T27" i="59"/>
  <c r="R27" i="59"/>
  <c r="P27" i="59"/>
  <c r="T26" i="59"/>
  <c r="R26" i="59"/>
  <c r="P26" i="59"/>
  <c r="T25" i="59"/>
  <c r="R25" i="59"/>
  <c r="P25" i="59"/>
  <c r="T24" i="59"/>
  <c r="R24" i="59"/>
  <c r="P24" i="59"/>
  <c r="T23" i="59"/>
  <c r="R23" i="59"/>
  <c r="P23" i="59"/>
  <c r="U28" i="59"/>
  <c r="Q28" i="59"/>
  <c r="S27" i="59"/>
  <c r="U26" i="59"/>
  <c r="Q26" i="59"/>
  <c r="S25" i="59"/>
  <c r="U24" i="59"/>
  <c r="Q24" i="59"/>
  <c r="S23" i="59"/>
  <c r="S28" i="59"/>
  <c r="U27" i="59"/>
  <c r="Q27" i="59"/>
  <c r="S26" i="59"/>
  <c r="U25" i="59"/>
  <c r="Q25" i="59"/>
  <c r="S24" i="59"/>
  <c r="U23" i="59"/>
  <c r="Q23" i="59"/>
  <c r="T28" i="58"/>
  <c r="R28" i="58"/>
  <c r="P28" i="58"/>
  <c r="T27" i="58"/>
  <c r="R27" i="58"/>
  <c r="P27" i="58"/>
  <c r="T26" i="58"/>
  <c r="R26" i="58"/>
  <c r="P26" i="58"/>
  <c r="T25" i="58"/>
  <c r="R25" i="58"/>
  <c r="P25" i="58"/>
  <c r="T24" i="58"/>
  <c r="R24" i="58"/>
  <c r="P24" i="58"/>
  <c r="T23" i="58"/>
  <c r="R23" i="58"/>
  <c r="P23" i="58"/>
  <c r="U28" i="58"/>
  <c r="Q28" i="58"/>
  <c r="S27" i="58"/>
  <c r="U26" i="58"/>
  <c r="Q26" i="58"/>
  <c r="S25" i="58"/>
  <c r="U24" i="58"/>
  <c r="Q24" i="58"/>
  <c r="S23" i="58"/>
  <c r="S28" i="58"/>
  <c r="U27" i="58"/>
  <c r="Q27" i="58"/>
  <c r="S26" i="58"/>
  <c r="U25" i="58"/>
  <c r="Q25" i="58"/>
  <c r="S24" i="58"/>
  <c r="U23" i="58"/>
  <c r="Q23" i="58"/>
  <c r="T28" i="57"/>
  <c r="R28" i="57"/>
  <c r="P28" i="57"/>
  <c r="T27" i="57"/>
  <c r="R27" i="57"/>
  <c r="P27" i="57"/>
  <c r="T26" i="57"/>
  <c r="R26" i="57"/>
  <c r="P26" i="57"/>
  <c r="T25" i="57"/>
  <c r="R25" i="57"/>
  <c r="P25" i="57"/>
  <c r="T24" i="57"/>
  <c r="R24" i="57"/>
  <c r="P24" i="57"/>
  <c r="T23" i="57"/>
  <c r="R23" i="57"/>
  <c r="P23" i="57"/>
  <c r="U28" i="57"/>
  <c r="Q28" i="57"/>
  <c r="S27" i="57"/>
  <c r="U26" i="57"/>
  <c r="Q26" i="57"/>
  <c r="S25" i="57"/>
  <c r="U24" i="57"/>
  <c r="Q24" i="57"/>
  <c r="S23" i="57"/>
  <c r="S28" i="57"/>
  <c r="U27" i="57"/>
  <c r="Q27" i="57"/>
  <c r="S26" i="57"/>
  <c r="U25" i="57"/>
  <c r="Q25" i="57"/>
  <c r="S24" i="57"/>
  <c r="U23" i="57"/>
  <c r="Q23" i="57"/>
  <c r="U28" i="56"/>
  <c r="S28" i="56"/>
  <c r="Q28" i="56"/>
  <c r="U27" i="56"/>
  <c r="S27" i="56"/>
  <c r="Q27" i="56"/>
  <c r="U26" i="56"/>
  <c r="S26" i="56"/>
  <c r="Q26" i="56"/>
  <c r="U25" i="56"/>
  <c r="S25" i="56"/>
  <c r="Q25" i="56"/>
  <c r="U24" i="56"/>
  <c r="T28" i="56"/>
  <c r="R28" i="56"/>
  <c r="P28" i="56"/>
  <c r="T27" i="56"/>
  <c r="R27" i="56"/>
  <c r="P27" i="56"/>
  <c r="T26" i="56"/>
  <c r="R26" i="56"/>
  <c r="P26" i="56"/>
  <c r="T25" i="56"/>
  <c r="R25" i="56"/>
  <c r="P25" i="56"/>
  <c r="T24" i="56"/>
  <c r="R24" i="56"/>
  <c r="P24" i="56"/>
  <c r="T23" i="56"/>
  <c r="R23" i="56"/>
  <c r="P23" i="56"/>
  <c r="S24" i="56"/>
  <c r="U23" i="56"/>
  <c r="Q23" i="56"/>
  <c r="Q24" i="56"/>
  <c r="S23" i="56"/>
  <c r="U28" i="55"/>
  <c r="S28" i="55"/>
  <c r="Q28" i="55"/>
  <c r="U27" i="55"/>
  <c r="S27" i="55"/>
  <c r="Q27" i="55"/>
  <c r="U26" i="55"/>
  <c r="S26" i="55"/>
  <c r="Q26" i="55"/>
  <c r="U25" i="55"/>
  <c r="S25" i="55"/>
  <c r="Q25" i="55"/>
  <c r="U24" i="55"/>
  <c r="S24" i="55"/>
  <c r="Q24" i="55"/>
  <c r="U23" i="55"/>
  <c r="S23" i="55"/>
  <c r="Q23" i="55"/>
  <c r="T28" i="55"/>
  <c r="R28" i="55"/>
  <c r="P28" i="55"/>
  <c r="T27" i="55"/>
  <c r="R27" i="55"/>
  <c r="P27" i="55"/>
  <c r="T26" i="55"/>
  <c r="R26" i="55"/>
  <c r="P26" i="55"/>
  <c r="T25" i="55"/>
  <c r="R25" i="55"/>
  <c r="P25" i="55"/>
  <c r="T24" i="55"/>
  <c r="R24" i="55"/>
  <c r="P24" i="55"/>
  <c r="T23" i="55"/>
  <c r="R23" i="55"/>
  <c r="P23" i="55"/>
  <c r="T28" i="54"/>
  <c r="R28" i="54"/>
  <c r="P28" i="54"/>
  <c r="T27" i="54"/>
  <c r="R27" i="54"/>
  <c r="P27" i="54"/>
  <c r="T26" i="54"/>
  <c r="R26" i="54"/>
  <c r="P26" i="54"/>
  <c r="T25" i="54"/>
  <c r="R25" i="54"/>
  <c r="P25" i="54"/>
  <c r="T24" i="54"/>
  <c r="R24" i="54"/>
  <c r="P24" i="54"/>
  <c r="T23" i="54"/>
  <c r="R23" i="54"/>
  <c r="P23" i="54"/>
  <c r="U28" i="54"/>
  <c r="Q28" i="54"/>
  <c r="S27" i="54"/>
  <c r="U26" i="54"/>
  <c r="Q26" i="54"/>
  <c r="S25" i="54"/>
  <c r="U24" i="54"/>
  <c r="Q24" i="54"/>
  <c r="S23" i="54"/>
  <c r="S28" i="54"/>
  <c r="U27" i="54"/>
  <c r="Q27" i="54"/>
  <c r="S26" i="54"/>
  <c r="U25" i="54"/>
  <c r="Q25" i="54"/>
  <c r="S24" i="54"/>
  <c r="U23" i="54"/>
  <c r="Q23" i="54"/>
  <c r="U28" i="50"/>
  <c r="S28" i="50"/>
  <c r="Q28" i="50"/>
  <c r="U27" i="50"/>
  <c r="S27" i="50"/>
  <c r="Q27" i="50"/>
  <c r="U26" i="50"/>
  <c r="S26" i="50"/>
  <c r="Q26" i="50"/>
  <c r="U25" i="50"/>
  <c r="S25" i="50"/>
  <c r="Q25" i="50"/>
  <c r="U24" i="50"/>
  <c r="S24" i="50"/>
  <c r="Q24" i="50"/>
  <c r="U23" i="50"/>
  <c r="S23" i="50"/>
  <c r="Q23" i="50"/>
  <c r="T28" i="50"/>
  <c r="R28" i="50"/>
  <c r="P28" i="50"/>
  <c r="T27" i="50"/>
  <c r="R27" i="50"/>
  <c r="P27" i="50"/>
  <c r="T26" i="50"/>
  <c r="R26" i="50"/>
  <c r="P26" i="50"/>
  <c r="T25" i="50"/>
  <c r="R25" i="50"/>
  <c r="P25" i="50"/>
  <c r="T24" i="50"/>
  <c r="R24" i="50"/>
  <c r="P24" i="50"/>
  <c r="T23" i="50"/>
  <c r="R23" i="50"/>
  <c r="P23" i="50"/>
  <c r="U28" i="49"/>
  <c r="T28" i="49"/>
  <c r="R28" i="49"/>
  <c r="P28" i="49"/>
  <c r="T27" i="49"/>
  <c r="R27" i="49"/>
  <c r="P27" i="49"/>
  <c r="T26" i="49"/>
  <c r="R26" i="49"/>
  <c r="P26" i="49"/>
  <c r="T25" i="49"/>
  <c r="R25" i="49"/>
  <c r="P25" i="49"/>
  <c r="T24" i="49"/>
  <c r="R24" i="49"/>
  <c r="P24" i="49"/>
  <c r="T23" i="49"/>
  <c r="R23" i="49"/>
  <c r="P23" i="49"/>
  <c r="S28" i="49"/>
  <c r="U27" i="49"/>
  <c r="Q27" i="49"/>
  <c r="S26" i="49"/>
  <c r="U25" i="49"/>
  <c r="Q25" i="49"/>
  <c r="S24" i="49"/>
  <c r="U23" i="49"/>
  <c r="Q23" i="49"/>
  <c r="Q28" i="49"/>
  <c r="S27" i="49"/>
  <c r="U26" i="49"/>
  <c r="Q26" i="49"/>
  <c r="S25" i="49"/>
  <c r="U24" i="49"/>
  <c r="Q24" i="49"/>
  <c r="S23" i="49"/>
  <c r="T28" i="48"/>
  <c r="R28" i="48"/>
  <c r="P28" i="48"/>
  <c r="T27" i="48"/>
  <c r="R27" i="48"/>
  <c r="P27" i="48"/>
  <c r="T26" i="48"/>
  <c r="R26" i="48"/>
  <c r="P26" i="48"/>
  <c r="T25" i="48"/>
  <c r="R25" i="48"/>
  <c r="P25" i="48"/>
  <c r="T24" i="48"/>
  <c r="R24" i="48"/>
  <c r="P24" i="48"/>
  <c r="T23" i="48"/>
  <c r="R23" i="48"/>
  <c r="P23" i="48"/>
  <c r="U28" i="48"/>
  <c r="Q28" i="48"/>
  <c r="S27" i="48"/>
  <c r="U26" i="48"/>
  <c r="Q26" i="48"/>
  <c r="S25" i="48"/>
  <c r="U24" i="48"/>
  <c r="Q24" i="48"/>
  <c r="S23" i="48"/>
  <c r="S28" i="48"/>
  <c r="U27" i="48"/>
  <c r="Q27" i="48"/>
  <c r="S26" i="48"/>
  <c r="U25" i="48"/>
  <c r="Q25" i="48"/>
  <c r="S24" i="48"/>
  <c r="U23" i="48"/>
  <c r="Q23" i="48"/>
  <c r="U28" i="45"/>
  <c r="S28" i="45"/>
  <c r="Q28" i="45"/>
  <c r="U27" i="45"/>
  <c r="S27" i="45"/>
  <c r="Q27" i="45"/>
  <c r="U26" i="45"/>
  <c r="S26" i="45"/>
  <c r="Q26" i="45"/>
  <c r="U25" i="45"/>
  <c r="S25" i="45"/>
  <c r="Q25" i="45"/>
  <c r="U24" i="45"/>
  <c r="S24" i="45"/>
  <c r="Q24" i="45"/>
  <c r="U23" i="45"/>
  <c r="S23" i="45"/>
  <c r="Q23" i="45"/>
  <c r="T28" i="45"/>
  <c r="P28" i="45"/>
  <c r="R27" i="45"/>
  <c r="T26" i="45"/>
  <c r="P26" i="45"/>
  <c r="R25" i="45"/>
  <c r="T24" i="45"/>
  <c r="P24" i="45"/>
  <c r="R23" i="45"/>
  <c r="R28" i="45"/>
  <c r="T27" i="45"/>
  <c r="P27" i="45"/>
  <c r="R26" i="45"/>
  <c r="T25" i="45"/>
  <c r="P25" i="45"/>
  <c r="R24" i="45"/>
  <c r="T23" i="45"/>
  <c r="P23" i="45"/>
  <c r="T28" i="44"/>
  <c r="R28" i="44"/>
  <c r="P28" i="44"/>
  <c r="T27" i="44"/>
  <c r="R27" i="44"/>
  <c r="P27" i="44"/>
  <c r="T26" i="44"/>
  <c r="R26" i="44"/>
  <c r="P26" i="44"/>
  <c r="T25" i="44"/>
  <c r="R25" i="44"/>
  <c r="P25" i="44"/>
  <c r="T24" i="44"/>
  <c r="R24" i="44"/>
  <c r="P24" i="44"/>
  <c r="T23" i="44"/>
  <c r="R23" i="44"/>
  <c r="P23" i="44"/>
  <c r="U28" i="44"/>
  <c r="Q28" i="44"/>
  <c r="S27" i="44"/>
  <c r="U26" i="44"/>
  <c r="Q26" i="44"/>
  <c r="S25" i="44"/>
  <c r="U24" i="44"/>
  <c r="Q24" i="44"/>
  <c r="S23" i="44"/>
  <c r="S28" i="44"/>
  <c r="U27" i="44"/>
  <c r="Q27" i="44"/>
  <c r="S26" i="44"/>
  <c r="U25" i="44"/>
  <c r="Q25" i="44"/>
  <c r="S24" i="44"/>
  <c r="U23" i="44"/>
  <c r="Q23" i="44"/>
  <c r="U28" i="43"/>
  <c r="S28" i="43"/>
  <c r="Q28" i="43"/>
  <c r="U27" i="43"/>
  <c r="S27" i="43"/>
  <c r="Q27" i="43"/>
  <c r="U26" i="43"/>
  <c r="S26" i="43"/>
  <c r="Q26" i="43"/>
  <c r="U25" i="43"/>
  <c r="S25" i="43"/>
  <c r="Q25" i="43"/>
  <c r="U24" i="43"/>
  <c r="S24" i="43"/>
  <c r="Q24" i="43"/>
  <c r="U23" i="43"/>
  <c r="S23" i="43"/>
  <c r="T28" i="43"/>
  <c r="R28" i="43"/>
  <c r="P28" i="43"/>
  <c r="T27" i="43"/>
  <c r="R27" i="43"/>
  <c r="P27" i="43"/>
  <c r="T26" i="43"/>
  <c r="R26" i="43"/>
  <c r="P26" i="43"/>
  <c r="T25" i="43"/>
  <c r="R25" i="43"/>
  <c r="P25" i="43"/>
  <c r="T24" i="43"/>
  <c r="R24" i="43"/>
  <c r="P24" i="43"/>
  <c r="T23" i="43"/>
  <c r="R23" i="43"/>
  <c r="P23" i="43"/>
  <c r="Q23" i="43"/>
  <c r="P23" i="42" a="1"/>
  <c r="T28" i="40"/>
  <c r="R28" i="40"/>
  <c r="P28" i="40"/>
  <c r="T27" i="40"/>
  <c r="R27" i="40"/>
  <c r="P27" i="40"/>
  <c r="T26" i="40"/>
  <c r="R26" i="40"/>
  <c r="P26" i="40"/>
  <c r="T25" i="40"/>
  <c r="U28" i="40"/>
  <c r="Q28" i="40"/>
  <c r="S27" i="40"/>
  <c r="U26" i="40"/>
  <c r="Q26" i="40"/>
  <c r="S25" i="40"/>
  <c r="Q25" i="40"/>
  <c r="U24" i="40"/>
  <c r="S24" i="40"/>
  <c r="Q24" i="40"/>
  <c r="U23" i="40"/>
  <c r="S23" i="40"/>
  <c r="Q23" i="40"/>
  <c r="S28" i="40"/>
  <c r="U27" i="40"/>
  <c r="Q27" i="40"/>
  <c r="S26" i="40"/>
  <c r="U25" i="40"/>
  <c r="R25" i="40"/>
  <c r="P25" i="40"/>
  <c r="T24" i="40"/>
  <c r="R24" i="40"/>
  <c r="P24" i="40"/>
  <c r="T23" i="40"/>
  <c r="R23" i="40"/>
  <c r="P23" i="40"/>
  <c r="T28" i="39"/>
  <c r="R28" i="39"/>
  <c r="P28" i="39"/>
  <c r="T27" i="39"/>
  <c r="R27" i="39"/>
  <c r="P27" i="39"/>
  <c r="T26" i="39"/>
  <c r="R26" i="39"/>
  <c r="P26" i="39"/>
  <c r="T25" i="39"/>
  <c r="U28" i="39"/>
  <c r="Q28" i="39"/>
  <c r="S27" i="39"/>
  <c r="U26" i="39"/>
  <c r="Q26" i="39"/>
  <c r="S25" i="39"/>
  <c r="Q25" i="39"/>
  <c r="U24" i="39"/>
  <c r="S24" i="39"/>
  <c r="Q24" i="39"/>
  <c r="U23" i="39"/>
  <c r="S23" i="39"/>
  <c r="Q23" i="39"/>
  <c r="S28" i="39"/>
  <c r="U27" i="39"/>
  <c r="Q27" i="39"/>
  <c r="S26" i="39"/>
  <c r="U25" i="39"/>
  <c r="R25" i="39"/>
  <c r="P25" i="39"/>
  <c r="T24" i="39"/>
  <c r="R24" i="39"/>
  <c r="P24" i="39"/>
  <c r="T23" i="39"/>
  <c r="R23" i="39"/>
  <c r="P23" i="39"/>
  <c r="T28" i="38"/>
  <c r="R28" i="38"/>
  <c r="P28" i="38"/>
  <c r="T27" i="38"/>
  <c r="R27" i="38"/>
  <c r="P27" i="38"/>
  <c r="T26" i="38"/>
  <c r="R26" i="38"/>
  <c r="P26" i="38"/>
  <c r="T25" i="38"/>
  <c r="U28" i="38"/>
  <c r="Q28" i="38"/>
  <c r="S27" i="38"/>
  <c r="U26" i="38"/>
  <c r="Q26" i="38"/>
  <c r="S25" i="38"/>
  <c r="Q25" i="38"/>
  <c r="U24" i="38"/>
  <c r="S24" i="38"/>
  <c r="Q24" i="38"/>
  <c r="U23" i="38"/>
  <c r="S23" i="38"/>
  <c r="Q23" i="38"/>
  <c r="S28" i="38"/>
  <c r="U27" i="38"/>
  <c r="Q27" i="38"/>
  <c r="S26" i="38"/>
  <c r="U25" i="38"/>
  <c r="R25" i="38"/>
  <c r="P25" i="38"/>
  <c r="T24" i="38"/>
  <c r="R24" i="38"/>
  <c r="P24" i="38"/>
  <c r="T23" i="38"/>
  <c r="R23" i="38"/>
  <c r="P23" i="38"/>
  <c r="T28" i="37"/>
  <c r="R28" i="37"/>
  <c r="P28" i="37"/>
  <c r="T27" i="37"/>
  <c r="R27" i="37"/>
  <c r="P27" i="37"/>
  <c r="T26" i="37"/>
  <c r="R26" i="37"/>
  <c r="P26" i="37"/>
  <c r="T25" i="37"/>
  <c r="U28" i="37"/>
  <c r="Q28" i="37"/>
  <c r="S27" i="37"/>
  <c r="U26" i="37"/>
  <c r="Q26" i="37"/>
  <c r="S25" i="37"/>
  <c r="Q25" i="37"/>
  <c r="U24" i="37"/>
  <c r="S24" i="37"/>
  <c r="Q24" i="37"/>
  <c r="U23" i="37"/>
  <c r="S23" i="37"/>
  <c r="Q23" i="37"/>
  <c r="S28" i="37"/>
  <c r="U27" i="37"/>
  <c r="Q27" i="37"/>
  <c r="S26" i="37"/>
  <c r="U25" i="37"/>
  <c r="R25" i="37"/>
  <c r="P25" i="37"/>
  <c r="T24" i="37"/>
  <c r="R24" i="37"/>
  <c r="P24" i="37"/>
  <c r="T23" i="37"/>
  <c r="R23" i="37"/>
  <c r="P23" i="37"/>
  <c r="T28" i="36"/>
  <c r="R28" i="36"/>
  <c r="P28" i="36"/>
  <c r="T27" i="36"/>
  <c r="R27" i="36"/>
  <c r="P27" i="36"/>
  <c r="T26" i="36"/>
  <c r="R26" i="36"/>
  <c r="P26" i="36"/>
  <c r="T25" i="36"/>
  <c r="U28" i="36"/>
  <c r="Q28" i="36"/>
  <c r="S27" i="36"/>
  <c r="U26" i="36"/>
  <c r="Q26" i="36"/>
  <c r="S25" i="36"/>
  <c r="Q25" i="36"/>
  <c r="U24" i="36"/>
  <c r="S24" i="36"/>
  <c r="Q24" i="36"/>
  <c r="U23" i="36"/>
  <c r="S23" i="36"/>
  <c r="Q23" i="36"/>
  <c r="S28" i="36"/>
  <c r="U27" i="36"/>
  <c r="Q27" i="36"/>
  <c r="S26" i="36"/>
  <c r="U25" i="36"/>
  <c r="R25" i="36"/>
  <c r="P25" i="36"/>
  <c r="T24" i="36"/>
  <c r="R24" i="36"/>
  <c r="P24" i="36"/>
  <c r="T23" i="36"/>
  <c r="R23" i="36"/>
  <c r="P23" i="36"/>
  <c r="P23" i="33" a="1"/>
  <c r="N24" i="32"/>
  <c r="O23" i="32"/>
  <c r="M23" i="32"/>
  <c r="N22" i="32"/>
  <c r="O24" i="32"/>
  <c r="M24" i="32"/>
  <c r="N23" i="32"/>
  <c r="O22" i="32"/>
  <c r="M22" i="32"/>
  <c r="N28" i="82" l="1"/>
  <c r="Q51" i="68" a="1"/>
  <c r="P31" i="55" a="1"/>
  <c r="F43" i="84"/>
  <c r="G43" i="84"/>
  <c r="H43" i="84" s="1"/>
  <c r="D43" i="84"/>
  <c r="E43" i="84"/>
  <c r="Q51" i="64" a="1"/>
  <c r="P35" i="35" a="1"/>
  <c r="M28" i="32" a="1"/>
  <c r="N21" i="82"/>
  <c r="N11" i="82"/>
  <c r="M34" i="84"/>
  <c r="M35" i="84"/>
  <c r="Q51" i="69"/>
  <c r="Q58" i="69"/>
  <c r="Q57" i="69"/>
  <c r="Q56" i="69"/>
  <c r="Q55" i="69"/>
  <c r="Q54" i="69"/>
  <c r="Q53" i="69"/>
  <c r="Q52" i="69"/>
  <c r="P31" i="41" a="1"/>
  <c r="P31" i="62" a="1"/>
  <c r="N10" i="82"/>
  <c r="N27" i="82"/>
  <c r="O8" i="84"/>
  <c r="O21" i="84"/>
  <c r="O30" i="84"/>
  <c r="O14" i="84"/>
  <c r="O23" i="84"/>
  <c r="O32" i="84"/>
  <c r="O16" i="84"/>
  <c r="O33" i="84"/>
  <c r="O17" i="84"/>
  <c r="O26" i="84"/>
  <c r="O10" i="84"/>
  <c r="O19" i="84"/>
  <c r="O28" i="84"/>
  <c r="O12" i="84"/>
  <c r="O29" i="84"/>
  <c r="O13" i="84"/>
  <c r="O22" i="84"/>
  <c r="O31" i="84"/>
  <c r="O15" i="84"/>
  <c r="O24" i="84"/>
  <c r="O25" i="84"/>
  <c r="O9" i="84"/>
  <c r="O18" i="84"/>
  <c r="O27" i="84"/>
  <c r="O11" i="84"/>
  <c r="O20" i="84"/>
  <c r="M28" i="31" a="1"/>
  <c r="N13" i="82"/>
  <c r="N29" i="82"/>
  <c r="N18" i="82"/>
  <c r="N19" i="82"/>
  <c r="N8" i="82"/>
  <c r="N32" i="82"/>
  <c r="N26" i="82"/>
  <c r="N20" i="82"/>
  <c r="N9" i="82"/>
  <c r="N17" i="82"/>
  <c r="N25" i="82"/>
  <c r="N33" i="82"/>
  <c r="N14" i="82"/>
  <c r="N30" i="82"/>
  <c r="N15" i="82"/>
  <c r="N23" i="82"/>
  <c r="N31" i="82"/>
  <c r="N12" i="82"/>
  <c r="N16" i="82"/>
  <c r="K25" i="74"/>
  <c r="K26" i="74"/>
  <c r="L26" i="74" s="1"/>
  <c r="K12" i="74"/>
  <c r="L12" i="74" s="1"/>
  <c r="K10" i="74"/>
  <c r="L10" i="74" s="1"/>
  <c r="K13" i="74"/>
  <c r="K9" i="74"/>
  <c r="L9" i="74" s="1"/>
  <c r="K20" i="74"/>
  <c r="K15" i="74"/>
  <c r="K18" i="74"/>
  <c r="L18" i="74" s="1"/>
  <c r="K11" i="74"/>
  <c r="K16" i="74"/>
  <c r="L16" i="74" s="1"/>
  <c r="K24" i="74"/>
  <c r="L24" i="74" s="1"/>
  <c r="K21" i="74"/>
  <c r="K23" i="74"/>
  <c r="K14" i="74"/>
  <c r="L14" i="74" s="1"/>
  <c r="K22" i="74"/>
  <c r="L22" i="74" s="1"/>
  <c r="K17" i="74"/>
  <c r="L27" i="74"/>
  <c r="L25" i="74"/>
  <c r="L23" i="74"/>
  <c r="L21" i="74"/>
  <c r="L19" i="74"/>
  <c r="L17" i="74"/>
  <c r="L15" i="74"/>
  <c r="L13" i="74"/>
  <c r="L11" i="74"/>
  <c r="L20" i="74"/>
  <c r="L8" i="74"/>
  <c r="Q51" i="67"/>
  <c r="Q52" i="67"/>
  <c r="Q53" i="67"/>
  <c r="Q54" i="67"/>
  <c r="Q55" i="67"/>
  <c r="AF36" i="62"/>
  <c r="AD36" i="62"/>
  <c r="AB36" i="62"/>
  <c r="Z36" i="62"/>
  <c r="X36" i="62"/>
  <c r="V36" i="62"/>
  <c r="T36" i="62"/>
  <c r="R36" i="62"/>
  <c r="P36" i="62"/>
  <c r="AE35" i="62"/>
  <c r="AC35" i="62"/>
  <c r="AA35" i="62"/>
  <c r="Y35" i="62"/>
  <c r="W35" i="62"/>
  <c r="U35" i="62"/>
  <c r="S35" i="62"/>
  <c r="Q35" i="62"/>
  <c r="AF34" i="62"/>
  <c r="AD34" i="62"/>
  <c r="AB34" i="62"/>
  <c r="Z34" i="62"/>
  <c r="X34" i="62"/>
  <c r="V34" i="62"/>
  <c r="T34" i="62"/>
  <c r="R34" i="62"/>
  <c r="P34" i="62"/>
  <c r="AE33" i="62"/>
  <c r="AC33" i="62"/>
  <c r="AA33" i="62"/>
  <c r="Y33" i="62"/>
  <c r="W33" i="62"/>
  <c r="U33" i="62"/>
  <c r="S33" i="62"/>
  <c r="Q33" i="62"/>
  <c r="AF32" i="62"/>
  <c r="AD32" i="62"/>
  <c r="AB32" i="62"/>
  <c r="Z32" i="62"/>
  <c r="X32" i="62"/>
  <c r="V32" i="62"/>
  <c r="T32" i="62"/>
  <c r="R32" i="62"/>
  <c r="P32" i="62"/>
  <c r="AE31" i="62"/>
  <c r="AC31" i="62"/>
  <c r="AA31" i="62"/>
  <c r="Y31" i="62"/>
  <c r="W31" i="62"/>
  <c r="U31" i="62"/>
  <c r="S31" i="62"/>
  <c r="Q31" i="62"/>
  <c r="AE36" i="62"/>
  <c r="AC36" i="62"/>
  <c r="AA36" i="62"/>
  <c r="Y36" i="62"/>
  <c r="W36" i="62"/>
  <c r="U36" i="62"/>
  <c r="S36" i="62"/>
  <c r="Q36" i="62"/>
  <c r="AF35" i="62"/>
  <c r="AD35" i="62"/>
  <c r="AB35" i="62"/>
  <c r="Z35" i="62"/>
  <c r="X35" i="62"/>
  <c r="V35" i="62"/>
  <c r="T35" i="62"/>
  <c r="R35" i="62"/>
  <c r="P35" i="62"/>
  <c r="AE34" i="62"/>
  <c r="AC34" i="62"/>
  <c r="AA34" i="62"/>
  <c r="Y34" i="62"/>
  <c r="W34" i="62"/>
  <c r="U34" i="62"/>
  <c r="S34" i="62"/>
  <c r="Q34" i="62"/>
  <c r="AF33" i="62"/>
  <c r="AD33" i="62"/>
  <c r="AB33" i="62"/>
  <c r="Z33" i="62"/>
  <c r="X33" i="62"/>
  <c r="V33" i="62"/>
  <c r="T33" i="62"/>
  <c r="R33" i="62"/>
  <c r="P33" i="62"/>
  <c r="AE32" i="62"/>
  <c r="AC32" i="62"/>
  <c r="AA32" i="62"/>
  <c r="Y32" i="62"/>
  <c r="W32" i="62"/>
  <c r="U32" i="62"/>
  <c r="S32" i="62"/>
  <c r="Q32" i="62"/>
  <c r="AF31" i="62"/>
  <c r="AD31" i="62"/>
  <c r="AB31" i="62"/>
  <c r="Z31" i="62"/>
  <c r="X31" i="62"/>
  <c r="V31" i="62"/>
  <c r="T31" i="62"/>
  <c r="R31" i="62"/>
  <c r="P31" i="62"/>
  <c r="P31" i="61" a="1"/>
  <c r="P31" i="60" a="1"/>
  <c r="P31" i="59" a="1"/>
  <c r="P31" i="58" a="1"/>
  <c r="P31" i="57" a="1"/>
  <c r="P31" i="56" a="1"/>
  <c r="AF36" i="55"/>
  <c r="AD36" i="55"/>
  <c r="AB36" i="55"/>
  <c r="Z36" i="55"/>
  <c r="X36" i="55"/>
  <c r="V36" i="55"/>
  <c r="T36" i="55"/>
  <c r="R36" i="55"/>
  <c r="P36" i="55"/>
  <c r="AE35" i="55"/>
  <c r="AC35" i="55"/>
  <c r="AA35" i="55"/>
  <c r="Y35" i="55"/>
  <c r="W35" i="55"/>
  <c r="U35" i="55"/>
  <c r="S35" i="55"/>
  <c r="Q35" i="55"/>
  <c r="AF34" i="55"/>
  <c r="AD34" i="55"/>
  <c r="AB34" i="55"/>
  <c r="Z34" i="55"/>
  <c r="X34" i="55"/>
  <c r="V34" i="55"/>
  <c r="T34" i="55"/>
  <c r="R34" i="55"/>
  <c r="P34" i="55"/>
  <c r="AE33" i="55"/>
  <c r="AC33" i="55"/>
  <c r="AA33" i="55"/>
  <c r="Y33" i="55"/>
  <c r="W33" i="55"/>
  <c r="U33" i="55"/>
  <c r="S33" i="55"/>
  <c r="Q33" i="55"/>
  <c r="AF32" i="55"/>
  <c r="AD32" i="55"/>
  <c r="AB32" i="55"/>
  <c r="Z32" i="55"/>
  <c r="X32" i="55"/>
  <c r="V32" i="55"/>
  <c r="T32" i="55"/>
  <c r="R32" i="55"/>
  <c r="P32" i="55"/>
  <c r="AE31" i="55"/>
  <c r="AC31" i="55"/>
  <c r="AA31" i="55"/>
  <c r="Y31" i="55"/>
  <c r="W31" i="55"/>
  <c r="U31" i="55"/>
  <c r="S31" i="55"/>
  <c r="Q31" i="55"/>
  <c r="AE36" i="55"/>
  <c r="AC36" i="55"/>
  <c r="AA36" i="55"/>
  <c r="Y36" i="55"/>
  <c r="W36" i="55"/>
  <c r="U36" i="55"/>
  <c r="S36" i="55"/>
  <c r="Q36" i="55"/>
  <c r="AF35" i="55"/>
  <c r="AD35" i="55"/>
  <c r="AB35" i="55"/>
  <c r="Z35" i="55"/>
  <c r="X35" i="55"/>
  <c r="V35" i="55"/>
  <c r="T35" i="55"/>
  <c r="R35" i="55"/>
  <c r="P35" i="55"/>
  <c r="AE34" i="55"/>
  <c r="AC34" i="55"/>
  <c r="AA34" i="55"/>
  <c r="Y34" i="55"/>
  <c r="W34" i="55"/>
  <c r="U34" i="55"/>
  <c r="S34" i="55"/>
  <c r="Q34" i="55"/>
  <c r="AF33" i="55"/>
  <c r="AD33" i="55"/>
  <c r="AB33" i="55"/>
  <c r="Z33" i="55"/>
  <c r="X33" i="55"/>
  <c r="V33" i="55"/>
  <c r="T33" i="55"/>
  <c r="R33" i="55"/>
  <c r="P33" i="55"/>
  <c r="AE32" i="55"/>
  <c r="AC32" i="55"/>
  <c r="AA32" i="55"/>
  <c r="Y32" i="55"/>
  <c r="W32" i="55"/>
  <c r="U32" i="55"/>
  <c r="S32" i="55"/>
  <c r="Q32" i="55"/>
  <c r="AF31" i="55"/>
  <c r="AD31" i="55"/>
  <c r="AB31" i="55"/>
  <c r="Z31" i="55"/>
  <c r="X31" i="55"/>
  <c r="V31" i="55"/>
  <c r="T31" i="55"/>
  <c r="R31" i="55"/>
  <c r="P31" i="55"/>
  <c r="P31" i="54" a="1"/>
  <c r="P31" i="50" a="1"/>
  <c r="P31" i="49" a="1"/>
  <c r="P31" i="48" a="1"/>
  <c r="P31" i="45" a="1"/>
  <c r="P31" i="44" a="1"/>
  <c r="P31" i="43" a="1"/>
  <c r="T28" i="42"/>
  <c r="R28" i="42"/>
  <c r="P28" i="42"/>
  <c r="T27" i="42"/>
  <c r="R27" i="42"/>
  <c r="P27" i="42"/>
  <c r="T26" i="42"/>
  <c r="R26" i="42"/>
  <c r="P26" i="42"/>
  <c r="T25" i="42"/>
  <c r="R25" i="42"/>
  <c r="P25" i="42"/>
  <c r="T24" i="42"/>
  <c r="R24" i="42"/>
  <c r="P24" i="42"/>
  <c r="T23" i="42"/>
  <c r="R23" i="42"/>
  <c r="P23" i="42"/>
  <c r="U28" i="42"/>
  <c r="Q28" i="42"/>
  <c r="S27" i="42"/>
  <c r="U26" i="42"/>
  <c r="Q26" i="42"/>
  <c r="S25" i="42"/>
  <c r="U24" i="42"/>
  <c r="Q24" i="42"/>
  <c r="S23" i="42"/>
  <c r="S28" i="42"/>
  <c r="U27" i="42"/>
  <c r="Q27" i="42"/>
  <c r="S26" i="42"/>
  <c r="U25" i="42"/>
  <c r="Q25" i="42"/>
  <c r="S24" i="42"/>
  <c r="U23" i="42"/>
  <c r="Q23" i="42"/>
  <c r="P35" i="40" a="1"/>
  <c r="P35" i="39" a="1"/>
  <c r="AJ40" i="39" s="1"/>
  <c r="P35" i="38" a="1"/>
  <c r="P35" i="37" a="1"/>
  <c r="P35" i="36" a="1"/>
  <c r="AJ40" i="36" s="1"/>
  <c r="P23" i="33"/>
  <c r="S28" i="33"/>
  <c r="U27" i="33"/>
  <c r="Q27" i="33"/>
  <c r="S26" i="33"/>
  <c r="U25" i="33"/>
  <c r="Q25" i="33"/>
  <c r="S24" i="33"/>
  <c r="U23" i="33"/>
  <c r="Q23" i="33"/>
  <c r="R28" i="33"/>
  <c r="T27" i="33"/>
  <c r="P27" i="33"/>
  <c r="R26" i="33"/>
  <c r="T25" i="33"/>
  <c r="P25" i="33"/>
  <c r="R24" i="33"/>
  <c r="T23" i="33"/>
  <c r="Q28" i="33"/>
  <c r="U26" i="33"/>
  <c r="S25" i="33"/>
  <c r="Q24" i="33"/>
  <c r="T28" i="33"/>
  <c r="R27" i="33"/>
  <c r="P26" i="33"/>
  <c r="T24" i="33"/>
  <c r="R23" i="33"/>
  <c r="U28" i="33"/>
  <c r="S27" i="33"/>
  <c r="Q26" i="33"/>
  <c r="U24" i="33"/>
  <c r="S23" i="33"/>
  <c r="P28" i="33"/>
  <c r="T26" i="33"/>
  <c r="R25" i="33"/>
  <c r="P24" i="33"/>
  <c r="AA30" i="32"/>
  <c r="Y30" i="32"/>
  <c r="W30" i="32"/>
  <c r="U30" i="32"/>
  <c r="S30" i="32"/>
  <c r="Q30" i="32"/>
  <c r="O30" i="32"/>
  <c r="M30" i="32"/>
  <c r="AA29" i="32"/>
  <c r="Y29" i="32"/>
  <c r="W29" i="32"/>
  <c r="U29" i="32"/>
  <c r="S29" i="32"/>
  <c r="Q29" i="32"/>
  <c r="O29" i="32"/>
  <c r="M29" i="32"/>
  <c r="AA28" i="32"/>
  <c r="Y28" i="32"/>
  <c r="W28" i="32"/>
  <c r="U28" i="32"/>
  <c r="S28" i="32"/>
  <c r="Q28" i="32"/>
  <c r="O28" i="32"/>
  <c r="M28" i="32"/>
  <c r="AB30" i="32"/>
  <c r="Z30" i="32"/>
  <c r="X30" i="32"/>
  <c r="V30" i="32"/>
  <c r="T30" i="32"/>
  <c r="R30" i="32"/>
  <c r="P30" i="32"/>
  <c r="N30" i="32"/>
  <c r="AB29" i="32"/>
  <c r="Z29" i="32"/>
  <c r="X29" i="32"/>
  <c r="V29" i="32"/>
  <c r="T29" i="32"/>
  <c r="R29" i="32"/>
  <c r="P29" i="32"/>
  <c r="N29" i="32"/>
  <c r="AB28" i="32"/>
  <c r="Z28" i="32"/>
  <c r="X28" i="32"/>
  <c r="V28" i="32"/>
  <c r="T28" i="32"/>
  <c r="R28" i="32"/>
  <c r="P28" i="32"/>
  <c r="N28" i="32"/>
  <c r="Q51" i="64" l="1"/>
  <c r="Q58" i="64"/>
  <c r="Q52" i="64"/>
  <c r="Q54" i="64"/>
  <c r="Q56" i="64"/>
  <c r="Q57" i="64"/>
  <c r="Q55" i="64"/>
  <c r="Q53" i="64"/>
  <c r="X35" i="39"/>
  <c r="S36" i="39"/>
  <c r="AI36" i="39"/>
  <c r="AD37" i="39"/>
  <c r="Y38" i="39"/>
  <c r="T39" i="39"/>
  <c r="AE40" i="39"/>
  <c r="AA35" i="39"/>
  <c r="V36" i="39"/>
  <c r="P31" i="41"/>
  <c r="Q35" i="41"/>
  <c r="Y35" i="41"/>
  <c r="P36" i="41"/>
  <c r="X36" i="41"/>
  <c r="AF36" i="41"/>
  <c r="AA35" i="41"/>
  <c r="T36" i="41"/>
  <c r="AD36" i="41"/>
  <c r="S35" i="41"/>
  <c r="AC35" i="41"/>
  <c r="V36" i="41"/>
  <c r="U35" i="41"/>
  <c r="AE35" i="41"/>
  <c r="Z36" i="41"/>
  <c r="W35" i="41"/>
  <c r="R36" i="41"/>
  <c r="AB36" i="41"/>
  <c r="AF34" i="41"/>
  <c r="X34" i="41"/>
  <c r="P34" i="41"/>
  <c r="Y33" i="41"/>
  <c r="Q33" i="41"/>
  <c r="Z32" i="41"/>
  <c r="R32" i="41"/>
  <c r="AA31" i="41"/>
  <c r="S31" i="41"/>
  <c r="AA36" i="41"/>
  <c r="S36" i="41"/>
  <c r="AB35" i="41"/>
  <c r="T35" i="41"/>
  <c r="AC34" i="41"/>
  <c r="U34" i="41"/>
  <c r="AD33" i="41"/>
  <c r="V33" i="41"/>
  <c r="AE32" i="41"/>
  <c r="W32" i="41"/>
  <c r="AF31" i="41"/>
  <c r="X31" i="41"/>
  <c r="AD34" i="41"/>
  <c r="V34" i="41"/>
  <c r="AE33" i="41"/>
  <c r="W33" i="41"/>
  <c r="AF32" i="41"/>
  <c r="X32" i="41"/>
  <c r="P32" i="41"/>
  <c r="Y31" i="41"/>
  <c r="Q31" i="41"/>
  <c r="Y36" i="41"/>
  <c r="Q36" i="41"/>
  <c r="Z35" i="41"/>
  <c r="R35" i="41"/>
  <c r="AA34" i="41"/>
  <c r="S34" i="41"/>
  <c r="AB33" i="41"/>
  <c r="T33" i="41"/>
  <c r="AC32" i="41"/>
  <c r="U32" i="41"/>
  <c r="AD31" i="41"/>
  <c r="V31" i="41"/>
  <c r="AB34" i="41"/>
  <c r="T34" i="41"/>
  <c r="AC33" i="41"/>
  <c r="U33" i="41"/>
  <c r="AD32" i="41"/>
  <c r="V32" i="41"/>
  <c r="AE31" i="41"/>
  <c r="W31" i="41"/>
  <c r="AE36" i="41"/>
  <c r="W36" i="41"/>
  <c r="AF35" i="41"/>
  <c r="X35" i="41"/>
  <c r="P35" i="41"/>
  <c r="Y34" i="41"/>
  <c r="Q34" i="41"/>
  <c r="Z33" i="41"/>
  <c r="R33" i="41"/>
  <c r="AA32" i="41"/>
  <c r="S32" i="41"/>
  <c r="AB31" i="41"/>
  <c r="T31" i="41"/>
  <c r="Z34" i="41"/>
  <c r="R34" i="41"/>
  <c r="AA33" i="41"/>
  <c r="S33" i="41"/>
  <c r="AB32" i="41"/>
  <c r="T32" i="41"/>
  <c r="AC31" i="41"/>
  <c r="U31" i="41"/>
  <c r="AC36" i="41"/>
  <c r="U36" i="41"/>
  <c r="AD35" i="41"/>
  <c r="V35" i="41"/>
  <c r="AE34" i="41"/>
  <c r="W34" i="41"/>
  <c r="AF33" i="41"/>
  <c r="X33" i="41"/>
  <c r="P33" i="41"/>
  <c r="Y32" i="41"/>
  <c r="Q32" i="41"/>
  <c r="Z31" i="41"/>
  <c r="R31" i="41"/>
  <c r="J8" i="69" a="1"/>
  <c r="T35" i="39"/>
  <c r="AJ35" i="39"/>
  <c r="AE36" i="39"/>
  <c r="Z37" i="39"/>
  <c r="U38" i="39"/>
  <c r="P39" i="39"/>
  <c r="AF39" i="39"/>
  <c r="AA40" i="39"/>
  <c r="W35" i="39"/>
  <c r="AI35" i="36"/>
  <c r="R35" i="36"/>
  <c r="AH35" i="36"/>
  <c r="AC36" i="36"/>
  <c r="X37" i="36"/>
  <c r="S38" i="36"/>
  <c r="AI38" i="36"/>
  <c r="AD39" i="36"/>
  <c r="Y40" i="36"/>
  <c r="V36" i="36"/>
  <c r="AJ39" i="39"/>
  <c r="U35" i="36"/>
  <c r="V35" i="36"/>
  <c r="Q36" i="36"/>
  <c r="AG36" i="36"/>
  <c r="AB37" i="36"/>
  <c r="W38" i="36"/>
  <c r="R39" i="36"/>
  <c r="AH39" i="36"/>
  <c r="AC40" i="36"/>
  <c r="Z36" i="36"/>
  <c r="AB35" i="39"/>
  <c r="W36" i="39"/>
  <c r="R37" i="39"/>
  <c r="AH37" i="39"/>
  <c r="AC38" i="39"/>
  <c r="X39" i="39"/>
  <c r="S40" i="39"/>
  <c r="AI40" i="39"/>
  <c r="AE35" i="39"/>
  <c r="Z36" i="39"/>
  <c r="Q51" i="68"/>
  <c r="Q56" i="68"/>
  <c r="Q55" i="68"/>
  <c r="Q54" i="68"/>
  <c r="Q53" i="68"/>
  <c r="Q52" i="68"/>
  <c r="Q58" i="68"/>
  <c r="Q57" i="68"/>
  <c r="AA35" i="36"/>
  <c r="P36" i="36"/>
  <c r="AD35" i="36"/>
  <c r="Y36" i="36"/>
  <c r="T37" i="36"/>
  <c r="AJ37" i="36"/>
  <c r="AE38" i="36"/>
  <c r="Z39" i="36"/>
  <c r="U40" i="36"/>
  <c r="R36" i="36"/>
  <c r="R36" i="39"/>
  <c r="S35" i="36"/>
  <c r="AC35" i="36"/>
  <c r="Z35" i="36"/>
  <c r="U36" i="36"/>
  <c r="P37" i="36"/>
  <c r="AF37" i="36"/>
  <c r="AA38" i="36"/>
  <c r="V39" i="36"/>
  <c r="Q40" i="36"/>
  <c r="AG40" i="36"/>
  <c r="AD36" i="36"/>
  <c r="P35" i="39"/>
  <c r="AF35" i="39"/>
  <c r="AA36" i="39"/>
  <c r="V37" i="39"/>
  <c r="Q38" i="39"/>
  <c r="AG38" i="39"/>
  <c r="AB39" i="39"/>
  <c r="W40" i="39"/>
  <c r="S35" i="39"/>
  <c r="AI35" i="39"/>
  <c r="AD36" i="39"/>
  <c r="N28" i="31"/>
  <c r="W30" i="31"/>
  <c r="O30" i="31"/>
  <c r="W29" i="31"/>
  <c r="O29" i="31"/>
  <c r="W28" i="31"/>
  <c r="O28" i="31"/>
  <c r="X30" i="31"/>
  <c r="P30" i="31"/>
  <c r="X29" i="31"/>
  <c r="P29" i="31"/>
  <c r="X28" i="31"/>
  <c r="P28" i="31"/>
  <c r="U30" i="31"/>
  <c r="M30" i="31"/>
  <c r="U29" i="31"/>
  <c r="M29" i="31"/>
  <c r="U28" i="31"/>
  <c r="M28" i="31"/>
  <c r="V30" i="31"/>
  <c r="N30" i="31"/>
  <c r="V29" i="31"/>
  <c r="N29" i="31"/>
  <c r="V28" i="31"/>
  <c r="AA30" i="31"/>
  <c r="S30" i="31"/>
  <c r="AA29" i="31"/>
  <c r="S29" i="31"/>
  <c r="AA28" i="31"/>
  <c r="S28" i="31"/>
  <c r="AB30" i="31"/>
  <c r="T30" i="31"/>
  <c r="AB29" i="31"/>
  <c r="T29" i="31"/>
  <c r="AB28" i="31"/>
  <c r="T28" i="31"/>
  <c r="Y30" i="31"/>
  <c r="Q30" i="31"/>
  <c r="Y29" i="31"/>
  <c r="Q29" i="31"/>
  <c r="Y28" i="31"/>
  <c r="Q28" i="31"/>
  <c r="Z30" i="31"/>
  <c r="R30" i="31"/>
  <c r="Z29" i="31"/>
  <c r="R29" i="31"/>
  <c r="Z28" i="31"/>
  <c r="R28" i="31"/>
  <c r="N20" i="84"/>
  <c r="N27" i="84"/>
  <c r="N9" i="84"/>
  <c r="N16" i="84"/>
  <c r="N23" i="84"/>
  <c r="N30" i="84"/>
  <c r="N8" i="84"/>
  <c r="N28" i="84"/>
  <c r="N10" i="84"/>
  <c r="N17" i="84"/>
  <c r="N24" i="84"/>
  <c r="N31" i="84"/>
  <c r="N13" i="84"/>
  <c r="N29" i="84"/>
  <c r="N11" i="84"/>
  <c r="N18" i="84"/>
  <c r="N25" i="84"/>
  <c r="N32" i="84"/>
  <c r="N14" i="84"/>
  <c r="N21" i="84"/>
  <c r="N12" i="84"/>
  <c r="N19" i="84"/>
  <c r="N26" i="84"/>
  <c r="N33" i="84"/>
  <c r="N15" i="84"/>
  <c r="N22" i="84"/>
  <c r="P35" i="35"/>
  <c r="W37" i="35"/>
  <c r="AE37" i="35"/>
  <c r="R38" i="35"/>
  <c r="Z38" i="35"/>
  <c r="AH38" i="35"/>
  <c r="U39" i="35"/>
  <c r="AC39" i="35"/>
  <c r="P40" i="35"/>
  <c r="X40" i="35"/>
  <c r="AF40" i="35"/>
  <c r="AC37" i="35"/>
  <c r="X38" i="35"/>
  <c r="S39" i="35"/>
  <c r="AI39" i="35"/>
  <c r="AD40" i="35"/>
  <c r="Y37" i="35"/>
  <c r="AG37" i="35"/>
  <c r="T38" i="35"/>
  <c r="AB38" i="35"/>
  <c r="AJ38" i="35"/>
  <c r="W39" i="35"/>
  <c r="AE39" i="35"/>
  <c r="R40" i="35"/>
  <c r="Z40" i="35"/>
  <c r="AH40" i="35"/>
  <c r="U37" i="35"/>
  <c r="P38" i="35"/>
  <c r="AF38" i="35"/>
  <c r="AA39" i="35"/>
  <c r="V40" i="35"/>
  <c r="S37" i="35"/>
  <c r="AA37" i="35"/>
  <c r="AI37" i="35"/>
  <c r="V38" i="35"/>
  <c r="AD38" i="35"/>
  <c r="Q39" i="35"/>
  <c r="Y39" i="35"/>
  <c r="AG39" i="35"/>
  <c r="T40" i="35"/>
  <c r="AB40" i="35"/>
  <c r="AJ40" i="35"/>
  <c r="Z36" i="35"/>
  <c r="Q37" i="35"/>
  <c r="AD36" i="35"/>
  <c r="V36" i="35"/>
  <c r="AI35" i="35"/>
  <c r="AA35" i="35"/>
  <c r="S35" i="35"/>
  <c r="AE40" i="35"/>
  <c r="W40" i="35"/>
  <c r="AJ39" i="35"/>
  <c r="AB39" i="35"/>
  <c r="T39" i="35"/>
  <c r="AG38" i="35"/>
  <c r="Y38" i="35"/>
  <c r="Q38" i="35"/>
  <c r="AD37" i="35"/>
  <c r="V37" i="35"/>
  <c r="AI36" i="35"/>
  <c r="AA36" i="35"/>
  <c r="S36" i="35"/>
  <c r="AF35" i="35"/>
  <c r="X35" i="35"/>
  <c r="AH36" i="35"/>
  <c r="AE35" i="35"/>
  <c r="AI40" i="35"/>
  <c r="S40" i="35"/>
  <c r="X39" i="35"/>
  <c r="AC38" i="35"/>
  <c r="AH37" i="35"/>
  <c r="R37" i="35"/>
  <c r="W36" i="35"/>
  <c r="T35" i="35"/>
  <c r="AJ36" i="35"/>
  <c r="AB36" i="35"/>
  <c r="T36" i="35"/>
  <c r="AG35" i="35"/>
  <c r="Y35" i="35"/>
  <c r="Q35" i="35"/>
  <c r="AC40" i="35"/>
  <c r="U40" i="35"/>
  <c r="AH39" i="35"/>
  <c r="Z39" i="35"/>
  <c r="R39" i="35"/>
  <c r="AE38" i="35"/>
  <c r="W38" i="35"/>
  <c r="AJ37" i="35"/>
  <c r="AB37" i="35"/>
  <c r="T37" i="35"/>
  <c r="AG36" i="35"/>
  <c r="Y36" i="35"/>
  <c r="Q36" i="35"/>
  <c r="AD35" i="35"/>
  <c r="V35" i="35"/>
  <c r="R36" i="35"/>
  <c r="W35" i="35"/>
  <c r="AA40" i="35"/>
  <c r="AF39" i="35"/>
  <c r="P39" i="35"/>
  <c r="U38" i="35"/>
  <c r="Z37" i="35"/>
  <c r="AE36" i="35"/>
  <c r="AB35" i="35"/>
  <c r="Y40" i="35"/>
  <c r="AI38" i="35"/>
  <c r="AJ35" i="35"/>
  <c r="AC35" i="35"/>
  <c r="Q40" i="35"/>
  <c r="AA38" i="35"/>
  <c r="P37" i="35"/>
  <c r="AH35" i="35"/>
  <c r="AF36" i="35"/>
  <c r="U35" i="35"/>
  <c r="AD39" i="35"/>
  <c r="S38" i="35"/>
  <c r="AC36" i="35"/>
  <c r="Z35" i="35"/>
  <c r="P36" i="35"/>
  <c r="X37" i="35"/>
  <c r="X36" i="35"/>
  <c r="AG40" i="35"/>
  <c r="V39" i="35"/>
  <c r="AF37" i="35"/>
  <c r="U36" i="35"/>
  <c r="R35" i="35"/>
  <c r="I30" i="74"/>
  <c r="N31" i="74" s="1"/>
  <c r="I31" i="74"/>
  <c r="K31" i="74" s="1"/>
  <c r="G49" i="74" s="1"/>
  <c r="J8" i="67" a="1"/>
  <c r="P38" i="62" a="1"/>
  <c r="AF36" i="61"/>
  <c r="AD36" i="61"/>
  <c r="AB36" i="61"/>
  <c r="Z36" i="61"/>
  <c r="X36" i="61"/>
  <c r="V36" i="61"/>
  <c r="T36" i="61"/>
  <c r="R36" i="61"/>
  <c r="P36" i="61"/>
  <c r="AE35" i="61"/>
  <c r="AC35" i="61"/>
  <c r="AA35" i="61"/>
  <c r="Y35" i="61"/>
  <c r="W35" i="61"/>
  <c r="U35" i="61"/>
  <c r="S35" i="61"/>
  <c r="Q35" i="61"/>
  <c r="AF34" i="61"/>
  <c r="AD34" i="61"/>
  <c r="AB34" i="61"/>
  <c r="Z34" i="61"/>
  <c r="X34" i="61"/>
  <c r="V34" i="61"/>
  <c r="T34" i="61"/>
  <c r="R34" i="61"/>
  <c r="P34" i="61"/>
  <c r="AE33" i="61"/>
  <c r="AC33" i="61"/>
  <c r="AA33" i="61"/>
  <c r="Y33" i="61"/>
  <c r="W33" i="61"/>
  <c r="U33" i="61"/>
  <c r="S33" i="61"/>
  <c r="Q33" i="61"/>
  <c r="AF32" i="61"/>
  <c r="AD32" i="61"/>
  <c r="AB32" i="61"/>
  <c r="Z32" i="61"/>
  <c r="X32" i="61"/>
  <c r="V32" i="61"/>
  <c r="T32" i="61"/>
  <c r="R32" i="61"/>
  <c r="P32" i="61"/>
  <c r="AE31" i="61"/>
  <c r="AC31" i="61"/>
  <c r="AA31" i="61"/>
  <c r="Y31" i="61"/>
  <c r="W31" i="61"/>
  <c r="U31" i="61"/>
  <c r="S31" i="61"/>
  <c r="Q31" i="61"/>
  <c r="AE36" i="61"/>
  <c r="AC36" i="61"/>
  <c r="AA36" i="61"/>
  <c r="Y36" i="61"/>
  <c r="W36" i="61"/>
  <c r="U36" i="61"/>
  <c r="S36" i="61"/>
  <c r="Q36" i="61"/>
  <c r="AF35" i="61"/>
  <c r="AD35" i="61"/>
  <c r="AB35" i="61"/>
  <c r="Z35" i="61"/>
  <c r="X35" i="61"/>
  <c r="V35" i="61"/>
  <c r="T35" i="61"/>
  <c r="R35" i="61"/>
  <c r="P35" i="61"/>
  <c r="AE34" i="61"/>
  <c r="AC34" i="61"/>
  <c r="AA34" i="61"/>
  <c r="Y34" i="61"/>
  <c r="W34" i="61"/>
  <c r="U34" i="61"/>
  <c r="S34" i="61"/>
  <c r="Q34" i="61"/>
  <c r="AF33" i="61"/>
  <c r="AD33" i="61"/>
  <c r="AB33" i="61"/>
  <c r="Z33" i="61"/>
  <c r="X33" i="61"/>
  <c r="V33" i="61"/>
  <c r="T33" i="61"/>
  <c r="R33" i="61"/>
  <c r="P33" i="61"/>
  <c r="AE32" i="61"/>
  <c r="AC32" i="61"/>
  <c r="AA32" i="61"/>
  <c r="Y32" i="61"/>
  <c r="W32" i="61"/>
  <c r="U32" i="61"/>
  <c r="S32" i="61"/>
  <c r="Q32" i="61"/>
  <c r="AF31" i="61"/>
  <c r="AD31" i="61"/>
  <c r="AB31" i="61"/>
  <c r="Z31" i="61"/>
  <c r="X31" i="61"/>
  <c r="V31" i="61"/>
  <c r="T31" i="61"/>
  <c r="R31" i="61"/>
  <c r="P31" i="61"/>
  <c r="AF36" i="60"/>
  <c r="AD36" i="60"/>
  <c r="AB36" i="60"/>
  <c r="Z36" i="60"/>
  <c r="X36" i="60"/>
  <c r="V36" i="60"/>
  <c r="T36" i="60"/>
  <c r="R36" i="60"/>
  <c r="P36" i="60"/>
  <c r="AE35" i="60"/>
  <c r="AC35" i="60"/>
  <c r="AA35" i="60"/>
  <c r="Y35" i="60"/>
  <c r="W35" i="60"/>
  <c r="U35" i="60"/>
  <c r="S35" i="60"/>
  <c r="Q35" i="60"/>
  <c r="AF34" i="60"/>
  <c r="AD34" i="60"/>
  <c r="AB34" i="60"/>
  <c r="Z34" i="60"/>
  <c r="X34" i="60"/>
  <c r="V34" i="60"/>
  <c r="T34" i="60"/>
  <c r="R34" i="60"/>
  <c r="P34" i="60"/>
  <c r="AE33" i="60"/>
  <c r="AC33" i="60"/>
  <c r="AA33" i="60"/>
  <c r="Y33" i="60"/>
  <c r="W33" i="60"/>
  <c r="U33" i="60"/>
  <c r="S33" i="60"/>
  <c r="Q33" i="60"/>
  <c r="AF32" i="60"/>
  <c r="AD32" i="60"/>
  <c r="AB32" i="60"/>
  <c r="Z32" i="60"/>
  <c r="X32" i="60"/>
  <c r="V32" i="60"/>
  <c r="T32" i="60"/>
  <c r="R32" i="60"/>
  <c r="P32" i="60"/>
  <c r="AE31" i="60"/>
  <c r="AC31" i="60"/>
  <c r="AA31" i="60"/>
  <c r="Y31" i="60"/>
  <c r="W31" i="60"/>
  <c r="U31" i="60"/>
  <c r="S31" i="60"/>
  <c r="Q31" i="60"/>
  <c r="AE36" i="60"/>
  <c r="AC36" i="60"/>
  <c r="AA36" i="60"/>
  <c r="Y36" i="60"/>
  <c r="W36" i="60"/>
  <c r="U36" i="60"/>
  <c r="S36" i="60"/>
  <c r="Q36" i="60"/>
  <c r="AF35" i="60"/>
  <c r="AD35" i="60"/>
  <c r="AB35" i="60"/>
  <c r="Z35" i="60"/>
  <c r="X35" i="60"/>
  <c r="V35" i="60"/>
  <c r="T35" i="60"/>
  <c r="R35" i="60"/>
  <c r="P35" i="60"/>
  <c r="AE34" i="60"/>
  <c r="AC34" i="60"/>
  <c r="AA34" i="60"/>
  <c r="Y34" i="60"/>
  <c r="W34" i="60"/>
  <c r="U34" i="60"/>
  <c r="S34" i="60"/>
  <c r="Q34" i="60"/>
  <c r="AF33" i="60"/>
  <c r="AD33" i="60"/>
  <c r="AB33" i="60"/>
  <c r="Z33" i="60"/>
  <c r="X33" i="60"/>
  <c r="V33" i="60"/>
  <c r="T33" i="60"/>
  <c r="R33" i="60"/>
  <c r="P33" i="60"/>
  <c r="AE32" i="60"/>
  <c r="AC32" i="60"/>
  <c r="AA32" i="60"/>
  <c r="Y32" i="60"/>
  <c r="W32" i="60"/>
  <c r="U32" i="60"/>
  <c r="S32" i="60"/>
  <c r="Q32" i="60"/>
  <c r="AF31" i="60"/>
  <c r="AD31" i="60"/>
  <c r="AB31" i="60"/>
  <c r="Z31" i="60"/>
  <c r="X31" i="60"/>
  <c r="V31" i="60"/>
  <c r="T31" i="60"/>
  <c r="R31" i="60"/>
  <c r="P31" i="60"/>
  <c r="AF36" i="59"/>
  <c r="AD36" i="59"/>
  <c r="AB36" i="59"/>
  <c r="Z36" i="59"/>
  <c r="X36" i="59"/>
  <c r="V36" i="59"/>
  <c r="T36" i="59"/>
  <c r="R36" i="59"/>
  <c r="P36" i="59"/>
  <c r="AE35" i="59"/>
  <c r="AC35" i="59"/>
  <c r="AA35" i="59"/>
  <c r="Y35" i="59"/>
  <c r="W35" i="59"/>
  <c r="U35" i="59"/>
  <c r="S35" i="59"/>
  <c r="Q35" i="59"/>
  <c r="AF34" i="59"/>
  <c r="AD34" i="59"/>
  <c r="AB34" i="59"/>
  <c r="Z34" i="59"/>
  <c r="X34" i="59"/>
  <c r="V34" i="59"/>
  <c r="T34" i="59"/>
  <c r="R34" i="59"/>
  <c r="P34" i="59"/>
  <c r="AE33" i="59"/>
  <c r="AC33" i="59"/>
  <c r="AA33" i="59"/>
  <c r="Y33" i="59"/>
  <c r="W33" i="59"/>
  <c r="U33" i="59"/>
  <c r="S33" i="59"/>
  <c r="Q33" i="59"/>
  <c r="AF32" i="59"/>
  <c r="AD32" i="59"/>
  <c r="AB32" i="59"/>
  <c r="Z32" i="59"/>
  <c r="X32" i="59"/>
  <c r="V32" i="59"/>
  <c r="T32" i="59"/>
  <c r="R32" i="59"/>
  <c r="P32" i="59"/>
  <c r="AE31" i="59"/>
  <c r="AC31" i="59"/>
  <c r="AA31" i="59"/>
  <c r="Y31" i="59"/>
  <c r="W31" i="59"/>
  <c r="U31" i="59"/>
  <c r="S31" i="59"/>
  <c r="Q31" i="59"/>
  <c r="AE36" i="59"/>
  <c r="AC36" i="59"/>
  <c r="AA36" i="59"/>
  <c r="Y36" i="59"/>
  <c r="W36" i="59"/>
  <c r="U36" i="59"/>
  <c r="S36" i="59"/>
  <c r="Q36" i="59"/>
  <c r="AF35" i="59"/>
  <c r="AD35" i="59"/>
  <c r="AB35" i="59"/>
  <c r="Z35" i="59"/>
  <c r="X35" i="59"/>
  <c r="V35" i="59"/>
  <c r="T35" i="59"/>
  <c r="R35" i="59"/>
  <c r="P35" i="59"/>
  <c r="AE34" i="59"/>
  <c r="AC34" i="59"/>
  <c r="AA34" i="59"/>
  <c r="Y34" i="59"/>
  <c r="W34" i="59"/>
  <c r="U34" i="59"/>
  <c r="S34" i="59"/>
  <c r="Q34" i="59"/>
  <c r="AF33" i="59"/>
  <c r="AD33" i="59"/>
  <c r="AB33" i="59"/>
  <c r="Z33" i="59"/>
  <c r="X33" i="59"/>
  <c r="V33" i="59"/>
  <c r="T33" i="59"/>
  <c r="R33" i="59"/>
  <c r="P33" i="59"/>
  <c r="AE32" i="59"/>
  <c r="AC32" i="59"/>
  <c r="AA32" i="59"/>
  <c r="Y32" i="59"/>
  <c r="W32" i="59"/>
  <c r="U32" i="59"/>
  <c r="S32" i="59"/>
  <c r="Q32" i="59"/>
  <c r="AF31" i="59"/>
  <c r="AD31" i="59"/>
  <c r="AB31" i="59"/>
  <c r="Z31" i="59"/>
  <c r="X31" i="59"/>
  <c r="V31" i="59"/>
  <c r="T31" i="59"/>
  <c r="R31" i="59"/>
  <c r="P31" i="59"/>
  <c r="AF36" i="58"/>
  <c r="AD36" i="58"/>
  <c r="AB36" i="58"/>
  <c r="Z36" i="58"/>
  <c r="X36" i="58"/>
  <c r="V36" i="58"/>
  <c r="T36" i="58"/>
  <c r="R36" i="58"/>
  <c r="P36" i="58"/>
  <c r="AE35" i="58"/>
  <c r="AC35" i="58"/>
  <c r="AA35" i="58"/>
  <c r="Y35" i="58"/>
  <c r="W35" i="58"/>
  <c r="U35" i="58"/>
  <c r="S35" i="58"/>
  <c r="Q35" i="58"/>
  <c r="AF34" i="58"/>
  <c r="AD34" i="58"/>
  <c r="AB34" i="58"/>
  <c r="Z34" i="58"/>
  <c r="X34" i="58"/>
  <c r="V34" i="58"/>
  <c r="T34" i="58"/>
  <c r="R34" i="58"/>
  <c r="P34" i="58"/>
  <c r="AE33" i="58"/>
  <c r="AC33" i="58"/>
  <c r="AA33" i="58"/>
  <c r="Y33" i="58"/>
  <c r="W33" i="58"/>
  <c r="U33" i="58"/>
  <c r="S33" i="58"/>
  <c r="Q33" i="58"/>
  <c r="AF32" i="58"/>
  <c r="AD32" i="58"/>
  <c r="AB32" i="58"/>
  <c r="Z32" i="58"/>
  <c r="X32" i="58"/>
  <c r="V32" i="58"/>
  <c r="T32" i="58"/>
  <c r="R32" i="58"/>
  <c r="P32" i="58"/>
  <c r="AE31" i="58"/>
  <c r="AC31" i="58"/>
  <c r="AA31" i="58"/>
  <c r="Y31" i="58"/>
  <c r="W31" i="58"/>
  <c r="U31" i="58"/>
  <c r="S31" i="58"/>
  <c r="Q31" i="58"/>
  <c r="AE36" i="58"/>
  <c r="AC36" i="58"/>
  <c r="AA36" i="58"/>
  <c r="Y36" i="58"/>
  <c r="W36" i="58"/>
  <c r="U36" i="58"/>
  <c r="S36" i="58"/>
  <c r="Q36" i="58"/>
  <c r="AF35" i="58"/>
  <c r="AD35" i="58"/>
  <c r="AB35" i="58"/>
  <c r="Z35" i="58"/>
  <c r="X35" i="58"/>
  <c r="V35" i="58"/>
  <c r="T35" i="58"/>
  <c r="R35" i="58"/>
  <c r="P35" i="58"/>
  <c r="AE34" i="58"/>
  <c r="AC34" i="58"/>
  <c r="AA34" i="58"/>
  <c r="Y34" i="58"/>
  <c r="W34" i="58"/>
  <c r="U34" i="58"/>
  <c r="S34" i="58"/>
  <c r="Q34" i="58"/>
  <c r="AF33" i="58"/>
  <c r="AD33" i="58"/>
  <c r="AB33" i="58"/>
  <c r="Z33" i="58"/>
  <c r="X33" i="58"/>
  <c r="V33" i="58"/>
  <c r="T33" i="58"/>
  <c r="R33" i="58"/>
  <c r="P33" i="58"/>
  <c r="AE32" i="58"/>
  <c r="AC32" i="58"/>
  <c r="AA32" i="58"/>
  <c r="Y32" i="58"/>
  <c r="W32" i="58"/>
  <c r="U32" i="58"/>
  <c r="S32" i="58"/>
  <c r="Q32" i="58"/>
  <c r="AF31" i="58"/>
  <c r="AD31" i="58"/>
  <c r="AB31" i="58"/>
  <c r="Z31" i="58"/>
  <c r="X31" i="58"/>
  <c r="V31" i="58"/>
  <c r="T31" i="58"/>
  <c r="R31" i="58"/>
  <c r="P31" i="58"/>
  <c r="AF36" i="57"/>
  <c r="AD36" i="57"/>
  <c r="AB36" i="57"/>
  <c r="Z36" i="57"/>
  <c r="X36" i="57"/>
  <c r="V36" i="57"/>
  <c r="T36" i="57"/>
  <c r="R36" i="57"/>
  <c r="P36" i="57"/>
  <c r="AE35" i="57"/>
  <c r="AC35" i="57"/>
  <c r="AA35" i="57"/>
  <c r="Y35" i="57"/>
  <c r="W35" i="57"/>
  <c r="U35" i="57"/>
  <c r="S35" i="57"/>
  <c r="Q35" i="57"/>
  <c r="AF34" i="57"/>
  <c r="AD34" i="57"/>
  <c r="AB34" i="57"/>
  <c r="Z34" i="57"/>
  <c r="X34" i="57"/>
  <c r="V34" i="57"/>
  <c r="T34" i="57"/>
  <c r="R34" i="57"/>
  <c r="P34" i="57"/>
  <c r="AE33" i="57"/>
  <c r="AC33" i="57"/>
  <c r="AA33" i="57"/>
  <c r="Y33" i="57"/>
  <c r="W33" i="57"/>
  <c r="U33" i="57"/>
  <c r="S33" i="57"/>
  <c r="Q33" i="57"/>
  <c r="AF32" i="57"/>
  <c r="AD32" i="57"/>
  <c r="AB32" i="57"/>
  <c r="Z32" i="57"/>
  <c r="X32" i="57"/>
  <c r="V32" i="57"/>
  <c r="T32" i="57"/>
  <c r="R32" i="57"/>
  <c r="P32" i="57"/>
  <c r="AE31" i="57"/>
  <c r="AC31" i="57"/>
  <c r="AA31" i="57"/>
  <c r="Y31" i="57"/>
  <c r="W31" i="57"/>
  <c r="U31" i="57"/>
  <c r="S31" i="57"/>
  <c r="Q31" i="57"/>
  <c r="AE36" i="57"/>
  <c r="AC36" i="57"/>
  <c r="AA36" i="57"/>
  <c r="Y36" i="57"/>
  <c r="W36" i="57"/>
  <c r="U36" i="57"/>
  <c r="S36" i="57"/>
  <c r="Q36" i="57"/>
  <c r="AF35" i="57"/>
  <c r="AD35" i="57"/>
  <c r="AB35" i="57"/>
  <c r="Z35" i="57"/>
  <c r="X35" i="57"/>
  <c r="V35" i="57"/>
  <c r="T35" i="57"/>
  <c r="R35" i="57"/>
  <c r="P35" i="57"/>
  <c r="AE34" i="57"/>
  <c r="AC34" i="57"/>
  <c r="AA34" i="57"/>
  <c r="Y34" i="57"/>
  <c r="W34" i="57"/>
  <c r="U34" i="57"/>
  <c r="S34" i="57"/>
  <c r="Q34" i="57"/>
  <c r="AF33" i="57"/>
  <c r="AD33" i="57"/>
  <c r="AB33" i="57"/>
  <c r="Z33" i="57"/>
  <c r="X33" i="57"/>
  <c r="V33" i="57"/>
  <c r="T33" i="57"/>
  <c r="R33" i="57"/>
  <c r="P33" i="57"/>
  <c r="AE32" i="57"/>
  <c r="AC32" i="57"/>
  <c r="AA32" i="57"/>
  <c r="Y32" i="57"/>
  <c r="W32" i="57"/>
  <c r="U32" i="57"/>
  <c r="S32" i="57"/>
  <c r="Q32" i="57"/>
  <c r="AF31" i="57"/>
  <c r="AD31" i="57"/>
  <c r="AB31" i="57"/>
  <c r="Z31" i="57"/>
  <c r="X31" i="57"/>
  <c r="V31" i="57"/>
  <c r="T31" i="57"/>
  <c r="R31" i="57"/>
  <c r="P31" i="57"/>
  <c r="AF36" i="56"/>
  <c r="AD36" i="56"/>
  <c r="AB36" i="56"/>
  <c r="Z36" i="56"/>
  <c r="X36" i="56"/>
  <c r="V36" i="56"/>
  <c r="T36" i="56"/>
  <c r="R36" i="56"/>
  <c r="P36" i="56"/>
  <c r="AE35" i="56"/>
  <c r="AC35" i="56"/>
  <c r="AA35" i="56"/>
  <c r="Y35" i="56"/>
  <c r="W35" i="56"/>
  <c r="U35" i="56"/>
  <c r="S35" i="56"/>
  <c r="Q35" i="56"/>
  <c r="AF34" i="56"/>
  <c r="AD34" i="56"/>
  <c r="AB34" i="56"/>
  <c r="Z34" i="56"/>
  <c r="X34" i="56"/>
  <c r="V34" i="56"/>
  <c r="T34" i="56"/>
  <c r="R34" i="56"/>
  <c r="P34" i="56"/>
  <c r="AE33" i="56"/>
  <c r="AC33" i="56"/>
  <c r="AA33" i="56"/>
  <c r="Y33" i="56"/>
  <c r="W33" i="56"/>
  <c r="U33" i="56"/>
  <c r="S33" i="56"/>
  <c r="Q33" i="56"/>
  <c r="AF32" i="56"/>
  <c r="AD32" i="56"/>
  <c r="AB32" i="56"/>
  <c r="Z32" i="56"/>
  <c r="X32" i="56"/>
  <c r="V32" i="56"/>
  <c r="T32" i="56"/>
  <c r="R32" i="56"/>
  <c r="P32" i="56"/>
  <c r="AE31" i="56"/>
  <c r="AC31" i="56"/>
  <c r="AA31" i="56"/>
  <c r="Y31" i="56"/>
  <c r="W31" i="56"/>
  <c r="U31" i="56"/>
  <c r="S31" i="56"/>
  <c r="Q31" i="56"/>
  <c r="AE36" i="56"/>
  <c r="AC36" i="56"/>
  <c r="AA36" i="56"/>
  <c r="Y36" i="56"/>
  <c r="W36" i="56"/>
  <c r="U36" i="56"/>
  <c r="S36" i="56"/>
  <c r="Q36" i="56"/>
  <c r="AF35" i="56"/>
  <c r="AD35" i="56"/>
  <c r="AB35" i="56"/>
  <c r="Z35" i="56"/>
  <c r="X35" i="56"/>
  <c r="V35" i="56"/>
  <c r="T35" i="56"/>
  <c r="R35" i="56"/>
  <c r="P35" i="56"/>
  <c r="AE34" i="56"/>
  <c r="AC34" i="56"/>
  <c r="AA34" i="56"/>
  <c r="Y34" i="56"/>
  <c r="W34" i="56"/>
  <c r="U34" i="56"/>
  <c r="S34" i="56"/>
  <c r="Q34" i="56"/>
  <c r="AF33" i="56"/>
  <c r="AD33" i="56"/>
  <c r="AB33" i="56"/>
  <c r="Z33" i="56"/>
  <c r="X33" i="56"/>
  <c r="V33" i="56"/>
  <c r="T33" i="56"/>
  <c r="R33" i="56"/>
  <c r="P33" i="56"/>
  <c r="AE32" i="56"/>
  <c r="AC32" i="56"/>
  <c r="AA32" i="56"/>
  <c r="Y32" i="56"/>
  <c r="W32" i="56"/>
  <c r="U32" i="56"/>
  <c r="S32" i="56"/>
  <c r="Q32" i="56"/>
  <c r="AF31" i="56"/>
  <c r="AD31" i="56"/>
  <c r="AB31" i="56"/>
  <c r="Z31" i="56"/>
  <c r="X31" i="56"/>
  <c r="V31" i="56"/>
  <c r="T31" i="56"/>
  <c r="R31" i="56"/>
  <c r="P31" i="56"/>
  <c r="P38" i="55" a="1"/>
  <c r="AF36" i="54"/>
  <c r="AD36" i="54"/>
  <c r="AB36" i="54"/>
  <c r="Z36" i="54"/>
  <c r="X36" i="54"/>
  <c r="V36" i="54"/>
  <c r="T36" i="54"/>
  <c r="R36" i="54"/>
  <c r="P36" i="54"/>
  <c r="AE35" i="54"/>
  <c r="AC35" i="54"/>
  <c r="AA35" i="54"/>
  <c r="Y35" i="54"/>
  <c r="W35" i="54"/>
  <c r="U35" i="54"/>
  <c r="S35" i="54"/>
  <c r="Q35" i="54"/>
  <c r="AF34" i="54"/>
  <c r="AD34" i="54"/>
  <c r="AB34" i="54"/>
  <c r="Z34" i="54"/>
  <c r="X34" i="54"/>
  <c r="V34" i="54"/>
  <c r="T34" i="54"/>
  <c r="R34" i="54"/>
  <c r="P34" i="54"/>
  <c r="AE33" i="54"/>
  <c r="AC33" i="54"/>
  <c r="AA33" i="54"/>
  <c r="Y33" i="54"/>
  <c r="W33" i="54"/>
  <c r="U33" i="54"/>
  <c r="S33" i="54"/>
  <c r="Q33" i="54"/>
  <c r="AF32" i="54"/>
  <c r="AD32" i="54"/>
  <c r="AB32" i="54"/>
  <c r="Z32" i="54"/>
  <c r="X32" i="54"/>
  <c r="V32" i="54"/>
  <c r="T32" i="54"/>
  <c r="R32" i="54"/>
  <c r="P32" i="54"/>
  <c r="AE31" i="54"/>
  <c r="AC31" i="54"/>
  <c r="AA31" i="54"/>
  <c r="Y31" i="54"/>
  <c r="W31" i="54"/>
  <c r="U31" i="54"/>
  <c r="S31" i="54"/>
  <c r="Q31" i="54"/>
  <c r="AE36" i="54"/>
  <c r="AC36" i="54"/>
  <c r="AA36" i="54"/>
  <c r="Y36" i="54"/>
  <c r="W36" i="54"/>
  <c r="U36" i="54"/>
  <c r="S36" i="54"/>
  <c r="Q36" i="54"/>
  <c r="AF35" i="54"/>
  <c r="AD35" i="54"/>
  <c r="AB35" i="54"/>
  <c r="Z35" i="54"/>
  <c r="X35" i="54"/>
  <c r="V35" i="54"/>
  <c r="T35" i="54"/>
  <c r="R35" i="54"/>
  <c r="P35" i="54"/>
  <c r="AE34" i="54"/>
  <c r="AC34" i="54"/>
  <c r="AA34" i="54"/>
  <c r="Y34" i="54"/>
  <c r="W34" i="54"/>
  <c r="U34" i="54"/>
  <c r="S34" i="54"/>
  <c r="Q34" i="54"/>
  <c r="AF33" i="54"/>
  <c r="AD33" i="54"/>
  <c r="AB33" i="54"/>
  <c r="Z33" i="54"/>
  <c r="X33" i="54"/>
  <c r="V33" i="54"/>
  <c r="T33" i="54"/>
  <c r="R33" i="54"/>
  <c r="P33" i="54"/>
  <c r="AE32" i="54"/>
  <c r="AC32" i="54"/>
  <c r="AA32" i="54"/>
  <c r="Y32" i="54"/>
  <c r="W32" i="54"/>
  <c r="U32" i="54"/>
  <c r="S32" i="54"/>
  <c r="Q32" i="54"/>
  <c r="AF31" i="54"/>
  <c r="AD31" i="54"/>
  <c r="AB31" i="54"/>
  <c r="Z31" i="54"/>
  <c r="X31" i="54"/>
  <c r="V31" i="54"/>
  <c r="T31" i="54"/>
  <c r="R31" i="54"/>
  <c r="P31" i="54"/>
  <c r="AF36" i="50"/>
  <c r="AD36" i="50"/>
  <c r="AB36" i="50"/>
  <c r="Z36" i="50"/>
  <c r="X36" i="50"/>
  <c r="V36" i="50"/>
  <c r="T36" i="50"/>
  <c r="R36" i="50"/>
  <c r="P36" i="50"/>
  <c r="AE35" i="50"/>
  <c r="AC35" i="50"/>
  <c r="AA35" i="50"/>
  <c r="Y35" i="50"/>
  <c r="W35" i="50"/>
  <c r="U35" i="50"/>
  <c r="S35" i="50"/>
  <c r="Q35" i="50"/>
  <c r="AF34" i="50"/>
  <c r="AD34" i="50"/>
  <c r="AB34" i="50"/>
  <c r="Z34" i="50"/>
  <c r="X34" i="50"/>
  <c r="V34" i="50"/>
  <c r="T34" i="50"/>
  <c r="R34" i="50"/>
  <c r="P34" i="50"/>
  <c r="AE33" i="50"/>
  <c r="AC33" i="50"/>
  <c r="AA33" i="50"/>
  <c r="Y33" i="50"/>
  <c r="W33" i="50"/>
  <c r="U33" i="50"/>
  <c r="S33" i="50"/>
  <c r="Q33" i="50"/>
  <c r="AF32" i="50"/>
  <c r="AD32" i="50"/>
  <c r="AB32" i="50"/>
  <c r="Z32" i="50"/>
  <c r="X32" i="50"/>
  <c r="V32" i="50"/>
  <c r="T32" i="50"/>
  <c r="R32" i="50"/>
  <c r="P32" i="50"/>
  <c r="AE31" i="50"/>
  <c r="AC31" i="50"/>
  <c r="AA31" i="50"/>
  <c r="Y31" i="50"/>
  <c r="W31" i="50"/>
  <c r="U31" i="50"/>
  <c r="S31" i="50"/>
  <c r="Q31" i="50"/>
  <c r="AE36" i="50"/>
  <c r="AC36" i="50"/>
  <c r="AA36" i="50"/>
  <c r="Y36" i="50"/>
  <c r="W36" i="50"/>
  <c r="U36" i="50"/>
  <c r="S36" i="50"/>
  <c r="Q36" i="50"/>
  <c r="AF35" i="50"/>
  <c r="AD35" i="50"/>
  <c r="AB35" i="50"/>
  <c r="Z35" i="50"/>
  <c r="X35" i="50"/>
  <c r="V35" i="50"/>
  <c r="T35" i="50"/>
  <c r="R35" i="50"/>
  <c r="P35" i="50"/>
  <c r="AE34" i="50"/>
  <c r="AC34" i="50"/>
  <c r="AA34" i="50"/>
  <c r="Y34" i="50"/>
  <c r="W34" i="50"/>
  <c r="U34" i="50"/>
  <c r="S34" i="50"/>
  <c r="Q34" i="50"/>
  <c r="AF33" i="50"/>
  <c r="AD33" i="50"/>
  <c r="AB33" i="50"/>
  <c r="Z33" i="50"/>
  <c r="X33" i="50"/>
  <c r="V33" i="50"/>
  <c r="T33" i="50"/>
  <c r="R33" i="50"/>
  <c r="P33" i="50"/>
  <c r="AE32" i="50"/>
  <c r="AC32" i="50"/>
  <c r="AA32" i="50"/>
  <c r="Y32" i="50"/>
  <c r="W32" i="50"/>
  <c r="U32" i="50"/>
  <c r="S32" i="50"/>
  <c r="Q32" i="50"/>
  <c r="AF31" i="50"/>
  <c r="AD31" i="50"/>
  <c r="AB31" i="50"/>
  <c r="Z31" i="50"/>
  <c r="X31" i="50"/>
  <c r="V31" i="50"/>
  <c r="T31" i="50"/>
  <c r="R31" i="50"/>
  <c r="P31" i="50"/>
  <c r="AF36" i="49"/>
  <c r="AD36" i="49"/>
  <c r="AB36" i="49"/>
  <c r="Z36" i="49"/>
  <c r="X36" i="49"/>
  <c r="V36" i="49"/>
  <c r="T36" i="49"/>
  <c r="R36" i="49"/>
  <c r="P36" i="49"/>
  <c r="AE35" i="49"/>
  <c r="AC35" i="49"/>
  <c r="AA35" i="49"/>
  <c r="Y35" i="49"/>
  <c r="W35" i="49"/>
  <c r="U35" i="49"/>
  <c r="S35" i="49"/>
  <c r="Q35" i="49"/>
  <c r="AF34" i="49"/>
  <c r="AD34" i="49"/>
  <c r="AB34" i="49"/>
  <c r="Z34" i="49"/>
  <c r="X34" i="49"/>
  <c r="V34" i="49"/>
  <c r="T34" i="49"/>
  <c r="R34" i="49"/>
  <c r="P34" i="49"/>
  <c r="AE33" i="49"/>
  <c r="AC33" i="49"/>
  <c r="AA33" i="49"/>
  <c r="Y33" i="49"/>
  <c r="W33" i="49"/>
  <c r="U33" i="49"/>
  <c r="S33" i="49"/>
  <c r="Q33" i="49"/>
  <c r="AF32" i="49"/>
  <c r="AD32" i="49"/>
  <c r="AB32" i="49"/>
  <c r="Z32" i="49"/>
  <c r="X32" i="49"/>
  <c r="V32" i="49"/>
  <c r="T32" i="49"/>
  <c r="R32" i="49"/>
  <c r="P32" i="49"/>
  <c r="AE31" i="49"/>
  <c r="AC31" i="49"/>
  <c r="AA31" i="49"/>
  <c r="Y31" i="49"/>
  <c r="W31" i="49"/>
  <c r="U31" i="49"/>
  <c r="S31" i="49"/>
  <c r="Q31" i="49"/>
  <c r="AE36" i="49"/>
  <c r="AC36" i="49"/>
  <c r="AA36" i="49"/>
  <c r="Y36" i="49"/>
  <c r="W36" i="49"/>
  <c r="U36" i="49"/>
  <c r="S36" i="49"/>
  <c r="Q36" i="49"/>
  <c r="AF35" i="49"/>
  <c r="AD35" i="49"/>
  <c r="AB35" i="49"/>
  <c r="Z35" i="49"/>
  <c r="X35" i="49"/>
  <c r="V35" i="49"/>
  <c r="T35" i="49"/>
  <c r="R35" i="49"/>
  <c r="P35" i="49"/>
  <c r="AE34" i="49"/>
  <c r="AC34" i="49"/>
  <c r="AA34" i="49"/>
  <c r="Y34" i="49"/>
  <c r="W34" i="49"/>
  <c r="U34" i="49"/>
  <c r="S34" i="49"/>
  <c r="Q34" i="49"/>
  <c r="AF33" i="49"/>
  <c r="AD33" i="49"/>
  <c r="AB33" i="49"/>
  <c r="Z33" i="49"/>
  <c r="X33" i="49"/>
  <c r="V33" i="49"/>
  <c r="T33" i="49"/>
  <c r="R33" i="49"/>
  <c r="P33" i="49"/>
  <c r="AE32" i="49"/>
  <c r="AC32" i="49"/>
  <c r="AA32" i="49"/>
  <c r="Y32" i="49"/>
  <c r="W32" i="49"/>
  <c r="U32" i="49"/>
  <c r="S32" i="49"/>
  <c r="Q32" i="49"/>
  <c r="AF31" i="49"/>
  <c r="AD31" i="49"/>
  <c r="AB31" i="49"/>
  <c r="Z31" i="49"/>
  <c r="X31" i="49"/>
  <c r="V31" i="49"/>
  <c r="T31" i="49"/>
  <c r="R31" i="49"/>
  <c r="P31" i="49"/>
  <c r="AE36" i="48"/>
  <c r="AC36" i="48"/>
  <c r="AA36" i="48"/>
  <c r="Y36" i="48"/>
  <c r="W36" i="48"/>
  <c r="U36" i="48"/>
  <c r="S36" i="48"/>
  <c r="Q36" i="48"/>
  <c r="AF35" i="48"/>
  <c r="AD35" i="48"/>
  <c r="AB35" i="48"/>
  <c r="Z35" i="48"/>
  <c r="X35" i="48"/>
  <c r="V35" i="48"/>
  <c r="T35" i="48"/>
  <c r="R35" i="48"/>
  <c r="P35" i="48"/>
  <c r="AE34" i="48"/>
  <c r="AC34" i="48"/>
  <c r="AA34" i="48"/>
  <c r="Y34" i="48"/>
  <c r="W34" i="48"/>
  <c r="U34" i="48"/>
  <c r="S34" i="48"/>
  <c r="Q34" i="48"/>
  <c r="AF33" i="48"/>
  <c r="AD33" i="48"/>
  <c r="AB33" i="48"/>
  <c r="Z33" i="48"/>
  <c r="X33" i="48"/>
  <c r="V33" i="48"/>
  <c r="T33" i="48"/>
  <c r="R33" i="48"/>
  <c r="P33" i="48"/>
  <c r="AE32" i="48"/>
  <c r="AC32" i="48"/>
  <c r="AA32" i="48"/>
  <c r="Y32" i="48"/>
  <c r="W32" i="48"/>
  <c r="U32" i="48"/>
  <c r="S32" i="48"/>
  <c r="Q32" i="48"/>
  <c r="AF31" i="48"/>
  <c r="AD31" i="48"/>
  <c r="AB31" i="48"/>
  <c r="Z31" i="48"/>
  <c r="X31" i="48"/>
  <c r="V31" i="48"/>
  <c r="T31" i="48"/>
  <c r="R31" i="48"/>
  <c r="P31" i="48"/>
  <c r="AF36" i="48"/>
  <c r="AB36" i="48"/>
  <c r="X36" i="48"/>
  <c r="T36" i="48"/>
  <c r="P36" i="48"/>
  <c r="AC35" i="48"/>
  <c r="Y35" i="48"/>
  <c r="U35" i="48"/>
  <c r="Q35" i="48"/>
  <c r="AD34" i="48"/>
  <c r="Z34" i="48"/>
  <c r="V34" i="48"/>
  <c r="R34" i="48"/>
  <c r="AE33" i="48"/>
  <c r="AA33" i="48"/>
  <c r="W33" i="48"/>
  <c r="S33" i="48"/>
  <c r="AF32" i="48"/>
  <c r="AB32" i="48"/>
  <c r="X32" i="48"/>
  <c r="T32" i="48"/>
  <c r="P32" i="48"/>
  <c r="AC31" i="48"/>
  <c r="Y31" i="48"/>
  <c r="U31" i="48"/>
  <c r="Q31" i="48"/>
  <c r="AD36" i="48"/>
  <c r="Z36" i="48"/>
  <c r="V36" i="48"/>
  <c r="R36" i="48"/>
  <c r="AE35" i="48"/>
  <c r="AA35" i="48"/>
  <c r="W35" i="48"/>
  <c r="S35" i="48"/>
  <c r="AF34" i="48"/>
  <c r="AB34" i="48"/>
  <c r="X34" i="48"/>
  <c r="T34" i="48"/>
  <c r="P34" i="48"/>
  <c r="AC33" i="48"/>
  <c r="Y33" i="48"/>
  <c r="U33" i="48"/>
  <c r="Q33" i="48"/>
  <c r="AD32" i="48"/>
  <c r="Z32" i="48"/>
  <c r="V32" i="48"/>
  <c r="R32" i="48"/>
  <c r="AE31" i="48"/>
  <c r="AA31" i="48"/>
  <c r="W31" i="48"/>
  <c r="S31" i="48"/>
  <c r="AF36" i="45"/>
  <c r="AD36" i="45"/>
  <c r="AB36" i="45"/>
  <c r="Z36" i="45"/>
  <c r="X36" i="45"/>
  <c r="V36" i="45"/>
  <c r="T36" i="45"/>
  <c r="R36" i="45"/>
  <c r="P36" i="45"/>
  <c r="AE35" i="45"/>
  <c r="AC35" i="45"/>
  <c r="AA35" i="45"/>
  <c r="Y35" i="45"/>
  <c r="W35" i="45"/>
  <c r="U35" i="45"/>
  <c r="S35" i="45"/>
  <c r="Q35" i="45"/>
  <c r="AF34" i="45"/>
  <c r="AD34" i="45"/>
  <c r="AB34" i="45"/>
  <c r="Z34" i="45"/>
  <c r="X34" i="45"/>
  <c r="V34" i="45"/>
  <c r="T34" i="45"/>
  <c r="R34" i="45"/>
  <c r="P34" i="45"/>
  <c r="AE33" i="45"/>
  <c r="AC33" i="45"/>
  <c r="AA33" i="45"/>
  <c r="Y33" i="45"/>
  <c r="W33" i="45"/>
  <c r="U33" i="45"/>
  <c r="S33" i="45"/>
  <c r="Q33" i="45"/>
  <c r="AF32" i="45"/>
  <c r="AD32" i="45"/>
  <c r="AB32" i="45"/>
  <c r="Z32" i="45"/>
  <c r="X32" i="45"/>
  <c r="V32" i="45"/>
  <c r="T32" i="45"/>
  <c r="R32" i="45"/>
  <c r="P32" i="45"/>
  <c r="AE31" i="45"/>
  <c r="AC31" i="45"/>
  <c r="AA31" i="45"/>
  <c r="Y31" i="45"/>
  <c r="W31" i="45"/>
  <c r="U31" i="45"/>
  <c r="S31" i="45"/>
  <c r="Q31" i="45"/>
  <c r="AC36" i="45"/>
  <c r="Y36" i="45"/>
  <c r="U36" i="45"/>
  <c r="Q36" i="45"/>
  <c r="AD35" i="45"/>
  <c r="Z35" i="45"/>
  <c r="V35" i="45"/>
  <c r="R35" i="45"/>
  <c r="AE34" i="45"/>
  <c r="AA34" i="45"/>
  <c r="W34" i="45"/>
  <c r="S34" i="45"/>
  <c r="AF33" i="45"/>
  <c r="AB33" i="45"/>
  <c r="X33" i="45"/>
  <c r="T33" i="45"/>
  <c r="P33" i="45"/>
  <c r="AC32" i="45"/>
  <c r="Y32" i="45"/>
  <c r="U32" i="45"/>
  <c r="Q32" i="45"/>
  <c r="AD31" i="45"/>
  <c r="Z31" i="45"/>
  <c r="V31" i="45"/>
  <c r="R31" i="45"/>
  <c r="AE36" i="45"/>
  <c r="AA36" i="45"/>
  <c r="W36" i="45"/>
  <c r="S36" i="45"/>
  <c r="AF35" i="45"/>
  <c r="AB35" i="45"/>
  <c r="X35" i="45"/>
  <c r="T35" i="45"/>
  <c r="P35" i="45"/>
  <c r="AC34" i="45"/>
  <c r="Y34" i="45"/>
  <c r="U34" i="45"/>
  <c r="Q34" i="45"/>
  <c r="AD33" i="45"/>
  <c r="Z33" i="45"/>
  <c r="V33" i="45"/>
  <c r="R33" i="45"/>
  <c r="AE32" i="45"/>
  <c r="AA32" i="45"/>
  <c r="W32" i="45"/>
  <c r="S32" i="45"/>
  <c r="AF31" i="45"/>
  <c r="AB31" i="45"/>
  <c r="X31" i="45"/>
  <c r="T31" i="45"/>
  <c r="P31" i="45"/>
  <c r="AF36" i="44"/>
  <c r="AD36" i="44"/>
  <c r="AB36" i="44"/>
  <c r="Z36" i="44"/>
  <c r="X36" i="44"/>
  <c r="V36" i="44"/>
  <c r="T36" i="44"/>
  <c r="R36" i="44"/>
  <c r="P36" i="44"/>
  <c r="AE35" i="44"/>
  <c r="AC35" i="44"/>
  <c r="AA35" i="44"/>
  <c r="Y35" i="44"/>
  <c r="W35" i="44"/>
  <c r="U35" i="44"/>
  <c r="S35" i="44"/>
  <c r="Q35" i="44"/>
  <c r="AF34" i="44"/>
  <c r="AD34" i="44"/>
  <c r="AB34" i="44"/>
  <c r="Z34" i="44"/>
  <c r="X34" i="44"/>
  <c r="V34" i="44"/>
  <c r="T34" i="44"/>
  <c r="R34" i="44"/>
  <c r="P34" i="44"/>
  <c r="AE33" i="44"/>
  <c r="AC33" i="44"/>
  <c r="AA33" i="44"/>
  <c r="Y33" i="44"/>
  <c r="W33" i="44"/>
  <c r="U33" i="44"/>
  <c r="S33" i="44"/>
  <c r="Q33" i="44"/>
  <c r="AF32" i="44"/>
  <c r="AD32" i="44"/>
  <c r="AB32" i="44"/>
  <c r="Z32" i="44"/>
  <c r="X32" i="44"/>
  <c r="V32" i="44"/>
  <c r="T32" i="44"/>
  <c r="R32" i="44"/>
  <c r="P32" i="44"/>
  <c r="AE31" i="44"/>
  <c r="AC31" i="44"/>
  <c r="AA31" i="44"/>
  <c r="Y31" i="44"/>
  <c r="W31" i="44"/>
  <c r="U31" i="44"/>
  <c r="S31" i="44"/>
  <c r="Q31" i="44"/>
  <c r="AE36" i="44"/>
  <c r="AC36" i="44"/>
  <c r="AA36" i="44"/>
  <c r="Y36" i="44"/>
  <c r="W36" i="44"/>
  <c r="U36" i="44"/>
  <c r="S36" i="44"/>
  <c r="Q36" i="44"/>
  <c r="AF35" i="44"/>
  <c r="AD35" i="44"/>
  <c r="AB35" i="44"/>
  <c r="Z35" i="44"/>
  <c r="X35" i="44"/>
  <c r="V35" i="44"/>
  <c r="T35" i="44"/>
  <c r="R35" i="44"/>
  <c r="P35" i="44"/>
  <c r="AE34" i="44"/>
  <c r="AC34" i="44"/>
  <c r="AA34" i="44"/>
  <c r="Y34" i="44"/>
  <c r="W34" i="44"/>
  <c r="U34" i="44"/>
  <c r="S34" i="44"/>
  <c r="Q34" i="44"/>
  <c r="AF33" i="44"/>
  <c r="AD33" i="44"/>
  <c r="AB33" i="44"/>
  <c r="Z33" i="44"/>
  <c r="X33" i="44"/>
  <c r="V33" i="44"/>
  <c r="T33" i="44"/>
  <c r="R33" i="44"/>
  <c r="P33" i="44"/>
  <c r="AE32" i="44"/>
  <c r="AC32" i="44"/>
  <c r="AA32" i="44"/>
  <c r="Y32" i="44"/>
  <c r="W32" i="44"/>
  <c r="U32" i="44"/>
  <c r="S32" i="44"/>
  <c r="Q32" i="44"/>
  <c r="AF31" i="44"/>
  <c r="AD31" i="44"/>
  <c r="AB31" i="44"/>
  <c r="Z31" i="44"/>
  <c r="X31" i="44"/>
  <c r="V31" i="44"/>
  <c r="T31" i="44"/>
  <c r="R31" i="44"/>
  <c r="P31" i="44"/>
  <c r="AF36" i="43"/>
  <c r="AD36" i="43"/>
  <c r="AB36" i="43"/>
  <c r="Z36" i="43"/>
  <c r="X36" i="43"/>
  <c r="V36" i="43"/>
  <c r="T36" i="43"/>
  <c r="R36" i="43"/>
  <c r="P36" i="43"/>
  <c r="AE35" i="43"/>
  <c r="AC35" i="43"/>
  <c r="AA35" i="43"/>
  <c r="Y35" i="43"/>
  <c r="W35" i="43"/>
  <c r="U35" i="43"/>
  <c r="S35" i="43"/>
  <c r="Q35" i="43"/>
  <c r="AF34" i="43"/>
  <c r="AD34" i="43"/>
  <c r="AB34" i="43"/>
  <c r="Z34" i="43"/>
  <c r="X34" i="43"/>
  <c r="V34" i="43"/>
  <c r="T34" i="43"/>
  <c r="R34" i="43"/>
  <c r="P34" i="43"/>
  <c r="AE33" i="43"/>
  <c r="AC33" i="43"/>
  <c r="AA33" i="43"/>
  <c r="Y33" i="43"/>
  <c r="W33" i="43"/>
  <c r="U33" i="43"/>
  <c r="S33" i="43"/>
  <c r="Q33" i="43"/>
  <c r="AF32" i="43"/>
  <c r="AD32" i="43"/>
  <c r="AB32" i="43"/>
  <c r="Z32" i="43"/>
  <c r="X32" i="43"/>
  <c r="V32" i="43"/>
  <c r="T32" i="43"/>
  <c r="R32" i="43"/>
  <c r="P32" i="43"/>
  <c r="AE31" i="43"/>
  <c r="AC31" i="43"/>
  <c r="AA31" i="43"/>
  <c r="Y31" i="43"/>
  <c r="W31" i="43"/>
  <c r="U31" i="43"/>
  <c r="S31" i="43"/>
  <c r="Q31" i="43"/>
  <c r="AE36" i="43"/>
  <c r="AC36" i="43"/>
  <c r="AA36" i="43"/>
  <c r="Y36" i="43"/>
  <c r="W36" i="43"/>
  <c r="U36" i="43"/>
  <c r="S36" i="43"/>
  <c r="Q36" i="43"/>
  <c r="AF35" i="43"/>
  <c r="AD35" i="43"/>
  <c r="AB35" i="43"/>
  <c r="Z35" i="43"/>
  <c r="X35" i="43"/>
  <c r="V35" i="43"/>
  <c r="T35" i="43"/>
  <c r="R35" i="43"/>
  <c r="P35" i="43"/>
  <c r="AE34" i="43"/>
  <c r="AC34" i="43"/>
  <c r="AA34" i="43"/>
  <c r="Y34" i="43"/>
  <c r="W34" i="43"/>
  <c r="U34" i="43"/>
  <c r="S34" i="43"/>
  <c r="Q34" i="43"/>
  <c r="AF33" i="43"/>
  <c r="AD33" i="43"/>
  <c r="AB33" i="43"/>
  <c r="Z33" i="43"/>
  <c r="X33" i="43"/>
  <c r="V33" i="43"/>
  <c r="T33" i="43"/>
  <c r="R33" i="43"/>
  <c r="P33" i="43"/>
  <c r="AE32" i="43"/>
  <c r="AC32" i="43"/>
  <c r="AA32" i="43"/>
  <c r="Y32" i="43"/>
  <c r="W32" i="43"/>
  <c r="U32" i="43"/>
  <c r="S32" i="43"/>
  <c r="Q32" i="43"/>
  <c r="AF31" i="43"/>
  <c r="AD31" i="43"/>
  <c r="AB31" i="43"/>
  <c r="Z31" i="43"/>
  <c r="X31" i="43"/>
  <c r="V31" i="43"/>
  <c r="T31" i="43"/>
  <c r="R31" i="43"/>
  <c r="P31" i="43"/>
  <c r="P31" i="42" a="1"/>
  <c r="AJ40" i="40"/>
  <c r="AH40" i="40"/>
  <c r="AF40" i="40"/>
  <c r="AD40" i="40"/>
  <c r="AB40" i="40"/>
  <c r="Z40" i="40"/>
  <c r="X40" i="40"/>
  <c r="V40" i="40"/>
  <c r="T40" i="40"/>
  <c r="R40" i="40"/>
  <c r="P40" i="40"/>
  <c r="AI39" i="40"/>
  <c r="AG39" i="40"/>
  <c r="AE39" i="40"/>
  <c r="AC39" i="40"/>
  <c r="AA39" i="40"/>
  <c r="Y39" i="40"/>
  <c r="W39" i="40"/>
  <c r="U39" i="40"/>
  <c r="S39" i="40"/>
  <c r="Q39" i="40"/>
  <c r="AJ38" i="40"/>
  <c r="AH38" i="40"/>
  <c r="AF38" i="40"/>
  <c r="AD38" i="40"/>
  <c r="AB38" i="40"/>
  <c r="Z38" i="40"/>
  <c r="X38" i="40"/>
  <c r="V38" i="40"/>
  <c r="T38" i="40"/>
  <c r="R38" i="40"/>
  <c r="P38" i="40"/>
  <c r="AI37" i="40"/>
  <c r="AG37" i="40"/>
  <c r="AE37" i="40"/>
  <c r="AC37" i="40"/>
  <c r="AA37" i="40"/>
  <c r="Y37" i="40"/>
  <c r="W37" i="40"/>
  <c r="U37" i="40"/>
  <c r="S37" i="40"/>
  <c r="Q37" i="40"/>
  <c r="AJ36" i="40"/>
  <c r="AH36" i="40"/>
  <c r="AI40" i="40"/>
  <c r="AG40" i="40"/>
  <c r="AE40" i="40"/>
  <c r="AC40" i="40"/>
  <c r="AA40" i="40"/>
  <c r="Y40" i="40"/>
  <c r="W40" i="40"/>
  <c r="U40" i="40"/>
  <c r="S40" i="40"/>
  <c r="Q40" i="40"/>
  <c r="AJ39" i="40"/>
  <c r="AH39" i="40"/>
  <c r="AF39" i="40"/>
  <c r="AD39" i="40"/>
  <c r="AB39" i="40"/>
  <c r="Z39" i="40"/>
  <c r="X39" i="40"/>
  <c r="V39" i="40"/>
  <c r="T39" i="40"/>
  <c r="R39" i="40"/>
  <c r="P39" i="40"/>
  <c r="AI38" i="40"/>
  <c r="AG38" i="40"/>
  <c r="AE38" i="40"/>
  <c r="AC38" i="40"/>
  <c r="AA38" i="40"/>
  <c r="Y38" i="40"/>
  <c r="W38" i="40"/>
  <c r="U38" i="40"/>
  <c r="S38" i="40"/>
  <c r="Q38" i="40"/>
  <c r="AJ37" i="40"/>
  <c r="AH37" i="40"/>
  <c r="AF37" i="40"/>
  <c r="AD37" i="40"/>
  <c r="AB37" i="40"/>
  <c r="Z37" i="40"/>
  <c r="X37" i="40"/>
  <c r="V37" i="40"/>
  <c r="T37" i="40"/>
  <c r="R37" i="40"/>
  <c r="P37" i="40"/>
  <c r="AI36" i="40"/>
  <c r="AG36" i="40"/>
  <c r="AE36" i="40"/>
  <c r="AC36" i="40"/>
  <c r="AA36" i="40"/>
  <c r="Y36" i="40"/>
  <c r="W36" i="40"/>
  <c r="U36" i="40"/>
  <c r="S36" i="40"/>
  <c r="Q36" i="40"/>
  <c r="AJ35" i="40"/>
  <c r="AH35" i="40"/>
  <c r="AF35" i="40"/>
  <c r="AD35" i="40"/>
  <c r="AB35" i="40"/>
  <c r="Z35" i="40"/>
  <c r="X35" i="40"/>
  <c r="V35" i="40"/>
  <c r="T35" i="40"/>
  <c r="R35" i="40"/>
  <c r="P35" i="40"/>
  <c r="AF36" i="40"/>
  <c r="AB36" i="40"/>
  <c r="X36" i="40"/>
  <c r="T36" i="40"/>
  <c r="P36" i="40"/>
  <c r="AG35" i="40"/>
  <c r="AC35" i="40"/>
  <c r="Y35" i="40"/>
  <c r="U35" i="40"/>
  <c r="Q35" i="40"/>
  <c r="AD36" i="40"/>
  <c r="Z36" i="40"/>
  <c r="V36" i="40"/>
  <c r="R36" i="40"/>
  <c r="AI35" i="40"/>
  <c r="AE35" i="40"/>
  <c r="AA35" i="40"/>
  <c r="W35" i="40"/>
  <c r="S35" i="40"/>
  <c r="AH36" i="39"/>
  <c r="Q37" i="39"/>
  <c r="U37" i="39"/>
  <c r="Y37" i="39"/>
  <c r="AC37" i="39"/>
  <c r="AG37" i="39"/>
  <c r="P38" i="39"/>
  <c r="T38" i="39"/>
  <c r="X38" i="39"/>
  <c r="AB38" i="39"/>
  <c r="AF38" i="39"/>
  <c r="AJ38" i="39"/>
  <c r="S39" i="39"/>
  <c r="W39" i="39"/>
  <c r="AA39" i="39"/>
  <c r="AE39" i="39"/>
  <c r="AI39" i="39"/>
  <c r="R40" i="39"/>
  <c r="V40" i="39"/>
  <c r="Z40" i="39"/>
  <c r="AD40" i="39"/>
  <c r="AH40" i="39"/>
  <c r="R35" i="39"/>
  <c r="V35" i="39"/>
  <c r="Z35" i="39"/>
  <c r="AD35" i="39"/>
  <c r="AH35" i="39"/>
  <c r="Q36" i="39"/>
  <c r="U36" i="39"/>
  <c r="Y36" i="39"/>
  <c r="AC36" i="39"/>
  <c r="AG36" i="39"/>
  <c r="P37" i="39"/>
  <c r="T37" i="39"/>
  <c r="X37" i="39"/>
  <c r="AB37" i="39"/>
  <c r="AF37" i="39"/>
  <c r="AJ37" i="39"/>
  <c r="S38" i="39"/>
  <c r="W38" i="39"/>
  <c r="AA38" i="39"/>
  <c r="AE38" i="39"/>
  <c r="AI38" i="39"/>
  <c r="R39" i="39"/>
  <c r="V39" i="39"/>
  <c r="Z39" i="39"/>
  <c r="AD39" i="39"/>
  <c r="AH39" i="39"/>
  <c r="Q40" i="39"/>
  <c r="U40" i="39"/>
  <c r="Y40" i="39"/>
  <c r="AC40" i="39"/>
  <c r="AG40" i="39"/>
  <c r="Q35" i="39"/>
  <c r="U35" i="39"/>
  <c r="Y35" i="39"/>
  <c r="AC35" i="39"/>
  <c r="AG35" i="39"/>
  <c r="P36" i="39"/>
  <c r="T36" i="39"/>
  <c r="X36" i="39"/>
  <c r="AB36" i="39"/>
  <c r="AF36" i="39"/>
  <c r="AJ36" i="39"/>
  <c r="S37" i="39"/>
  <c r="W37" i="39"/>
  <c r="AA37" i="39"/>
  <c r="AE37" i="39"/>
  <c r="AI37" i="39"/>
  <c r="P42" i="39" s="1" a="1"/>
  <c r="R38" i="39"/>
  <c r="V38" i="39"/>
  <c r="Z38" i="39"/>
  <c r="AD38" i="39"/>
  <c r="AH38" i="39"/>
  <c r="Q39" i="39"/>
  <c r="U39" i="39"/>
  <c r="Y39" i="39"/>
  <c r="AC39" i="39"/>
  <c r="AG39" i="39"/>
  <c r="P40" i="39"/>
  <c r="T40" i="39"/>
  <c r="X40" i="39"/>
  <c r="AB40" i="39"/>
  <c r="AF40" i="39"/>
  <c r="AJ40" i="38"/>
  <c r="AH40" i="38"/>
  <c r="AF40" i="38"/>
  <c r="AD40" i="38"/>
  <c r="AB40" i="38"/>
  <c r="Z40" i="38"/>
  <c r="X40" i="38"/>
  <c r="V40" i="38"/>
  <c r="T40" i="38"/>
  <c r="R40" i="38"/>
  <c r="P40" i="38"/>
  <c r="AI39" i="38"/>
  <c r="AG39" i="38"/>
  <c r="AE39" i="38"/>
  <c r="AC39" i="38"/>
  <c r="AA39" i="38"/>
  <c r="Y39" i="38"/>
  <c r="W39" i="38"/>
  <c r="U39" i="38"/>
  <c r="S39" i="38"/>
  <c r="Q39" i="38"/>
  <c r="AJ38" i="38"/>
  <c r="AH38" i="38"/>
  <c r="AF38" i="38"/>
  <c r="AD38" i="38"/>
  <c r="AB38" i="38"/>
  <c r="Z38" i="38"/>
  <c r="X38" i="38"/>
  <c r="V38" i="38"/>
  <c r="T38" i="38"/>
  <c r="R38" i="38"/>
  <c r="P38" i="38"/>
  <c r="AI37" i="38"/>
  <c r="AG37" i="38"/>
  <c r="AE37" i="38"/>
  <c r="AC37" i="38"/>
  <c r="AA37" i="38"/>
  <c r="Y37" i="38"/>
  <c r="W37" i="38"/>
  <c r="U37" i="38"/>
  <c r="S37" i="38"/>
  <c r="Q37" i="38"/>
  <c r="AJ36" i="38"/>
  <c r="AH36" i="38"/>
  <c r="AF36" i="38"/>
  <c r="AD36" i="38"/>
  <c r="AB36" i="38"/>
  <c r="Z36" i="38"/>
  <c r="X36" i="38"/>
  <c r="V36" i="38"/>
  <c r="T36" i="38"/>
  <c r="R36" i="38"/>
  <c r="AI40" i="38"/>
  <c r="AG40" i="38"/>
  <c r="AE40" i="38"/>
  <c r="AC40" i="38"/>
  <c r="AA40" i="38"/>
  <c r="Y40" i="38"/>
  <c r="W40" i="38"/>
  <c r="U40" i="38"/>
  <c r="S40" i="38"/>
  <c r="Q40" i="38"/>
  <c r="AJ39" i="38"/>
  <c r="AH39" i="38"/>
  <c r="AF39" i="38"/>
  <c r="AD39" i="38"/>
  <c r="AB39" i="38"/>
  <c r="Z39" i="38"/>
  <c r="X39" i="38"/>
  <c r="V39" i="38"/>
  <c r="T39" i="38"/>
  <c r="R39" i="38"/>
  <c r="P39" i="38"/>
  <c r="AI38" i="38"/>
  <c r="AG38" i="38"/>
  <c r="AE38" i="38"/>
  <c r="AC38" i="38"/>
  <c r="AA38" i="38"/>
  <c r="Y38" i="38"/>
  <c r="W38" i="38"/>
  <c r="U38" i="38"/>
  <c r="S38" i="38"/>
  <c r="Q38" i="38"/>
  <c r="AJ37" i="38"/>
  <c r="AH37" i="38"/>
  <c r="AF37" i="38"/>
  <c r="AD37" i="38"/>
  <c r="AB37" i="38"/>
  <c r="Z37" i="38"/>
  <c r="X37" i="38"/>
  <c r="V37" i="38"/>
  <c r="T37" i="38"/>
  <c r="R37" i="38"/>
  <c r="P37" i="38"/>
  <c r="AI36" i="38"/>
  <c r="AG36" i="38"/>
  <c r="AE36" i="38"/>
  <c r="AC36" i="38"/>
  <c r="AA36" i="38"/>
  <c r="Y36" i="38"/>
  <c r="W36" i="38"/>
  <c r="U36" i="38"/>
  <c r="S36" i="38"/>
  <c r="Q36" i="38"/>
  <c r="AJ35" i="38"/>
  <c r="AH35" i="38"/>
  <c r="AF35" i="38"/>
  <c r="AD35" i="38"/>
  <c r="AB35" i="38"/>
  <c r="Z35" i="38"/>
  <c r="X35" i="38"/>
  <c r="V35" i="38"/>
  <c r="T35" i="38"/>
  <c r="R35" i="38"/>
  <c r="P35" i="38"/>
  <c r="P36" i="38"/>
  <c r="AG35" i="38"/>
  <c r="AC35" i="38"/>
  <c r="Y35" i="38"/>
  <c r="U35" i="38"/>
  <c r="Q35" i="38"/>
  <c r="AI35" i="38"/>
  <c r="AE35" i="38"/>
  <c r="AA35" i="38"/>
  <c r="W35" i="38"/>
  <c r="S35" i="38"/>
  <c r="AJ40" i="37"/>
  <c r="AH40" i="37"/>
  <c r="AF40" i="37"/>
  <c r="AD40" i="37"/>
  <c r="AB40" i="37"/>
  <c r="Z40" i="37"/>
  <c r="X40" i="37"/>
  <c r="V40" i="37"/>
  <c r="T40" i="37"/>
  <c r="R40" i="37"/>
  <c r="P40" i="37"/>
  <c r="AI39" i="37"/>
  <c r="AG39" i="37"/>
  <c r="AE39" i="37"/>
  <c r="AC39" i="37"/>
  <c r="AA39" i="37"/>
  <c r="Y39" i="37"/>
  <c r="W39" i="37"/>
  <c r="U39" i="37"/>
  <c r="S39" i="37"/>
  <c r="Q39" i="37"/>
  <c r="AJ38" i="37"/>
  <c r="AH38" i="37"/>
  <c r="AF38" i="37"/>
  <c r="AD38" i="37"/>
  <c r="AB38" i="37"/>
  <c r="AI40" i="37"/>
  <c r="AG40" i="37"/>
  <c r="AE40" i="37"/>
  <c r="AC40" i="37"/>
  <c r="AA40" i="37"/>
  <c r="Y40" i="37"/>
  <c r="W40" i="37"/>
  <c r="U40" i="37"/>
  <c r="S40" i="37"/>
  <c r="Q40" i="37"/>
  <c r="AJ39" i="37"/>
  <c r="AH39" i="37"/>
  <c r="AF39" i="37"/>
  <c r="AD39" i="37"/>
  <c r="AB39" i="37"/>
  <c r="Z39" i="37"/>
  <c r="X39" i="37"/>
  <c r="V39" i="37"/>
  <c r="T39" i="37"/>
  <c r="R39" i="37"/>
  <c r="P39" i="37"/>
  <c r="AI38" i="37"/>
  <c r="AG38" i="37"/>
  <c r="AE38" i="37"/>
  <c r="AC38" i="37"/>
  <c r="AA38" i="37"/>
  <c r="Y38" i="37"/>
  <c r="W38" i="37"/>
  <c r="U38" i="37"/>
  <c r="S38" i="37"/>
  <c r="Q38" i="37"/>
  <c r="AJ37" i="37"/>
  <c r="AH37" i="37"/>
  <c r="AF37" i="37"/>
  <c r="AD37" i="37"/>
  <c r="AB37" i="37"/>
  <c r="Z37" i="37"/>
  <c r="X37" i="37"/>
  <c r="V37" i="37"/>
  <c r="T37" i="37"/>
  <c r="R37" i="37"/>
  <c r="P37" i="37"/>
  <c r="AI36" i="37"/>
  <c r="AG36" i="37"/>
  <c r="AE36" i="37"/>
  <c r="AC36" i="37"/>
  <c r="AA36" i="37"/>
  <c r="Y36" i="37"/>
  <c r="W36" i="37"/>
  <c r="U36" i="37"/>
  <c r="S36" i="37"/>
  <c r="Q36" i="37"/>
  <c r="AJ35" i="37"/>
  <c r="AH35" i="37"/>
  <c r="AF35" i="37"/>
  <c r="AD35" i="37"/>
  <c r="AB35" i="37"/>
  <c r="Z35" i="37"/>
  <c r="X35" i="37"/>
  <c r="V35" i="37"/>
  <c r="T35" i="37"/>
  <c r="R35" i="37"/>
  <c r="P35" i="37"/>
  <c r="Z38" i="37"/>
  <c r="V38" i="37"/>
  <c r="R38" i="37"/>
  <c r="AI37" i="37"/>
  <c r="AE37" i="37"/>
  <c r="AA37" i="37"/>
  <c r="W37" i="37"/>
  <c r="S37" i="37"/>
  <c r="AJ36" i="37"/>
  <c r="AF36" i="37"/>
  <c r="AB36" i="37"/>
  <c r="X36" i="37"/>
  <c r="T36" i="37"/>
  <c r="P36" i="37"/>
  <c r="AG35" i="37"/>
  <c r="AC35" i="37"/>
  <c r="Y35" i="37"/>
  <c r="U35" i="37"/>
  <c r="Q35" i="37"/>
  <c r="X38" i="37"/>
  <c r="T38" i="37"/>
  <c r="P38" i="37"/>
  <c r="AG37" i="37"/>
  <c r="AC37" i="37"/>
  <c r="Y37" i="37"/>
  <c r="U37" i="37"/>
  <c r="Q37" i="37"/>
  <c r="AH36" i="37"/>
  <c r="AD36" i="37"/>
  <c r="Z36" i="37"/>
  <c r="V36" i="37"/>
  <c r="R36" i="37"/>
  <c r="AI35" i="37"/>
  <c r="AE35" i="37"/>
  <c r="AA35" i="37"/>
  <c r="W35" i="37"/>
  <c r="S35" i="37"/>
  <c r="AH36" i="36"/>
  <c r="Q37" i="36"/>
  <c r="U37" i="36"/>
  <c r="Y37" i="36"/>
  <c r="AC37" i="36"/>
  <c r="AG37" i="36"/>
  <c r="P38" i="36"/>
  <c r="T38" i="36"/>
  <c r="X38" i="36"/>
  <c r="AB38" i="36"/>
  <c r="AF38" i="36"/>
  <c r="AJ38" i="36"/>
  <c r="S39" i="36"/>
  <c r="W39" i="36"/>
  <c r="AA39" i="36"/>
  <c r="AE39" i="36"/>
  <c r="AI39" i="36"/>
  <c r="R40" i="36"/>
  <c r="V40" i="36"/>
  <c r="Z40" i="36"/>
  <c r="AD40" i="36"/>
  <c r="AH40" i="36"/>
  <c r="W35" i="36"/>
  <c r="AE35" i="36"/>
  <c r="Q35" i="36"/>
  <c r="Y35" i="36"/>
  <c r="AG35" i="36"/>
  <c r="P35" i="36"/>
  <c r="P42" i="36" s="1" a="1"/>
  <c r="T35" i="36"/>
  <c r="X35" i="36"/>
  <c r="AB35" i="36"/>
  <c r="AF35" i="36"/>
  <c r="AJ35" i="36"/>
  <c r="S36" i="36"/>
  <c r="W36" i="36"/>
  <c r="AA36" i="36"/>
  <c r="AE36" i="36"/>
  <c r="AI36" i="36"/>
  <c r="R37" i="36"/>
  <c r="V37" i="36"/>
  <c r="Z37" i="36"/>
  <c r="AD37" i="36"/>
  <c r="AH37" i="36"/>
  <c r="Q38" i="36"/>
  <c r="U38" i="36"/>
  <c r="Y38" i="36"/>
  <c r="AC38" i="36"/>
  <c r="AG38" i="36"/>
  <c r="P39" i="36"/>
  <c r="T39" i="36"/>
  <c r="X39" i="36"/>
  <c r="AB39" i="36"/>
  <c r="AF39" i="36"/>
  <c r="AJ39" i="36"/>
  <c r="S40" i="36"/>
  <c r="W40" i="36"/>
  <c r="AA40" i="36"/>
  <c r="AE40" i="36"/>
  <c r="AI40" i="36"/>
  <c r="T36" i="36"/>
  <c r="X36" i="36"/>
  <c r="AB36" i="36"/>
  <c r="AF36" i="36"/>
  <c r="AJ36" i="36"/>
  <c r="S37" i="36"/>
  <c r="W37" i="36"/>
  <c r="AA37" i="36"/>
  <c r="AE37" i="36"/>
  <c r="AI37" i="36"/>
  <c r="R38" i="36"/>
  <c r="V38" i="36"/>
  <c r="Z38" i="36"/>
  <c r="AD38" i="36"/>
  <c r="AH38" i="36"/>
  <c r="Q39" i="36"/>
  <c r="U39" i="36"/>
  <c r="Y39" i="36"/>
  <c r="AC39" i="36"/>
  <c r="AG39" i="36"/>
  <c r="P40" i="36"/>
  <c r="T40" i="36"/>
  <c r="X40" i="36"/>
  <c r="AB40" i="36"/>
  <c r="AF40" i="36"/>
  <c r="P30" i="33" a="1"/>
  <c r="M34" i="32" a="1"/>
  <c r="P42" i="35" l="1" a="1"/>
  <c r="M34" i="31" a="1"/>
  <c r="J8" i="69"/>
  <c r="K8" i="69" s="1"/>
  <c r="J31" i="69"/>
  <c r="K31" i="69" s="1"/>
  <c r="J23" i="69"/>
  <c r="K23" i="69" s="1"/>
  <c r="J15" i="69"/>
  <c r="K15" i="69" s="1"/>
  <c r="J32" i="69"/>
  <c r="K32" i="69" s="1"/>
  <c r="J24" i="69"/>
  <c r="K24" i="69" s="1"/>
  <c r="J16" i="69"/>
  <c r="K16" i="69" s="1"/>
  <c r="J29" i="69"/>
  <c r="K29" i="69" s="1"/>
  <c r="J21" i="69"/>
  <c r="K21" i="69" s="1"/>
  <c r="J13" i="69"/>
  <c r="K13" i="69" s="1"/>
  <c r="J30" i="69"/>
  <c r="K30" i="69" s="1"/>
  <c r="J22" i="69"/>
  <c r="K22" i="69" s="1"/>
  <c r="J14" i="69"/>
  <c r="K14" i="69" s="1"/>
  <c r="J27" i="69"/>
  <c r="K27" i="69" s="1"/>
  <c r="J19" i="69"/>
  <c r="K19" i="69" s="1"/>
  <c r="J11" i="69"/>
  <c r="K11" i="69" s="1"/>
  <c r="J28" i="69"/>
  <c r="K28" i="69" s="1"/>
  <c r="J20" i="69"/>
  <c r="K20" i="69" s="1"/>
  <c r="J12" i="69"/>
  <c r="K12" i="69" s="1"/>
  <c r="J25" i="69"/>
  <c r="K25" i="69" s="1"/>
  <c r="J17" i="69"/>
  <c r="K17" i="69" s="1"/>
  <c r="J9" i="69"/>
  <c r="K9" i="69" s="1"/>
  <c r="J26" i="69"/>
  <c r="K26" i="69" s="1"/>
  <c r="J18" i="69"/>
  <c r="K18" i="69" s="1"/>
  <c r="J10" i="69"/>
  <c r="K10" i="69" s="1"/>
  <c r="P38" i="41" a="1"/>
  <c r="J8" i="68" a="1"/>
  <c r="J8" i="64" a="1"/>
  <c r="L30" i="74"/>
  <c r="D49" i="74" s="1"/>
  <c r="O30" i="74"/>
  <c r="I49" i="74"/>
  <c r="K30" i="74"/>
  <c r="C49" i="74" s="1"/>
  <c r="M30" i="74"/>
  <c r="F49" i="74" s="1"/>
  <c r="B43" i="69"/>
  <c r="K33" i="69"/>
  <c r="K34" i="69"/>
  <c r="O8" i="69" s="1"/>
  <c r="M8" i="69"/>
  <c r="M12" i="69"/>
  <c r="M16" i="69"/>
  <c r="M20" i="69"/>
  <c r="M23" i="69"/>
  <c r="M27" i="69"/>
  <c r="M31" i="69"/>
  <c r="M11" i="69"/>
  <c r="M15" i="69"/>
  <c r="M19" i="69"/>
  <c r="M26" i="69"/>
  <c r="M30" i="69"/>
  <c r="M10" i="69"/>
  <c r="M14" i="69"/>
  <c r="M18" i="69"/>
  <c r="M22" i="69"/>
  <c r="M25" i="69"/>
  <c r="M29" i="69"/>
  <c r="M9" i="69"/>
  <c r="M13" i="69"/>
  <c r="M17" i="69"/>
  <c r="M21" i="69"/>
  <c r="M24" i="69"/>
  <c r="M28" i="69"/>
  <c r="M32" i="69"/>
  <c r="J8" i="67"/>
  <c r="K8" i="67" s="1"/>
  <c r="B43" i="67" s="1"/>
  <c r="J33" i="67"/>
  <c r="K33" i="67" s="1"/>
  <c r="J29" i="67"/>
  <c r="K29" i="67" s="1"/>
  <c r="J25" i="67"/>
  <c r="K25" i="67" s="1"/>
  <c r="J21" i="67"/>
  <c r="K21" i="67" s="1"/>
  <c r="M21" i="67" s="1"/>
  <c r="J17" i="67"/>
  <c r="K17" i="67" s="1"/>
  <c r="J13" i="67"/>
  <c r="K13" i="67" s="1"/>
  <c r="J9" i="67"/>
  <c r="K9" i="67" s="1"/>
  <c r="J30" i="67"/>
  <c r="K30" i="67" s="1"/>
  <c r="M30" i="67" s="1"/>
  <c r="J26" i="67"/>
  <c r="K26" i="67" s="1"/>
  <c r="J22" i="67"/>
  <c r="K22" i="67" s="1"/>
  <c r="J18" i="67"/>
  <c r="K18" i="67" s="1"/>
  <c r="J14" i="67"/>
  <c r="K14" i="67" s="1"/>
  <c r="K34" i="67" s="1"/>
  <c r="J10" i="67"/>
  <c r="K10" i="67" s="1"/>
  <c r="J31" i="67"/>
  <c r="K31" i="67" s="1"/>
  <c r="J27" i="67"/>
  <c r="K27" i="67" s="1"/>
  <c r="J23" i="67"/>
  <c r="K23" i="67" s="1"/>
  <c r="M23" i="67" s="1"/>
  <c r="J19" i="67"/>
  <c r="K19" i="67" s="1"/>
  <c r="J15" i="67"/>
  <c r="K15" i="67" s="1"/>
  <c r="M15" i="67" s="1"/>
  <c r="J11" i="67"/>
  <c r="K11" i="67" s="1"/>
  <c r="J32" i="67"/>
  <c r="K32" i="67" s="1"/>
  <c r="M32" i="67" s="1"/>
  <c r="J28" i="67"/>
  <c r="K28" i="67" s="1"/>
  <c r="J24" i="67"/>
  <c r="K24" i="67" s="1"/>
  <c r="M24" i="67" s="1"/>
  <c r="J20" i="67"/>
  <c r="K20" i="67" s="1"/>
  <c r="M20" i="67" s="1"/>
  <c r="J16" i="67"/>
  <c r="K16" i="67" s="1"/>
  <c r="M16" i="67" s="1"/>
  <c r="J12" i="67"/>
  <c r="K12" i="67" s="1"/>
  <c r="M12" i="67"/>
  <c r="M28" i="67"/>
  <c r="M11" i="67"/>
  <c r="M19" i="67"/>
  <c r="M27" i="67"/>
  <c r="M31" i="67"/>
  <c r="M10" i="67"/>
  <c r="M18" i="67"/>
  <c r="M22" i="67"/>
  <c r="M26" i="67"/>
  <c r="M9" i="67"/>
  <c r="M13" i="67"/>
  <c r="M17" i="67"/>
  <c r="M25" i="67"/>
  <c r="M29" i="67"/>
  <c r="M33" i="67"/>
  <c r="P43" i="62"/>
  <c r="P41" i="62"/>
  <c r="P39" i="62"/>
  <c r="P42" i="62"/>
  <c r="P40" i="62"/>
  <c r="P38" i="62"/>
  <c r="P38" i="61" a="1"/>
  <c r="P38" i="60" a="1"/>
  <c r="P38" i="59" a="1"/>
  <c r="P38" i="58" a="1"/>
  <c r="P38" i="57" a="1"/>
  <c r="P43" i="57" s="1"/>
  <c r="P38" i="56" a="1"/>
  <c r="P43" i="55"/>
  <c r="P41" i="55"/>
  <c r="P39" i="55"/>
  <c r="P42" i="55"/>
  <c r="P40" i="55"/>
  <c r="P38" i="55"/>
  <c r="P38" i="54" a="1"/>
  <c r="P38" i="50" a="1"/>
  <c r="P38" i="49" a="1"/>
  <c r="P38" i="48" a="1"/>
  <c r="P38" i="45" a="1"/>
  <c r="P38" i="44" a="1"/>
  <c r="P38" i="43" a="1"/>
  <c r="AE36" i="42"/>
  <c r="AC36" i="42"/>
  <c r="AA36" i="42"/>
  <c r="Y36" i="42"/>
  <c r="W36" i="42"/>
  <c r="U36" i="42"/>
  <c r="S36" i="42"/>
  <c r="Q36" i="42"/>
  <c r="AF35" i="42"/>
  <c r="AD35" i="42"/>
  <c r="AB35" i="42"/>
  <c r="Z35" i="42"/>
  <c r="X35" i="42"/>
  <c r="V35" i="42"/>
  <c r="T35" i="42"/>
  <c r="R35" i="42"/>
  <c r="P35" i="42"/>
  <c r="AE34" i="42"/>
  <c r="AC34" i="42"/>
  <c r="AA34" i="42"/>
  <c r="Y34" i="42"/>
  <c r="W34" i="42"/>
  <c r="U34" i="42"/>
  <c r="S34" i="42"/>
  <c r="Q34" i="42"/>
  <c r="AF33" i="42"/>
  <c r="AD33" i="42"/>
  <c r="AB33" i="42"/>
  <c r="Z33" i="42"/>
  <c r="X33" i="42"/>
  <c r="V33" i="42"/>
  <c r="T33" i="42"/>
  <c r="R33" i="42"/>
  <c r="P33" i="42"/>
  <c r="AE32" i="42"/>
  <c r="AC32" i="42"/>
  <c r="AA32" i="42"/>
  <c r="Y32" i="42"/>
  <c r="W32" i="42"/>
  <c r="U32" i="42"/>
  <c r="S32" i="42"/>
  <c r="Q32" i="42"/>
  <c r="AF31" i="42"/>
  <c r="AD31" i="42"/>
  <c r="AB31" i="42"/>
  <c r="Z31" i="42"/>
  <c r="X31" i="42"/>
  <c r="V31" i="42"/>
  <c r="T31" i="42"/>
  <c r="R31" i="42"/>
  <c r="P31" i="42"/>
  <c r="AF36" i="42"/>
  <c r="AB36" i="42"/>
  <c r="X36" i="42"/>
  <c r="T36" i="42"/>
  <c r="P36" i="42"/>
  <c r="AC35" i="42"/>
  <c r="Y35" i="42"/>
  <c r="U35" i="42"/>
  <c r="Q35" i="42"/>
  <c r="AD34" i="42"/>
  <c r="Z34" i="42"/>
  <c r="V34" i="42"/>
  <c r="R34" i="42"/>
  <c r="AE33" i="42"/>
  <c r="AA33" i="42"/>
  <c r="W33" i="42"/>
  <c r="S33" i="42"/>
  <c r="AF32" i="42"/>
  <c r="AB32" i="42"/>
  <c r="X32" i="42"/>
  <c r="T32" i="42"/>
  <c r="P32" i="42"/>
  <c r="AC31" i="42"/>
  <c r="Y31" i="42"/>
  <c r="U31" i="42"/>
  <c r="Q31" i="42"/>
  <c r="AD36" i="42"/>
  <c r="Z36" i="42"/>
  <c r="V36" i="42"/>
  <c r="R36" i="42"/>
  <c r="AE35" i="42"/>
  <c r="AA35" i="42"/>
  <c r="W35" i="42"/>
  <c r="S35" i="42"/>
  <c r="AF34" i="42"/>
  <c r="AB34" i="42"/>
  <c r="X34" i="42"/>
  <c r="T34" i="42"/>
  <c r="P34" i="42"/>
  <c r="AC33" i="42"/>
  <c r="Y33" i="42"/>
  <c r="U33" i="42"/>
  <c r="Q33" i="42"/>
  <c r="AD32" i="42"/>
  <c r="Z32" i="42"/>
  <c r="V32" i="42"/>
  <c r="R32" i="42"/>
  <c r="AE31" i="42"/>
  <c r="AA31" i="42"/>
  <c r="W31" i="42"/>
  <c r="S31" i="42"/>
  <c r="P42" i="40" a="1"/>
  <c r="P47" i="39"/>
  <c r="P45" i="39"/>
  <c r="P43" i="39"/>
  <c r="P46" i="39"/>
  <c r="P44" i="39"/>
  <c r="P42" i="39"/>
  <c r="P42" i="38" a="1"/>
  <c r="P42" i="37" a="1"/>
  <c r="P47" i="36"/>
  <c r="P45" i="36"/>
  <c r="P43" i="36"/>
  <c r="P46" i="36"/>
  <c r="P44" i="36"/>
  <c r="P42" i="36"/>
  <c r="Q30" i="33"/>
  <c r="AD35" i="33"/>
  <c r="Z35" i="33"/>
  <c r="V35" i="33"/>
  <c r="R35" i="33"/>
  <c r="AD34" i="33"/>
  <c r="Z34" i="33"/>
  <c r="V34" i="33"/>
  <c r="R34" i="33"/>
  <c r="AD33" i="33"/>
  <c r="Z33" i="33"/>
  <c r="V33" i="33"/>
  <c r="R33" i="33"/>
  <c r="AD32" i="33"/>
  <c r="Z32" i="33"/>
  <c r="V32" i="33"/>
  <c r="R32" i="33"/>
  <c r="AD31" i="33"/>
  <c r="Z31" i="33"/>
  <c r="V31" i="33"/>
  <c r="R31" i="33"/>
  <c r="AD30" i="33"/>
  <c r="Z30" i="33"/>
  <c r="V30" i="33"/>
  <c r="R30" i="33"/>
  <c r="AE35" i="33"/>
  <c r="AA35" i="33"/>
  <c r="W35" i="33"/>
  <c r="S35" i="33"/>
  <c r="AE34" i="33"/>
  <c r="AA34" i="33"/>
  <c r="W34" i="33"/>
  <c r="S34" i="33"/>
  <c r="AE33" i="33"/>
  <c r="AA33" i="33"/>
  <c r="W33" i="33"/>
  <c r="S33" i="33"/>
  <c r="AE32" i="33"/>
  <c r="AA32" i="33"/>
  <c r="W32" i="33"/>
  <c r="S32" i="33"/>
  <c r="AE31" i="33"/>
  <c r="AA31" i="33"/>
  <c r="W31" i="33"/>
  <c r="S31" i="33"/>
  <c r="AE30" i="33"/>
  <c r="AA30" i="33"/>
  <c r="W30" i="33"/>
  <c r="S30" i="33"/>
  <c r="AB35" i="33"/>
  <c r="X35" i="33"/>
  <c r="T35" i="33"/>
  <c r="P35" i="33"/>
  <c r="AB34" i="33"/>
  <c r="X34" i="33"/>
  <c r="T34" i="33"/>
  <c r="P34" i="33"/>
  <c r="AB33" i="33"/>
  <c r="X33" i="33"/>
  <c r="T33" i="33"/>
  <c r="P33" i="33"/>
  <c r="AB32" i="33"/>
  <c r="X32" i="33"/>
  <c r="X31" i="33"/>
  <c r="T32" i="33"/>
  <c r="AB31" i="33"/>
  <c r="T31" i="33"/>
  <c r="AB30" i="33"/>
  <c r="T30" i="33"/>
  <c r="AC35" i="33"/>
  <c r="U35" i="33"/>
  <c r="AC34" i="33"/>
  <c r="U34" i="33"/>
  <c r="AC33" i="33"/>
  <c r="U33" i="33"/>
  <c r="AC32" i="33"/>
  <c r="U32" i="33"/>
  <c r="AC31" i="33"/>
  <c r="U31" i="33"/>
  <c r="AC30" i="33"/>
  <c r="U30" i="33"/>
  <c r="P32" i="33"/>
  <c r="P31" i="33"/>
  <c r="X30" i="33"/>
  <c r="P30" i="33"/>
  <c r="Y35" i="33"/>
  <c r="Q35" i="33"/>
  <c r="Y34" i="33"/>
  <c r="Q34" i="33"/>
  <c r="Y33" i="33"/>
  <c r="Q33" i="33"/>
  <c r="Y32" i="33"/>
  <c r="Q32" i="33"/>
  <c r="Y31" i="33"/>
  <c r="Q31" i="33"/>
  <c r="Y30" i="33"/>
  <c r="M36" i="32"/>
  <c r="M34" i="32"/>
  <c r="M35" i="32"/>
  <c r="P38" i="57" l="1"/>
  <c r="G43" i="69"/>
  <c r="F43" i="69"/>
  <c r="P38" i="41"/>
  <c r="P43" i="41"/>
  <c r="P39" i="41"/>
  <c r="P41" i="41"/>
  <c r="P42" i="41"/>
  <c r="P40" i="41"/>
  <c r="I8" i="55" a="1"/>
  <c r="P42" i="57"/>
  <c r="M14" i="67"/>
  <c r="P41" i="57"/>
  <c r="K35" i="67"/>
  <c r="J8" i="64"/>
  <c r="J11" i="64"/>
  <c r="J19" i="64"/>
  <c r="J27" i="64"/>
  <c r="J13" i="64"/>
  <c r="J21" i="64"/>
  <c r="J29" i="64"/>
  <c r="K29" i="64" s="1"/>
  <c r="J15" i="64"/>
  <c r="J23" i="64"/>
  <c r="J31" i="64"/>
  <c r="K31" i="64" s="1"/>
  <c r="J9" i="64"/>
  <c r="J17" i="64"/>
  <c r="J25" i="64"/>
  <c r="J33" i="64"/>
  <c r="K33" i="64" s="1"/>
  <c r="J32" i="64"/>
  <c r="K32" i="64" s="1"/>
  <c r="J24" i="64"/>
  <c r="J16" i="64"/>
  <c r="J30" i="64"/>
  <c r="K30" i="64" s="1"/>
  <c r="J22" i="64"/>
  <c r="J14" i="64"/>
  <c r="J28" i="64"/>
  <c r="J20" i="64"/>
  <c r="J12" i="64"/>
  <c r="J26" i="64"/>
  <c r="J18" i="64"/>
  <c r="J10" i="64"/>
  <c r="M35" i="31"/>
  <c r="M36" i="31"/>
  <c r="M34" i="31"/>
  <c r="J8" i="68"/>
  <c r="K8" i="68" s="1"/>
  <c r="J29" i="68"/>
  <c r="K29" i="68" s="1"/>
  <c r="J21" i="68"/>
  <c r="K21" i="68" s="1"/>
  <c r="J13" i="68"/>
  <c r="K13" i="68" s="1"/>
  <c r="J30" i="68"/>
  <c r="K30" i="68" s="1"/>
  <c r="J22" i="68"/>
  <c r="K22" i="68" s="1"/>
  <c r="J14" i="68"/>
  <c r="K14" i="68" s="1"/>
  <c r="B43" i="68" s="1"/>
  <c r="J27" i="68"/>
  <c r="K27" i="68" s="1"/>
  <c r="J19" i="68"/>
  <c r="K19" i="68" s="1"/>
  <c r="J11" i="68"/>
  <c r="K11" i="68" s="1"/>
  <c r="J28" i="68"/>
  <c r="K28" i="68" s="1"/>
  <c r="M28" i="68" s="1"/>
  <c r="J20" i="68"/>
  <c r="K20" i="68" s="1"/>
  <c r="J12" i="68"/>
  <c r="K12" i="68" s="1"/>
  <c r="J33" i="68"/>
  <c r="K33" i="68" s="1"/>
  <c r="J25" i="68"/>
  <c r="K25" i="68" s="1"/>
  <c r="M25" i="68" s="1"/>
  <c r="J17" i="68"/>
  <c r="K17" i="68" s="1"/>
  <c r="J9" i="68"/>
  <c r="K9" i="68" s="1"/>
  <c r="J26" i="68"/>
  <c r="K26" i="68" s="1"/>
  <c r="J18" i="68"/>
  <c r="K18" i="68" s="1"/>
  <c r="M18" i="68" s="1"/>
  <c r="J10" i="68"/>
  <c r="K10" i="68" s="1"/>
  <c r="J31" i="68"/>
  <c r="K31" i="68" s="1"/>
  <c r="J23" i="68"/>
  <c r="K23" i="68" s="1"/>
  <c r="J15" i="68"/>
  <c r="K15" i="68" s="1"/>
  <c r="M15" i="68" s="1"/>
  <c r="J32" i="68"/>
  <c r="K32" i="68" s="1"/>
  <c r="J24" i="68"/>
  <c r="K24" i="68" s="1"/>
  <c r="J16" i="68"/>
  <c r="K16" i="68" s="1"/>
  <c r="P42" i="35"/>
  <c r="P45" i="35"/>
  <c r="P43" i="35"/>
  <c r="P46" i="35"/>
  <c r="P44" i="35"/>
  <c r="P47" i="35"/>
  <c r="O32" i="69"/>
  <c r="O28" i="69"/>
  <c r="O24" i="69"/>
  <c r="O21" i="69"/>
  <c r="O17" i="69"/>
  <c r="O13" i="69"/>
  <c r="O9" i="69"/>
  <c r="O29" i="69"/>
  <c r="O25" i="69"/>
  <c r="O22" i="69"/>
  <c r="O18" i="69"/>
  <c r="O14" i="69"/>
  <c r="O10" i="69"/>
  <c r="O30" i="69"/>
  <c r="O26" i="69"/>
  <c r="O19" i="69"/>
  <c r="O15" i="69"/>
  <c r="O11" i="69"/>
  <c r="O31" i="69"/>
  <c r="O27" i="69"/>
  <c r="O23" i="69"/>
  <c r="O20" i="69"/>
  <c r="O16" i="69"/>
  <c r="O12" i="69"/>
  <c r="M34" i="69"/>
  <c r="M33" i="69"/>
  <c r="H43" i="69"/>
  <c r="D43" i="69"/>
  <c r="E43" i="69"/>
  <c r="K34" i="68"/>
  <c r="M8" i="68"/>
  <c r="M12" i="68"/>
  <c r="M16" i="68"/>
  <c r="M20" i="68"/>
  <c r="M24" i="68"/>
  <c r="M32" i="68"/>
  <c r="M11" i="68"/>
  <c r="M19" i="68"/>
  <c r="M23" i="68"/>
  <c r="M27" i="68"/>
  <c r="M31" i="68"/>
  <c r="M10" i="68"/>
  <c r="M14" i="68"/>
  <c r="M22" i="68"/>
  <c r="M26" i="68"/>
  <c r="M30" i="68"/>
  <c r="M9" i="68"/>
  <c r="M13" i="68"/>
  <c r="M17" i="68"/>
  <c r="M21" i="68"/>
  <c r="M29" i="68"/>
  <c r="M33" i="68"/>
  <c r="O21" i="67"/>
  <c r="O20" i="67"/>
  <c r="O24" i="67"/>
  <c r="O28" i="67"/>
  <c r="O32" i="67"/>
  <c r="O15" i="67"/>
  <c r="O17" i="67"/>
  <c r="O33" i="67"/>
  <c r="O29" i="67"/>
  <c r="O25" i="67"/>
  <c r="M8" i="67"/>
  <c r="M34" i="67" s="1"/>
  <c r="O8" i="67"/>
  <c r="O13" i="67"/>
  <c r="O9" i="67"/>
  <c r="O30" i="67"/>
  <c r="O26" i="67"/>
  <c r="O22" i="67"/>
  <c r="O18" i="67"/>
  <c r="O14" i="67"/>
  <c r="O10" i="67"/>
  <c r="O31" i="67"/>
  <c r="O27" i="67"/>
  <c r="O23" i="67"/>
  <c r="O19" i="67"/>
  <c r="O11" i="67"/>
  <c r="O16" i="67"/>
  <c r="O12" i="67"/>
  <c r="F43" i="67"/>
  <c r="G43" i="67"/>
  <c r="H43" i="67" s="1"/>
  <c r="E43" i="67"/>
  <c r="D43" i="67"/>
  <c r="I8" i="62" a="1"/>
  <c r="P43" i="61"/>
  <c r="P41" i="61"/>
  <c r="P39" i="61"/>
  <c r="P42" i="61"/>
  <c r="P40" i="61"/>
  <c r="P38" i="61"/>
  <c r="P43" i="60"/>
  <c r="P41" i="60"/>
  <c r="P39" i="60"/>
  <c r="P42" i="60"/>
  <c r="P40" i="60"/>
  <c r="P38" i="60"/>
  <c r="P43" i="59"/>
  <c r="P41" i="59"/>
  <c r="P39" i="59"/>
  <c r="P42" i="59"/>
  <c r="P40" i="59"/>
  <c r="P38" i="59"/>
  <c r="P43" i="58"/>
  <c r="P41" i="58"/>
  <c r="P39" i="58"/>
  <c r="P42" i="58"/>
  <c r="P40" i="58"/>
  <c r="P38" i="58"/>
  <c r="P40" i="57"/>
  <c r="P39" i="57"/>
  <c r="I8" i="57" s="1" a="1"/>
  <c r="P43" i="56"/>
  <c r="P41" i="56"/>
  <c r="P39" i="56"/>
  <c r="P42" i="56"/>
  <c r="P40" i="56"/>
  <c r="P38" i="56"/>
  <c r="I23" i="55"/>
  <c r="J23" i="55" s="1"/>
  <c r="I21" i="55"/>
  <c r="J21" i="55" s="1"/>
  <c r="I19" i="55"/>
  <c r="J19" i="55" s="1"/>
  <c r="I17" i="55"/>
  <c r="J17" i="55" s="1"/>
  <c r="I15" i="55"/>
  <c r="J15" i="55" s="1"/>
  <c r="I13" i="55"/>
  <c r="J13" i="55" s="1"/>
  <c r="I11" i="55"/>
  <c r="J11" i="55" s="1"/>
  <c r="I9" i="55"/>
  <c r="J9" i="55" s="1"/>
  <c r="I24" i="55"/>
  <c r="J24" i="55" s="1"/>
  <c r="I22" i="55"/>
  <c r="J22" i="55" s="1"/>
  <c r="I20" i="55"/>
  <c r="J20" i="55" s="1"/>
  <c r="I18" i="55"/>
  <c r="J18" i="55" s="1"/>
  <c r="I16" i="55"/>
  <c r="J16" i="55" s="1"/>
  <c r="I14" i="55"/>
  <c r="J14" i="55" s="1"/>
  <c r="I12" i="55"/>
  <c r="J12" i="55" s="1"/>
  <c r="I10" i="55"/>
  <c r="J10" i="55" s="1"/>
  <c r="I8" i="55"/>
  <c r="J8" i="55" s="1"/>
  <c r="P43" i="54"/>
  <c r="P41" i="54"/>
  <c r="P39" i="54"/>
  <c r="P42" i="54"/>
  <c r="P40" i="54"/>
  <c r="P38" i="54"/>
  <c r="P43" i="50"/>
  <c r="P41" i="50"/>
  <c r="P39" i="50"/>
  <c r="P42" i="50"/>
  <c r="P40" i="50"/>
  <c r="P38" i="50"/>
  <c r="P43" i="49"/>
  <c r="P41" i="49"/>
  <c r="P39" i="49"/>
  <c r="P42" i="49"/>
  <c r="P40" i="49"/>
  <c r="P38" i="49"/>
  <c r="P43" i="48"/>
  <c r="P41" i="48"/>
  <c r="P39" i="48"/>
  <c r="P42" i="48"/>
  <c r="P40" i="48"/>
  <c r="P38" i="48"/>
  <c r="P43" i="45"/>
  <c r="P41" i="45"/>
  <c r="P39" i="45"/>
  <c r="P42" i="45"/>
  <c r="P38" i="45"/>
  <c r="P40" i="45"/>
  <c r="P43" i="44"/>
  <c r="P41" i="44"/>
  <c r="P39" i="44"/>
  <c r="P42" i="44"/>
  <c r="P40" i="44"/>
  <c r="P38" i="44"/>
  <c r="P43" i="43"/>
  <c r="P41" i="43"/>
  <c r="P39" i="43"/>
  <c r="P42" i="43"/>
  <c r="P40" i="43"/>
  <c r="P38" i="43"/>
  <c r="P38" i="42" a="1"/>
  <c r="P47" i="40"/>
  <c r="P45" i="40"/>
  <c r="P43" i="40"/>
  <c r="P46" i="40"/>
  <c r="P44" i="40"/>
  <c r="P42" i="40"/>
  <c r="I8" i="39" a="1"/>
  <c r="P47" i="38"/>
  <c r="P45" i="38"/>
  <c r="P43" i="38"/>
  <c r="P46" i="38"/>
  <c r="P44" i="38"/>
  <c r="P42" i="38"/>
  <c r="P47" i="37"/>
  <c r="P45" i="37"/>
  <c r="P43" i="37"/>
  <c r="P46" i="37"/>
  <c r="P44" i="37"/>
  <c r="P42" i="37"/>
  <c r="I8" i="36" a="1"/>
  <c r="P37" i="33" a="1"/>
  <c r="F8" i="32" a="1"/>
  <c r="I8" i="45" l="1" a="1"/>
  <c r="M30" i="64"/>
  <c r="M33" i="64"/>
  <c r="M31" i="64"/>
  <c r="I8" i="41" a="1"/>
  <c r="B34" i="55"/>
  <c r="K35" i="68"/>
  <c r="F8" i="31" a="1"/>
  <c r="I8" i="35" a="1"/>
  <c r="M35" i="67"/>
  <c r="N24" i="67" s="1"/>
  <c r="M32" i="64"/>
  <c r="M29" i="64"/>
  <c r="N28" i="69"/>
  <c r="N8" i="69"/>
  <c r="N12" i="69"/>
  <c r="N20" i="69"/>
  <c r="N27" i="69"/>
  <c r="N11" i="69"/>
  <c r="N19" i="69"/>
  <c r="N26" i="69"/>
  <c r="N10" i="69"/>
  <c r="N18" i="69"/>
  <c r="N25" i="69"/>
  <c r="N9" i="69"/>
  <c r="N17" i="69"/>
  <c r="N24" i="69"/>
  <c r="N32" i="69"/>
  <c r="N16" i="69"/>
  <c r="N23" i="69"/>
  <c r="N31" i="69"/>
  <c r="N15" i="69"/>
  <c r="N30" i="69"/>
  <c r="N14" i="69"/>
  <c r="N22" i="69"/>
  <c r="N29" i="69"/>
  <c r="N13" i="69"/>
  <c r="N21" i="69"/>
  <c r="O8" i="68"/>
  <c r="M35" i="68"/>
  <c r="M34" i="68"/>
  <c r="F43" i="68"/>
  <c r="G43" i="68"/>
  <c r="H43" i="68" s="1"/>
  <c r="D43" i="68"/>
  <c r="E43" i="68"/>
  <c r="O33" i="68"/>
  <c r="O29" i="68"/>
  <c r="O25" i="68"/>
  <c r="O21" i="68"/>
  <c r="O17" i="68"/>
  <c r="O13" i="68"/>
  <c r="O9" i="68"/>
  <c r="O30" i="68"/>
  <c r="O26" i="68"/>
  <c r="O22" i="68"/>
  <c r="O18" i="68"/>
  <c r="O14" i="68"/>
  <c r="O10" i="68"/>
  <c r="O31" i="68"/>
  <c r="O27" i="68"/>
  <c r="O23" i="68"/>
  <c r="O19" i="68"/>
  <c r="O15" i="68"/>
  <c r="O11" i="68"/>
  <c r="O32" i="68"/>
  <c r="O28" i="68"/>
  <c r="O24" i="68"/>
  <c r="O20" i="68"/>
  <c r="O16" i="68"/>
  <c r="O12" i="68"/>
  <c r="N8" i="67"/>
  <c r="N17" i="67"/>
  <c r="N16" i="67"/>
  <c r="N32" i="67"/>
  <c r="N23" i="67"/>
  <c r="N31" i="67"/>
  <c r="N22" i="67"/>
  <c r="N30" i="67"/>
  <c r="N21" i="67"/>
  <c r="N11" i="67"/>
  <c r="N13" i="67"/>
  <c r="N12" i="67"/>
  <c r="N28" i="67"/>
  <c r="N19" i="67"/>
  <c r="N27" i="67"/>
  <c r="N18" i="67"/>
  <c r="N26" i="67"/>
  <c r="N9" i="67"/>
  <c r="N33" i="67"/>
  <c r="N15" i="67"/>
  <c r="K28" i="64"/>
  <c r="I23" i="62"/>
  <c r="J23" i="62" s="1"/>
  <c r="I21" i="62"/>
  <c r="J21" i="62" s="1"/>
  <c r="I19" i="62"/>
  <c r="J19" i="62" s="1"/>
  <c r="I17" i="62"/>
  <c r="J17" i="62" s="1"/>
  <c r="I15" i="62"/>
  <c r="J15" i="62" s="1"/>
  <c r="I13" i="62"/>
  <c r="J13" i="62" s="1"/>
  <c r="I11" i="62"/>
  <c r="J11" i="62" s="1"/>
  <c r="I9" i="62"/>
  <c r="J9" i="62" s="1"/>
  <c r="I24" i="62"/>
  <c r="J24" i="62" s="1"/>
  <c r="I22" i="62"/>
  <c r="J22" i="62" s="1"/>
  <c r="I20" i="62"/>
  <c r="J20" i="62" s="1"/>
  <c r="I18" i="62"/>
  <c r="J18" i="62" s="1"/>
  <c r="I16" i="62"/>
  <c r="J16" i="62" s="1"/>
  <c r="I14" i="62"/>
  <c r="J14" i="62" s="1"/>
  <c r="I12" i="62"/>
  <c r="J12" i="62" s="1"/>
  <c r="I10" i="62"/>
  <c r="J10" i="62" s="1"/>
  <c r="I8" i="62"/>
  <c r="J8" i="62" s="1"/>
  <c r="I8" i="61" a="1"/>
  <c r="I23" i="61" s="1"/>
  <c r="J23" i="61" s="1"/>
  <c r="I8" i="60" a="1"/>
  <c r="I8" i="59" a="1"/>
  <c r="I8" i="58" a="1"/>
  <c r="I23" i="57"/>
  <c r="J23" i="57" s="1"/>
  <c r="I22" i="57"/>
  <c r="J22" i="57" s="1"/>
  <c r="I18" i="57"/>
  <c r="J18" i="57" s="1"/>
  <c r="I14" i="57"/>
  <c r="J14" i="57" s="1"/>
  <c r="B34" i="57" s="1"/>
  <c r="I10" i="57"/>
  <c r="J10" i="57" s="1"/>
  <c r="I19" i="57"/>
  <c r="J19" i="57" s="1"/>
  <c r="I11" i="57"/>
  <c r="J11" i="57" s="1"/>
  <c r="I17" i="57"/>
  <c r="J17" i="57" s="1"/>
  <c r="I9" i="57"/>
  <c r="J9" i="57" s="1"/>
  <c r="I24" i="57"/>
  <c r="J24" i="57" s="1"/>
  <c r="I20" i="57"/>
  <c r="J20" i="57" s="1"/>
  <c r="I16" i="57"/>
  <c r="J16" i="57" s="1"/>
  <c r="I12" i="57"/>
  <c r="J12" i="57" s="1"/>
  <c r="I8" i="57"/>
  <c r="J8" i="57" s="1"/>
  <c r="I15" i="57"/>
  <c r="J15" i="57" s="1"/>
  <c r="I21" i="57"/>
  <c r="J21" i="57" s="1"/>
  <c r="I13" i="57"/>
  <c r="J13" i="57" s="1"/>
  <c r="I8" i="56" a="1"/>
  <c r="G34" i="55"/>
  <c r="H34" i="55" s="1"/>
  <c r="F34" i="55"/>
  <c r="E34" i="55"/>
  <c r="D34" i="55"/>
  <c r="I8" i="54" a="1"/>
  <c r="I8" i="50" a="1"/>
  <c r="I8" i="49" a="1"/>
  <c r="I8" i="48" a="1"/>
  <c r="I23" i="45"/>
  <c r="J23" i="45" s="1"/>
  <c r="I21" i="45"/>
  <c r="J21" i="45" s="1"/>
  <c r="I19" i="45"/>
  <c r="J19" i="45" s="1"/>
  <c r="I17" i="45"/>
  <c r="J17" i="45" s="1"/>
  <c r="I15" i="45"/>
  <c r="J15" i="45" s="1"/>
  <c r="I13" i="45"/>
  <c r="J13" i="45" s="1"/>
  <c r="I11" i="45"/>
  <c r="J11" i="45" s="1"/>
  <c r="I9" i="45"/>
  <c r="J9" i="45" s="1"/>
  <c r="I24" i="45"/>
  <c r="J24" i="45" s="1"/>
  <c r="I20" i="45"/>
  <c r="J20" i="45" s="1"/>
  <c r="I16" i="45"/>
  <c r="J16" i="45" s="1"/>
  <c r="I12" i="45"/>
  <c r="J12" i="45" s="1"/>
  <c r="I8" i="45"/>
  <c r="J8" i="45" s="1"/>
  <c r="I22" i="45"/>
  <c r="J22" i="45" s="1"/>
  <c r="I18" i="45"/>
  <c r="J18" i="45" s="1"/>
  <c r="I14" i="45"/>
  <c r="J14" i="45" s="1"/>
  <c r="I10" i="45"/>
  <c r="J10" i="45" s="1"/>
  <c r="I8" i="44" a="1"/>
  <c r="I8" i="43" a="1"/>
  <c r="I23" i="43" s="1"/>
  <c r="J23" i="43" s="1"/>
  <c r="P42" i="42"/>
  <c r="P40" i="42"/>
  <c r="P38" i="42"/>
  <c r="P41" i="42"/>
  <c r="P43" i="42"/>
  <c r="P39" i="42"/>
  <c r="I8" i="40" a="1"/>
  <c r="I27" i="39"/>
  <c r="J27" i="39" s="1"/>
  <c r="I25" i="39"/>
  <c r="J25" i="39" s="1"/>
  <c r="I23" i="39"/>
  <c r="J23" i="39" s="1"/>
  <c r="I21" i="39"/>
  <c r="J21" i="39" s="1"/>
  <c r="I19" i="39"/>
  <c r="J19" i="39" s="1"/>
  <c r="I17" i="39"/>
  <c r="J17" i="39" s="1"/>
  <c r="I15" i="39"/>
  <c r="J15" i="39" s="1"/>
  <c r="I13" i="39"/>
  <c r="J13" i="39" s="1"/>
  <c r="I11" i="39"/>
  <c r="J11" i="39" s="1"/>
  <c r="I9" i="39"/>
  <c r="J9" i="39" s="1"/>
  <c r="I28" i="39"/>
  <c r="J28" i="39" s="1"/>
  <c r="I24" i="39"/>
  <c r="J24" i="39" s="1"/>
  <c r="I20" i="39"/>
  <c r="J20" i="39" s="1"/>
  <c r="I16" i="39"/>
  <c r="J16" i="39" s="1"/>
  <c r="I12" i="39"/>
  <c r="J12" i="39" s="1"/>
  <c r="I8" i="39"/>
  <c r="J8" i="39" s="1"/>
  <c r="I26" i="39"/>
  <c r="J26" i="39" s="1"/>
  <c r="I22" i="39"/>
  <c r="J22" i="39" s="1"/>
  <c r="I18" i="39"/>
  <c r="J18" i="39" s="1"/>
  <c r="I14" i="39"/>
  <c r="J14" i="39" s="1"/>
  <c r="I10" i="39"/>
  <c r="J10" i="39" s="1"/>
  <c r="I8" i="38" a="1"/>
  <c r="I8" i="37" a="1"/>
  <c r="I27" i="36"/>
  <c r="J27" i="36" s="1"/>
  <c r="I25" i="36"/>
  <c r="J25" i="36" s="1"/>
  <c r="I23" i="36"/>
  <c r="J23" i="36" s="1"/>
  <c r="I21" i="36"/>
  <c r="J21" i="36" s="1"/>
  <c r="I19" i="36"/>
  <c r="J19" i="36" s="1"/>
  <c r="I17" i="36"/>
  <c r="J17" i="36" s="1"/>
  <c r="I15" i="36"/>
  <c r="J15" i="36" s="1"/>
  <c r="I13" i="36"/>
  <c r="J13" i="36" s="1"/>
  <c r="I11" i="36"/>
  <c r="J11" i="36" s="1"/>
  <c r="I9" i="36"/>
  <c r="J9" i="36" s="1"/>
  <c r="I28" i="36"/>
  <c r="J28" i="36" s="1"/>
  <c r="I24" i="36"/>
  <c r="J24" i="36" s="1"/>
  <c r="I20" i="36"/>
  <c r="J20" i="36" s="1"/>
  <c r="I16" i="36"/>
  <c r="J16" i="36" s="1"/>
  <c r="I12" i="36"/>
  <c r="J12" i="36" s="1"/>
  <c r="I8" i="36"/>
  <c r="J8" i="36" s="1"/>
  <c r="I26" i="36"/>
  <c r="J26" i="36" s="1"/>
  <c r="I22" i="36"/>
  <c r="J22" i="36" s="1"/>
  <c r="I18" i="36"/>
  <c r="J18" i="36" s="1"/>
  <c r="I14" i="36"/>
  <c r="J14" i="36" s="1"/>
  <c r="I10" i="36"/>
  <c r="J10" i="36" s="1"/>
  <c r="P37" i="33"/>
  <c r="P42" i="33"/>
  <c r="P38" i="33"/>
  <c r="P39" i="33"/>
  <c r="P40" i="33"/>
  <c r="P41" i="33"/>
  <c r="F23" i="32"/>
  <c r="G23" i="32" s="1"/>
  <c r="F21" i="32"/>
  <c r="G21" i="32" s="1"/>
  <c r="F19" i="32"/>
  <c r="G19" i="32" s="1"/>
  <c r="F17" i="32"/>
  <c r="G17" i="32" s="1"/>
  <c r="F15" i="32"/>
  <c r="G15" i="32" s="1"/>
  <c r="F13" i="32"/>
  <c r="G13" i="32" s="1"/>
  <c r="F11" i="32"/>
  <c r="G11" i="32" s="1"/>
  <c r="F20" i="32"/>
  <c r="G20" i="32" s="1"/>
  <c r="F16" i="32"/>
  <c r="G16" i="32" s="1"/>
  <c r="F12" i="32"/>
  <c r="G12" i="32" s="1"/>
  <c r="F9" i="32"/>
  <c r="G9" i="32" s="1"/>
  <c r="F22" i="32"/>
  <c r="G22" i="32" s="1"/>
  <c r="F18" i="32"/>
  <c r="G18" i="32" s="1"/>
  <c r="F14" i="32"/>
  <c r="G14" i="32" s="1"/>
  <c r="F10" i="32"/>
  <c r="G10" i="32" s="1"/>
  <c r="F8" i="32"/>
  <c r="G8" i="32" s="1"/>
  <c r="I13" i="61" l="1"/>
  <c r="J13" i="61" s="1"/>
  <c r="I8" i="35"/>
  <c r="I25" i="35"/>
  <c r="J25" i="35" s="1"/>
  <c r="I17" i="35"/>
  <c r="J17" i="35" s="1"/>
  <c r="I9" i="35"/>
  <c r="J9" i="35" s="1"/>
  <c r="I22" i="35"/>
  <c r="J22" i="35" s="1"/>
  <c r="I14" i="35"/>
  <c r="J14" i="35" s="1"/>
  <c r="I21" i="35"/>
  <c r="J21" i="35" s="1"/>
  <c r="I26" i="35"/>
  <c r="J26" i="35" s="1"/>
  <c r="I10" i="35"/>
  <c r="J10" i="35" s="1"/>
  <c r="I23" i="35"/>
  <c r="J23" i="35" s="1"/>
  <c r="I15" i="35"/>
  <c r="J15" i="35" s="1"/>
  <c r="I28" i="35"/>
  <c r="J28" i="35" s="1"/>
  <c r="I20" i="35"/>
  <c r="J20" i="35" s="1"/>
  <c r="I12" i="35"/>
  <c r="J12" i="35" s="1"/>
  <c r="I13" i="35"/>
  <c r="J13" i="35" s="1"/>
  <c r="I18" i="35"/>
  <c r="J18" i="35" s="1"/>
  <c r="I19" i="35"/>
  <c r="J19" i="35" s="1"/>
  <c r="I11" i="35"/>
  <c r="J11" i="35" s="1"/>
  <c r="I24" i="35"/>
  <c r="J24" i="35" s="1"/>
  <c r="I27" i="35"/>
  <c r="J27" i="35" s="1"/>
  <c r="I16" i="35"/>
  <c r="J16" i="35" s="1"/>
  <c r="I8" i="41"/>
  <c r="J8" i="41" s="1"/>
  <c r="I15" i="41"/>
  <c r="J15" i="41" s="1"/>
  <c r="I23" i="41"/>
  <c r="J23" i="41" s="1"/>
  <c r="I11" i="41"/>
  <c r="J11" i="41" s="1"/>
  <c r="I19" i="41"/>
  <c r="J19" i="41" s="1"/>
  <c r="I17" i="41"/>
  <c r="J17" i="41" s="1"/>
  <c r="I21" i="41"/>
  <c r="J21" i="41" s="1"/>
  <c r="I9" i="41"/>
  <c r="J9" i="41" s="1"/>
  <c r="I13" i="41"/>
  <c r="J13" i="41" s="1"/>
  <c r="I20" i="41"/>
  <c r="J20" i="41" s="1"/>
  <c r="I12" i="41"/>
  <c r="J12" i="41" s="1"/>
  <c r="I18" i="41"/>
  <c r="J18" i="41" s="1"/>
  <c r="I10" i="41"/>
  <c r="J10" i="41" s="1"/>
  <c r="I24" i="41"/>
  <c r="J24" i="41" s="1"/>
  <c r="I16" i="41"/>
  <c r="J16" i="41" s="1"/>
  <c r="I22" i="41"/>
  <c r="J22" i="41" s="1"/>
  <c r="I14" i="41"/>
  <c r="J14" i="41" s="1"/>
  <c r="F9" i="31"/>
  <c r="G9" i="31" s="1"/>
  <c r="F13" i="31"/>
  <c r="G13" i="31" s="1"/>
  <c r="F17" i="31"/>
  <c r="G17" i="31" s="1"/>
  <c r="F21" i="31"/>
  <c r="G21" i="31" s="1"/>
  <c r="F10" i="31"/>
  <c r="G10" i="31" s="1"/>
  <c r="F14" i="31"/>
  <c r="G14" i="31" s="1"/>
  <c r="F18" i="31"/>
  <c r="G18" i="31" s="1"/>
  <c r="F22" i="31"/>
  <c r="G22" i="31" s="1"/>
  <c r="F15" i="31"/>
  <c r="G15" i="31" s="1"/>
  <c r="F23" i="31"/>
  <c r="G23" i="31" s="1"/>
  <c r="F8" i="31"/>
  <c r="G8" i="31" s="1"/>
  <c r="F16" i="31"/>
  <c r="G16" i="31" s="1"/>
  <c r="F12" i="31"/>
  <c r="G12" i="31" s="1"/>
  <c r="F11" i="31"/>
  <c r="G11" i="31" s="1"/>
  <c r="F19" i="31"/>
  <c r="G19" i="31" s="1"/>
  <c r="F20" i="31"/>
  <c r="G20" i="31" s="1"/>
  <c r="B34" i="45"/>
  <c r="D34" i="45" s="1"/>
  <c r="B34" i="62"/>
  <c r="N25" i="67"/>
  <c r="N10" i="67"/>
  <c r="N20" i="67"/>
  <c r="N29" i="67"/>
  <c r="N14" i="67"/>
  <c r="M28" i="64"/>
  <c r="N29" i="68"/>
  <c r="N12" i="68"/>
  <c r="N20" i="68"/>
  <c r="N28" i="68"/>
  <c r="N11" i="68"/>
  <c r="N19" i="68"/>
  <c r="N27" i="68"/>
  <c r="N10" i="68"/>
  <c r="N18" i="68"/>
  <c r="N26" i="68"/>
  <c r="N9" i="68"/>
  <c r="N17" i="68"/>
  <c r="N25" i="68"/>
  <c r="N33" i="68"/>
  <c r="N8" i="68"/>
  <c r="N16" i="68"/>
  <c r="N24" i="68"/>
  <c r="N32" i="68"/>
  <c r="N15" i="68"/>
  <c r="N23" i="68"/>
  <c r="N31" i="68"/>
  <c r="N14" i="68"/>
  <c r="N22" i="68"/>
  <c r="N30" i="68"/>
  <c r="N13" i="68"/>
  <c r="N21" i="68"/>
  <c r="K9" i="64"/>
  <c r="K14" i="64"/>
  <c r="K15" i="64"/>
  <c r="K25" i="64"/>
  <c r="K22" i="64"/>
  <c r="K23" i="64"/>
  <c r="K17" i="64"/>
  <c r="K10" i="64"/>
  <c r="K18" i="64"/>
  <c r="K26" i="64"/>
  <c r="K11" i="64"/>
  <c r="K19" i="64"/>
  <c r="K27" i="64"/>
  <c r="K13" i="64"/>
  <c r="K21" i="64"/>
  <c r="K8" i="64"/>
  <c r="K12" i="64"/>
  <c r="K16" i="64"/>
  <c r="K20" i="64"/>
  <c r="K24" i="64"/>
  <c r="I12" i="61"/>
  <c r="J12" i="61" s="1"/>
  <c r="I15" i="61"/>
  <c r="J15" i="61" s="1"/>
  <c r="I20" i="61"/>
  <c r="J20" i="61" s="1"/>
  <c r="I21" i="61"/>
  <c r="J21" i="61" s="1"/>
  <c r="I8" i="61"/>
  <c r="J8" i="61" s="1"/>
  <c r="I16" i="61"/>
  <c r="J16" i="61" s="1"/>
  <c r="I24" i="61"/>
  <c r="J24" i="61" s="1"/>
  <c r="G34" i="62"/>
  <c r="H34" i="62" s="1"/>
  <c r="F34" i="62"/>
  <c r="E34" i="62"/>
  <c r="D34" i="62"/>
  <c r="I9" i="61"/>
  <c r="J9" i="61" s="1"/>
  <c r="I17" i="61"/>
  <c r="J17" i="61" s="1"/>
  <c r="I11" i="61"/>
  <c r="J11" i="61" s="1"/>
  <c r="I19" i="61"/>
  <c r="J19" i="61" s="1"/>
  <c r="I10" i="61"/>
  <c r="J10" i="61" s="1"/>
  <c r="I14" i="61"/>
  <c r="J14" i="61" s="1"/>
  <c r="I18" i="61"/>
  <c r="J18" i="61" s="1"/>
  <c r="I22" i="61"/>
  <c r="J22" i="61" s="1"/>
  <c r="I23" i="60"/>
  <c r="J23" i="60" s="1"/>
  <c r="I24" i="60"/>
  <c r="J24" i="60" s="1"/>
  <c r="I22" i="60"/>
  <c r="J22" i="60" s="1"/>
  <c r="I20" i="60"/>
  <c r="J20" i="60" s="1"/>
  <c r="I18" i="60"/>
  <c r="J18" i="60" s="1"/>
  <c r="I16" i="60"/>
  <c r="J16" i="60" s="1"/>
  <c r="I14" i="60"/>
  <c r="J14" i="60" s="1"/>
  <c r="I12" i="60"/>
  <c r="J12" i="60" s="1"/>
  <c r="I10" i="60"/>
  <c r="J10" i="60" s="1"/>
  <c r="I8" i="60"/>
  <c r="J8" i="60" s="1"/>
  <c r="I19" i="60"/>
  <c r="J19" i="60" s="1"/>
  <c r="I15" i="60"/>
  <c r="J15" i="60" s="1"/>
  <c r="I11" i="60"/>
  <c r="J11" i="60" s="1"/>
  <c r="I21" i="60"/>
  <c r="J21" i="60" s="1"/>
  <c r="I17" i="60"/>
  <c r="J17" i="60" s="1"/>
  <c r="I13" i="60"/>
  <c r="J13" i="60" s="1"/>
  <c r="I9" i="60"/>
  <c r="J9" i="60" s="1"/>
  <c r="I23" i="59"/>
  <c r="J23" i="59" s="1"/>
  <c r="I24" i="59"/>
  <c r="J24" i="59" s="1"/>
  <c r="I22" i="59"/>
  <c r="J22" i="59" s="1"/>
  <c r="I20" i="59"/>
  <c r="J20" i="59" s="1"/>
  <c r="I18" i="59"/>
  <c r="J18" i="59" s="1"/>
  <c r="I16" i="59"/>
  <c r="J16" i="59" s="1"/>
  <c r="I14" i="59"/>
  <c r="J14" i="59" s="1"/>
  <c r="I12" i="59"/>
  <c r="J12" i="59" s="1"/>
  <c r="I10" i="59"/>
  <c r="J10" i="59" s="1"/>
  <c r="I8" i="59"/>
  <c r="J8" i="59" s="1"/>
  <c r="I19" i="59"/>
  <c r="J19" i="59" s="1"/>
  <c r="I15" i="59"/>
  <c r="J15" i="59" s="1"/>
  <c r="I11" i="59"/>
  <c r="J11" i="59" s="1"/>
  <c r="I21" i="59"/>
  <c r="J21" i="59" s="1"/>
  <c r="I17" i="59"/>
  <c r="J17" i="59" s="1"/>
  <c r="I13" i="59"/>
  <c r="J13" i="59" s="1"/>
  <c r="I9" i="59"/>
  <c r="J9" i="59" s="1"/>
  <c r="I23" i="58"/>
  <c r="J23" i="58" s="1"/>
  <c r="I24" i="58"/>
  <c r="J24" i="58" s="1"/>
  <c r="I22" i="58"/>
  <c r="J22" i="58" s="1"/>
  <c r="I20" i="58"/>
  <c r="J20" i="58" s="1"/>
  <c r="I18" i="58"/>
  <c r="J18" i="58" s="1"/>
  <c r="I16" i="58"/>
  <c r="J16" i="58" s="1"/>
  <c r="I14" i="58"/>
  <c r="J14" i="58" s="1"/>
  <c r="I12" i="58"/>
  <c r="J12" i="58" s="1"/>
  <c r="I10" i="58"/>
  <c r="J10" i="58" s="1"/>
  <c r="I8" i="58"/>
  <c r="J8" i="58" s="1"/>
  <c r="I19" i="58"/>
  <c r="J19" i="58" s="1"/>
  <c r="I15" i="58"/>
  <c r="J15" i="58" s="1"/>
  <c r="I11" i="58"/>
  <c r="J11" i="58" s="1"/>
  <c r="I21" i="58"/>
  <c r="J21" i="58" s="1"/>
  <c r="I17" i="58"/>
  <c r="J17" i="58" s="1"/>
  <c r="I13" i="58"/>
  <c r="J13" i="58" s="1"/>
  <c r="I9" i="58"/>
  <c r="J9" i="58" s="1"/>
  <c r="G34" i="57"/>
  <c r="H34" i="57" s="1"/>
  <c r="F34" i="57"/>
  <c r="E34" i="57"/>
  <c r="D34" i="57"/>
  <c r="I23" i="56"/>
  <c r="J23" i="56" s="1"/>
  <c r="I21" i="56"/>
  <c r="J21" i="56" s="1"/>
  <c r="I19" i="56"/>
  <c r="J19" i="56" s="1"/>
  <c r="I17" i="56"/>
  <c r="J17" i="56" s="1"/>
  <c r="I15" i="56"/>
  <c r="J15" i="56" s="1"/>
  <c r="I13" i="56"/>
  <c r="J13" i="56" s="1"/>
  <c r="I11" i="56"/>
  <c r="J11" i="56" s="1"/>
  <c r="I9" i="56"/>
  <c r="J9" i="56" s="1"/>
  <c r="I24" i="56"/>
  <c r="J24" i="56" s="1"/>
  <c r="I20" i="56"/>
  <c r="J20" i="56" s="1"/>
  <c r="I16" i="56"/>
  <c r="J16" i="56" s="1"/>
  <c r="I12" i="56"/>
  <c r="J12" i="56" s="1"/>
  <c r="I8" i="56"/>
  <c r="J8" i="56" s="1"/>
  <c r="I22" i="56"/>
  <c r="J22" i="56" s="1"/>
  <c r="I18" i="56"/>
  <c r="J18" i="56" s="1"/>
  <c r="I14" i="56"/>
  <c r="J14" i="56" s="1"/>
  <c r="I10" i="56"/>
  <c r="J10" i="56" s="1"/>
  <c r="I23" i="54"/>
  <c r="J23" i="54" s="1"/>
  <c r="I21" i="54"/>
  <c r="J21" i="54" s="1"/>
  <c r="I19" i="54"/>
  <c r="J19" i="54" s="1"/>
  <c r="I17" i="54"/>
  <c r="J17" i="54" s="1"/>
  <c r="I15" i="54"/>
  <c r="J15" i="54" s="1"/>
  <c r="I13" i="54"/>
  <c r="J13" i="54" s="1"/>
  <c r="I11" i="54"/>
  <c r="J11" i="54" s="1"/>
  <c r="I9" i="54"/>
  <c r="J9" i="54" s="1"/>
  <c r="I22" i="54"/>
  <c r="J22" i="54" s="1"/>
  <c r="I18" i="54"/>
  <c r="J18" i="54" s="1"/>
  <c r="I14" i="54"/>
  <c r="J14" i="54" s="1"/>
  <c r="I10" i="54"/>
  <c r="J10" i="54" s="1"/>
  <c r="I24" i="54"/>
  <c r="J24" i="54" s="1"/>
  <c r="I20" i="54"/>
  <c r="J20" i="54" s="1"/>
  <c r="I16" i="54"/>
  <c r="J16" i="54" s="1"/>
  <c r="I12" i="54"/>
  <c r="J12" i="54" s="1"/>
  <c r="I8" i="54"/>
  <c r="J8" i="54" s="1"/>
  <c r="B34" i="54" s="1"/>
  <c r="I24" i="50"/>
  <c r="J24" i="50" s="1"/>
  <c r="I22" i="50"/>
  <c r="J22" i="50" s="1"/>
  <c r="I20" i="50"/>
  <c r="J20" i="50" s="1"/>
  <c r="I18" i="50"/>
  <c r="J18" i="50" s="1"/>
  <c r="I16" i="50"/>
  <c r="J16" i="50" s="1"/>
  <c r="I14" i="50"/>
  <c r="J14" i="50" s="1"/>
  <c r="I12" i="50"/>
  <c r="J12" i="50" s="1"/>
  <c r="I10" i="50"/>
  <c r="J10" i="50" s="1"/>
  <c r="I8" i="50"/>
  <c r="J8" i="50" s="1"/>
  <c r="I23" i="50"/>
  <c r="J23" i="50" s="1"/>
  <c r="I21" i="50"/>
  <c r="J21" i="50" s="1"/>
  <c r="I19" i="50"/>
  <c r="J19" i="50" s="1"/>
  <c r="I17" i="50"/>
  <c r="J17" i="50" s="1"/>
  <c r="I15" i="50"/>
  <c r="J15" i="50" s="1"/>
  <c r="I13" i="50"/>
  <c r="J13" i="50" s="1"/>
  <c r="I11" i="50"/>
  <c r="J11" i="50" s="1"/>
  <c r="I9" i="50"/>
  <c r="J9" i="50" s="1"/>
  <c r="I23" i="49"/>
  <c r="J23" i="49" s="1"/>
  <c r="I21" i="49"/>
  <c r="J21" i="49" s="1"/>
  <c r="I19" i="49"/>
  <c r="J19" i="49" s="1"/>
  <c r="I22" i="49"/>
  <c r="J22" i="49" s="1"/>
  <c r="I18" i="49"/>
  <c r="J18" i="49" s="1"/>
  <c r="I16" i="49"/>
  <c r="J16" i="49" s="1"/>
  <c r="I14" i="49"/>
  <c r="J14" i="49" s="1"/>
  <c r="I12" i="49"/>
  <c r="J12" i="49" s="1"/>
  <c r="I10" i="49"/>
  <c r="J10" i="49" s="1"/>
  <c r="I8" i="49"/>
  <c r="J8" i="49" s="1"/>
  <c r="I24" i="49"/>
  <c r="J24" i="49" s="1"/>
  <c r="I20" i="49"/>
  <c r="J20" i="49" s="1"/>
  <c r="I17" i="49"/>
  <c r="J17" i="49" s="1"/>
  <c r="I15" i="49"/>
  <c r="J15" i="49" s="1"/>
  <c r="I13" i="49"/>
  <c r="J13" i="49" s="1"/>
  <c r="I11" i="49"/>
  <c r="J11" i="49" s="1"/>
  <c r="I9" i="49"/>
  <c r="J9" i="49" s="1"/>
  <c r="I23" i="48"/>
  <c r="J23" i="48" s="1"/>
  <c r="I21" i="48"/>
  <c r="J21" i="48" s="1"/>
  <c r="I19" i="48"/>
  <c r="J19" i="48" s="1"/>
  <c r="I17" i="48"/>
  <c r="J17" i="48" s="1"/>
  <c r="I15" i="48"/>
  <c r="J15" i="48" s="1"/>
  <c r="I13" i="48"/>
  <c r="J13" i="48" s="1"/>
  <c r="I11" i="48"/>
  <c r="J11" i="48" s="1"/>
  <c r="I9" i="48"/>
  <c r="J9" i="48" s="1"/>
  <c r="I22" i="48"/>
  <c r="J22" i="48" s="1"/>
  <c r="I18" i="48"/>
  <c r="J18" i="48" s="1"/>
  <c r="I14" i="48"/>
  <c r="J14" i="48" s="1"/>
  <c r="I10" i="48"/>
  <c r="J10" i="48" s="1"/>
  <c r="I24" i="48"/>
  <c r="J24" i="48" s="1"/>
  <c r="I20" i="48"/>
  <c r="J20" i="48" s="1"/>
  <c r="I16" i="48"/>
  <c r="J16" i="48" s="1"/>
  <c r="I12" i="48"/>
  <c r="J12" i="48" s="1"/>
  <c r="I8" i="48"/>
  <c r="J8" i="48" s="1"/>
  <c r="G34" i="45"/>
  <c r="H34" i="45" s="1"/>
  <c r="F34" i="45"/>
  <c r="I23" i="44"/>
  <c r="J23" i="44" s="1"/>
  <c r="I21" i="44"/>
  <c r="J21" i="44" s="1"/>
  <c r="I19" i="44"/>
  <c r="J19" i="44" s="1"/>
  <c r="I17" i="44"/>
  <c r="J17" i="44" s="1"/>
  <c r="I15" i="44"/>
  <c r="J15" i="44" s="1"/>
  <c r="I13" i="44"/>
  <c r="J13" i="44" s="1"/>
  <c r="I11" i="44"/>
  <c r="J11" i="44" s="1"/>
  <c r="I9" i="44"/>
  <c r="J9" i="44" s="1"/>
  <c r="I22" i="44"/>
  <c r="J22" i="44" s="1"/>
  <c r="I18" i="44"/>
  <c r="J18" i="44" s="1"/>
  <c r="I14" i="44"/>
  <c r="J14" i="44" s="1"/>
  <c r="I10" i="44"/>
  <c r="J10" i="44" s="1"/>
  <c r="I24" i="44"/>
  <c r="J24" i="44" s="1"/>
  <c r="I20" i="44"/>
  <c r="J20" i="44" s="1"/>
  <c r="I16" i="44"/>
  <c r="J16" i="44" s="1"/>
  <c r="I12" i="44"/>
  <c r="J12" i="44" s="1"/>
  <c r="I8" i="44"/>
  <c r="J8" i="44" s="1"/>
  <c r="I8" i="43"/>
  <c r="J8" i="43" s="1"/>
  <c r="I12" i="43"/>
  <c r="J12" i="43" s="1"/>
  <c r="I16" i="43"/>
  <c r="J16" i="43" s="1"/>
  <c r="I20" i="43"/>
  <c r="J20" i="43" s="1"/>
  <c r="I24" i="43"/>
  <c r="J24" i="43" s="1"/>
  <c r="I11" i="43"/>
  <c r="J11" i="43" s="1"/>
  <c r="I17" i="43"/>
  <c r="J17" i="43" s="1"/>
  <c r="I10" i="43"/>
  <c r="J10" i="43" s="1"/>
  <c r="I14" i="43"/>
  <c r="J14" i="43" s="1"/>
  <c r="I18" i="43"/>
  <c r="J18" i="43" s="1"/>
  <c r="I22" i="43"/>
  <c r="J22" i="43" s="1"/>
  <c r="I9" i="43"/>
  <c r="J9" i="43" s="1"/>
  <c r="I13" i="43"/>
  <c r="J13" i="43" s="1"/>
  <c r="I21" i="43"/>
  <c r="J21" i="43" s="1"/>
  <c r="I15" i="43"/>
  <c r="J15" i="43" s="1"/>
  <c r="I19" i="43"/>
  <c r="J19" i="43" s="1"/>
  <c r="I8" i="42" a="1"/>
  <c r="I27" i="40"/>
  <c r="J27" i="40" s="1"/>
  <c r="I25" i="40"/>
  <c r="J25" i="40" s="1"/>
  <c r="I23" i="40"/>
  <c r="J23" i="40" s="1"/>
  <c r="I21" i="40"/>
  <c r="J21" i="40" s="1"/>
  <c r="I19" i="40"/>
  <c r="J19" i="40" s="1"/>
  <c r="I17" i="40"/>
  <c r="J17" i="40" s="1"/>
  <c r="I15" i="40"/>
  <c r="J15" i="40" s="1"/>
  <c r="I13" i="40"/>
  <c r="J13" i="40" s="1"/>
  <c r="I11" i="40"/>
  <c r="J11" i="40" s="1"/>
  <c r="I9" i="40"/>
  <c r="J9" i="40" s="1"/>
  <c r="I28" i="40"/>
  <c r="J28" i="40" s="1"/>
  <c r="I24" i="40"/>
  <c r="J24" i="40" s="1"/>
  <c r="I20" i="40"/>
  <c r="J20" i="40" s="1"/>
  <c r="I16" i="40"/>
  <c r="J16" i="40" s="1"/>
  <c r="I12" i="40"/>
  <c r="J12" i="40" s="1"/>
  <c r="I8" i="40"/>
  <c r="J8" i="40" s="1"/>
  <c r="I26" i="40"/>
  <c r="J26" i="40" s="1"/>
  <c r="I22" i="40"/>
  <c r="J22" i="40" s="1"/>
  <c r="I18" i="40"/>
  <c r="J18" i="40" s="1"/>
  <c r="I14" i="40"/>
  <c r="J14" i="40" s="1"/>
  <c r="I10" i="40"/>
  <c r="J10" i="40" s="1"/>
  <c r="B38" i="39"/>
  <c r="I27" i="38"/>
  <c r="J27" i="38" s="1"/>
  <c r="I25" i="38"/>
  <c r="J25" i="38" s="1"/>
  <c r="I23" i="38"/>
  <c r="J23" i="38" s="1"/>
  <c r="I21" i="38"/>
  <c r="J21" i="38" s="1"/>
  <c r="I19" i="38"/>
  <c r="J19" i="38" s="1"/>
  <c r="I17" i="38"/>
  <c r="J17" i="38" s="1"/>
  <c r="I15" i="38"/>
  <c r="J15" i="38" s="1"/>
  <c r="I13" i="38"/>
  <c r="J13" i="38" s="1"/>
  <c r="I11" i="38"/>
  <c r="J11" i="38" s="1"/>
  <c r="I9" i="38"/>
  <c r="J9" i="38" s="1"/>
  <c r="I28" i="38"/>
  <c r="J28" i="38" s="1"/>
  <c r="I24" i="38"/>
  <c r="J24" i="38" s="1"/>
  <c r="I20" i="38"/>
  <c r="J20" i="38" s="1"/>
  <c r="I16" i="38"/>
  <c r="J16" i="38" s="1"/>
  <c r="I12" i="38"/>
  <c r="J12" i="38" s="1"/>
  <c r="I8" i="38"/>
  <c r="J8" i="38" s="1"/>
  <c r="I26" i="38"/>
  <c r="J26" i="38" s="1"/>
  <c r="I22" i="38"/>
  <c r="J22" i="38" s="1"/>
  <c r="I18" i="38"/>
  <c r="J18" i="38" s="1"/>
  <c r="I14" i="38"/>
  <c r="J14" i="38" s="1"/>
  <c r="I10" i="38"/>
  <c r="J10" i="38" s="1"/>
  <c r="I27" i="37"/>
  <c r="J27" i="37" s="1"/>
  <c r="I25" i="37"/>
  <c r="J25" i="37" s="1"/>
  <c r="I23" i="37"/>
  <c r="J23" i="37" s="1"/>
  <c r="I21" i="37"/>
  <c r="J21" i="37" s="1"/>
  <c r="I19" i="37"/>
  <c r="J19" i="37" s="1"/>
  <c r="I17" i="37"/>
  <c r="J17" i="37" s="1"/>
  <c r="I15" i="37"/>
  <c r="J15" i="37" s="1"/>
  <c r="I13" i="37"/>
  <c r="J13" i="37" s="1"/>
  <c r="I11" i="37"/>
  <c r="J11" i="37" s="1"/>
  <c r="I9" i="37"/>
  <c r="J9" i="37" s="1"/>
  <c r="I26" i="37"/>
  <c r="J26" i="37" s="1"/>
  <c r="I22" i="37"/>
  <c r="J22" i="37" s="1"/>
  <c r="I18" i="37"/>
  <c r="J18" i="37" s="1"/>
  <c r="I14" i="37"/>
  <c r="J14" i="37" s="1"/>
  <c r="I10" i="37"/>
  <c r="J10" i="37" s="1"/>
  <c r="I28" i="37"/>
  <c r="J28" i="37" s="1"/>
  <c r="I24" i="37"/>
  <c r="J24" i="37" s="1"/>
  <c r="I20" i="37"/>
  <c r="J20" i="37" s="1"/>
  <c r="I16" i="37"/>
  <c r="J16" i="37" s="1"/>
  <c r="I12" i="37"/>
  <c r="J12" i="37" s="1"/>
  <c r="I8" i="37"/>
  <c r="J8" i="37" s="1"/>
  <c r="B38" i="36"/>
  <c r="J8" i="35"/>
  <c r="B38" i="35" s="1"/>
  <c r="I8" i="33" a="1"/>
  <c r="B31" i="32"/>
  <c r="C6" i="76" s="1"/>
  <c r="B31" i="31"/>
  <c r="B34" i="61" l="1"/>
  <c r="M12" i="64"/>
  <c r="M27" i="64"/>
  <c r="M18" i="64"/>
  <c r="M22" i="64"/>
  <c r="M9" i="64"/>
  <c r="B34" i="41"/>
  <c r="C4" i="77"/>
  <c r="F38" i="35"/>
  <c r="G4" i="77" s="1"/>
  <c r="D38" i="35"/>
  <c r="E4" i="77" s="1"/>
  <c r="E38" i="35"/>
  <c r="F4" i="77" s="1"/>
  <c r="M8" i="64"/>
  <c r="K35" i="64"/>
  <c r="K34" i="64"/>
  <c r="O18" i="64" s="1"/>
  <c r="M10" i="64"/>
  <c r="B38" i="37"/>
  <c r="B34" i="43"/>
  <c r="B34" i="48"/>
  <c r="M20" i="64"/>
  <c r="M21" i="64"/>
  <c r="M11" i="64"/>
  <c r="M17" i="64"/>
  <c r="M15" i="64"/>
  <c r="M24" i="64"/>
  <c r="M19" i="64"/>
  <c r="M25" i="64"/>
  <c r="B34" i="44"/>
  <c r="M16" i="64"/>
  <c r="O16" i="64"/>
  <c r="M13" i="64"/>
  <c r="O13" i="64"/>
  <c r="O26" i="64"/>
  <c r="M26" i="64"/>
  <c r="M23" i="64"/>
  <c r="O14" i="64"/>
  <c r="M14" i="64"/>
  <c r="B43" i="64"/>
  <c r="F43" i="64" s="1"/>
  <c r="G34" i="61"/>
  <c r="H34" i="61" s="1"/>
  <c r="F34" i="61"/>
  <c r="E34" i="61"/>
  <c r="D34" i="61"/>
  <c r="B34" i="60"/>
  <c r="B34" i="59"/>
  <c r="B34" i="58"/>
  <c r="B34" i="56"/>
  <c r="G34" i="54"/>
  <c r="H34" i="54" s="1"/>
  <c r="F34" i="54"/>
  <c r="E34" i="54"/>
  <c r="D34" i="54"/>
  <c r="B34" i="50"/>
  <c r="B34" i="49"/>
  <c r="G34" i="48"/>
  <c r="H34" i="48" s="1"/>
  <c r="E34" i="45"/>
  <c r="G34" i="44"/>
  <c r="H34" i="44" s="1"/>
  <c r="D34" i="44"/>
  <c r="F34" i="43"/>
  <c r="D34" i="43"/>
  <c r="G34" i="43"/>
  <c r="H34" i="43" s="1"/>
  <c r="E34" i="43"/>
  <c r="I24" i="42"/>
  <c r="J24" i="42" s="1"/>
  <c r="I22" i="42"/>
  <c r="J22" i="42" s="1"/>
  <c r="I20" i="42"/>
  <c r="J20" i="42" s="1"/>
  <c r="I18" i="42"/>
  <c r="J18" i="42" s="1"/>
  <c r="I16" i="42"/>
  <c r="J16" i="42" s="1"/>
  <c r="I14" i="42"/>
  <c r="J14" i="42" s="1"/>
  <c r="I12" i="42"/>
  <c r="J12" i="42" s="1"/>
  <c r="I10" i="42"/>
  <c r="J10" i="42" s="1"/>
  <c r="I8" i="42"/>
  <c r="J8" i="42" s="1"/>
  <c r="I21" i="42"/>
  <c r="J21" i="42" s="1"/>
  <c r="I17" i="42"/>
  <c r="J17" i="42" s="1"/>
  <c r="I13" i="42"/>
  <c r="J13" i="42" s="1"/>
  <c r="I9" i="42"/>
  <c r="J9" i="42" s="1"/>
  <c r="I23" i="42"/>
  <c r="J23" i="42" s="1"/>
  <c r="I19" i="42"/>
  <c r="J19" i="42" s="1"/>
  <c r="I15" i="42"/>
  <c r="J15" i="42" s="1"/>
  <c r="I11" i="42"/>
  <c r="J11" i="42" s="1"/>
  <c r="B38" i="40"/>
  <c r="C9" i="77" s="1"/>
  <c r="G38" i="39"/>
  <c r="H38" i="39" s="1"/>
  <c r="F38" i="39"/>
  <c r="E38" i="39"/>
  <c r="D38" i="39"/>
  <c r="B38" i="38"/>
  <c r="G38" i="37"/>
  <c r="H38" i="37" s="1"/>
  <c r="F38" i="37"/>
  <c r="E38" i="37"/>
  <c r="D38" i="37"/>
  <c r="G38" i="36"/>
  <c r="H38" i="36" s="1"/>
  <c r="F38" i="36"/>
  <c r="E38" i="36"/>
  <c r="D38" i="36"/>
  <c r="I11" i="33"/>
  <c r="J11" i="33" s="1"/>
  <c r="I20" i="33"/>
  <c r="J20" i="33" s="1"/>
  <c r="I21" i="33"/>
  <c r="J21" i="33" s="1"/>
  <c r="I22" i="33"/>
  <c r="J22" i="33" s="1"/>
  <c r="I23" i="33"/>
  <c r="J23" i="33" s="1"/>
  <c r="I16" i="33"/>
  <c r="J16" i="33" s="1"/>
  <c r="I17" i="33"/>
  <c r="J17" i="33" s="1"/>
  <c r="I18" i="33"/>
  <c r="J18" i="33" s="1"/>
  <c r="I19" i="33"/>
  <c r="J19" i="33" s="1"/>
  <c r="I12" i="33"/>
  <c r="J12" i="33" s="1"/>
  <c r="I13" i="33"/>
  <c r="J13" i="33" s="1"/>
  <c r="I14" i="33"/>
  <c r="J14" i="33" s="1"/>
  <c r="I15" i="33"/>
  <c r="J15" i="33" s="1"/>
  <c r="I8" i="33"/>
  <c r="J8" i="33" s="1"/>
  <c r="B33" i="33" s="1"/>
  <c r="I9" i="33"/>
  <c r="J9" i="33" s="1"/>
  <c r="I10" i="33"/>
  <c r="J10" i="33" s="1"/>
  <c r="F31" i="32"/>
  <c r="G6" i="76" s="1"/>
  <c r="G31" i="32"/>
  <c r="E31" i="32"/>
  <c r="F6" i="76" s="1"/>
  <c r="D31" i="32"/>
  <c r="E6" i="76" s="1"/>
  <c r="G31" i="31"/>
  <c r="H31" i="31" s="1"/>
  <c r="F31" i="31"/>
  <c r="D31" i="31"/>
  <c r="E31" i="31"/>
  <c r="G33" i="33" l="1"/>
  <c r="C7" i="76"/>
  <c r="O20" i="64"/>
  <c r="O22" i="64"/>
  <c r="O27" i="64"/>
  <c r="O19" i="64"/>
  <c r="O15" i="64"/>
  <c r="O11" i="64"/>
  <c r="N10" i="64"/>
  <c r="M35" i="64"/>
  <c r="M34" i="64"/>
  <c r="N16" i="64" s="1"/>
  <c r="O9" i="64"/>
  <c r="O12" i="64"/>
  <c r="H31" i="32"/>
  <c r="I6" i="76" s="1"/>
  <c r="H6" i="76"/>
  <c r="O23" i="64"/>
  <c r="N13" i="64"/>
  <c r="O25" i="64"/>
  <c r="O24" i="64"/>
  <c r="O17" i="64"/>
  <c r="O21" i="64"/>
  <c r="O10" i="64"/>
  <c r="O8" i="64"/>
  <c r="N9" i="64"/>
  <c r="N12" i="64"/>
  <c r="B34" i="42"/>
  <c r="D34" i="42" s="1"/>
  <c r="N14" i="64"/>
  <c r="N26" i="64"/>
  <c r="N25" i="64"/>
  <c r="N24" i="64"/>
  <c r="N17" i="64"/>
  <c r="N21" i="64"/>
  <c r="O33" i="64"/>
  <c r="O29" i="64"/>
  <c r="O30" i="64"/>
  <c r="O31" i="64"/>
  <c r="O32" i="64"/>
  <c r="O28" i="64"/>
  <c r="F34" i="41"/>
  <c r="G34" i="41"/>
  <c r="H34" i="41" s="1"/>
  <c r="E34" i="41"/>
  <c r="D34" i="41"/>
  <c r="N22" i="64"/>
  <c r="N27" i="64"/>
  <c r="E43" i="64"/>
  <c r="D43" i="64"/>
  <c r="G43" i="64"/>
  <c r="H43" i="64" s="1"/>
  <c r="G34" i="60"/>
  <c r="H34" i="60" s="1"/>
  <c r="F34" i="60"/>
  <c r="E34" i="60"/>
  <c r="D34" i="60"/>
  <c r="G34" i="59"/>
  <c r="H34" i="59" s="1"/>
  <c r="F34" i="59"/>
  <c r="E34" i="59"/>
  <c r="D34" i="59"/>
  <c r="G34" i="58"/>
  <c r="H34" i="58" s="1"/>
  <c r="F34" i="58"/>
  <c r="E34" i="58"/>
  <c r="D34" i="58"/>
  <c r="G34" i="56"/>
  <c r="H34" i="56" s="1"/>
  <c r="F34" i="56"/>
  <c r="E34" i="56"/>
  <c r="D34" i="56"/>
  <c r="G34" i="50"/>
  <c r="H34" i="50" s="1"/>
  <c r="F34" i="50"/>
  <c r="E34" i="50"/>
  <c r="D34" i="50"/>
  <c r="G34" i="49"/>
  <c r="H34" i="49" s="1"/>
  <c r="F34" i="49"/>
  <c r="E34" i="49"/>
  <c r="D34" i="49"/>
  <c r="D34" i="48"/>
  <c r="F34" i="48"/>
  <c r="E34" i="48"/>
  <c r="F34" i="44"/>
  <c r="E34" i="44"/>
  <c r="G38" i="40"/>
  <c r="F38" i="40"/>
  <c r="G9" i="77" s="1"/>
  <c r="E38" i="40"/>
  <c r="F9" i="77" s="1"/>
  <c r="D38" i="40"/>
  <c r="E9" i="77" s="1"/>
  <c r="G38" i="38"/>
  <c r="H38" i="38" s="1"/>
  <c r="F38" i="38"/>
  <c r="E38" i="38"/>
  <c r="D38" i="38"/>
  <c r="G38" i="35"/>
  <c r="D33" i="33"/>
  <c r="E7" i="76" s="1"/>
  <c r="F33" i="33"/>
  <c r="G7" i="76" s="1"/>
  <c r="E33" i="33"/>
  <c r="F7" i="76" s="1"/>
  <c r="N18" i="64" l="1"/>
  <c r="N8" i="64"/>
  <c r="N19" i="64"/>
  <c r="N33" i="64"/>
  <c r="N29" i="64"/>
  <c r="N31" i="64"/>
  <c r="N30" i="64"/>
  <c r="N32" i="64"/>
  <c r="N28" i="64"/>
  <c r="N20" i="64"/>
  <c r="N23" i="64"/>
  <c r="N11" i="64"/>
  <c r="H38" i="35"/>
  <c r="I4" i="77" s="1"/>
  <c r="H4" i="77"/>
  <c r="H38" i="40"/>
  <c r="I9" i="77" s="1"/>
  <c r="H9" i="77"/>
  <c r="N15" i="64"/>
  <c r="H33" i="33"/>
  <c r="I7" i="76" s="1"/>
  <c r="H7" i="76"/>
  <c r="F34" i="42"/>
  <c r="G34" i="42"/>
  <c r="H34" i="42" s="1"/>
  <c r="E34" i="42"/>
  <c r="G19" i="1"/>
  <c r="G25" i="1"/>
  <c r="G16" i="1"/>
  <c r="C29" i="6" l="1"/>
  <c r="J22" i="6"/>
  <c r="M22" i="6"/>
  <c r="O22" i="6"/>
  <c r="P22" i="6"/>
  <c r="S22" i="6"/>
  <c r="U22" i="6"/>
  <c r="V22" i="6"/>
  <c r="X22" i="6"/>
  <c r="Y22" i="6"/>
  <c r="I22" i="6"/>
  <c r="L22" i="6"/>
  <c r="N22" i="6"/>
  <c r="R22" i="6"/>
  <c r="T22" i="6"/>
  <c r="W22" i="6"/>
  <c r="H22" i="6"/>
  <c r="K22" i="6"/>
  <c r="Q22" i="6"/>
  <c r="G22" i="6"/>
  <c r="J21" i="6"/>
  <c r="M21" i="6"/>
  <c r="O21" i="6"/>
  <c r="P21" i="6"/>
  <c r="S21" i="6"/>
  <c r="U21" i="6"/>
  <c r="V21" i="6"/>
  <c r="X21" i="6"/>
  <c r="Y21" i="6"/>
  <c r="I21" i="6"/>
  <c r="L21" i="6"/>
  <c r="N21" i="6"/>
  <c r="R21" i="6"/>
  <c r="T21" i="6"/>
  <c r="W21" i="6"/>
  <c r="H21" i="6"/>
  <c r="K21" i="6"/>
  <c r="Q21" i="6"/>
  <c r="G21" i="6"/>
  <c r="J20" i="6"/>
  <c r="M20" i="6"/>
  <c r="O20" i="6"/>
  <c r="P20" i="6"/>
  <c r="S20" i="6"/>
  <c r="U20" i="6"/>
  <c r="V20" i="6"/>
  <c r="X20" i="6"/>
  <c r="Y20" i="6"/>
  <c r="I20" i="6"/>
  <c r="L20" i="6"/>
  <c r="N20" i="6"/>
  <c r="R20" i="6"/>
  <c r="T20" i="6"/>
  <c r="W20" i="6"/>
  <c r="H20" i="6"/>
  <c r="K20" i="6"/>
  <c r="Q20" i="6"/>
  <c r="G20" i="6"/>
  <c r="J19" i="6"/>
  <c r="M19" i="6"/>
  <c r="O19" i="6"/>
  <c r="P19" i="6"/>
  <c r="S19" i="6"/>
  <c r="U19" i="6"/>
  <c r="V19" i="6"/>
  <c r="X19" i="6"/>
  <c r="Y19" i="6"/>
  <c r="I19" i="6"/>
  <c r="L19" i="6"/>
  <c r="N19" i="6"/>
  <c r="R19" i="6"/>
  <c r="T19" i="6"/>
  <c r="W19" i="6"/>
  <c r="H19" i="6"/>
  <c r="K19" i="6"/>
  <c r="Q19" i="6"/>
  <c r="G19" i="6"/>
  <c r="J18" i="6"/>
  <c r="M18" i="6"/>
  <c r="O18" i="6"/>
  <c r="P18" i="6"/>
  <c r="S18" i="6"/>
  <c r="U18" i="6"/>
  <c r="V18" i="6"/>
  <c r="X18" i="6"/>
  <c r="Y18" i="6"/>
  <c r="I18" i="6"/>
  <c r="L18" i="6"/>
  <c r="N18" i="6"/>
  <c r="R18" i="6"/>
  <c r="T18" i="6"/>
  <c r="W18" i="6"/>
  <c r="H18" i="6"/>
  <c r="K18" i="6"/>
  <c r="Q18" i="6"/>
  <c r="G18" i="6"/>
  <c r="I60" i="6"/>
  <c r="J60" i="6" s="1"/>
  <c r="K60" i="6" s="1"/>
  <c r="G60" i="6"/>
  <c r="I59" i="6"/>
  <c r="J59" i="6" s="1"/>
  <c r="K59" i="6" s="1"/>
  <c r="G59" i="6"/>
  <c r="I58" i="6"/>
  <c r="J58" i="6" s="1"/>
  <c r="K58" i="6" s="1"/>
  <c r="G58" i="6"/>
  <c r="I57" i="6"/>
  <c r="J57" i="6" s="1"/>
  <c r="K57" i="6" s="1"/>
  <c r="G57" i="6"/>
  <c r="I56" i="6"/>
  <c r="J56" i="6" s="1"/>
  <c r="K56" i="6" s="1"/>
  <c r="G56" i="6"/>
  <c r="J55" i="6"/>
  <c r="K55" i="6" s="1"/>
  <c r="I55" i="6"/>
  <c r="G55" i="6"/>
  <c r="I54" i="6"/>
  <c r="J54" i="6" s="1"/>
  <c r="K54" i="6" s="1"/>
  <c r="G54" i="6"/>
  <c r="I53" i="6"/>
  <c r="J53" i="6" s="1"/>
  <c r="K53" i="6" s="1"/>
  <c r="G53" i="6"/>
  <c r="I52" i="6"/>
  <c r="J52" i="6" s="1"/>
  <c r="K52" i="6" s="1"/>
  <c r="G52" i="6"/>
  <c r="J51" i="6"/>
  <c r="K51" i="6" s="1"/>
  <c r="I51" i="6"/>
  <c r="G51" i="6"/>
  <c r="I50" i="6"/>
  <c r="J50" i="6" s="1"/>
  <c r="K50" i="6" s="1"/>
  <c r="G50" i="6"/>
  <c r="I49" i="6"/>
  <c r="J49" i="6" s="1"/>
  <c r="K49" i="6" s="1"/>
  <c r="G49" i="6"/>
  <c r="I48" i="6"/>
  <c r="J48" i="6" s="1"/>
  <c r="K48" i="6" s="1"/>
  <c r="G48" i="6"/>
  <c r="I47" i="6"/>
  <c r="J47" i="6" s="1"/>
  <c r="K47" i="6" s="1"/>
  <c r="G47" i="6"/>
  <c r="I46" i="6"/>
  <c r="J46" i="6" s="1"/>
  <c r="K46" i="6" s="1"/>
  <c r="G46" i="6"/>
  <c r="I45" i="6"/>
  <c r="J45" i="6" s="1"/>
  <c r="K45" i="6" s="1"/>
  <c r="G45" i="6"/>
  <c r="I44" i="6"/>
  <c r="J44" i="6" s="1"/>
  <c r="K44" i="6" s="1"/>
  <c r="G44" i="6"/>
  <c r="I43" i="6"/>
  <c r="J43" i="6" s="1"/>
  <c r="K43" i="6" s="1"/>
  <c r="G43" i="6"/>
  <c r="I42" i="6"/>
  <c r="J42" i="6" s="1"/>
  <c r="K42" i="6" s="1"/>
  <c r="G42" i="6"/>
  <c r="I41" i="6"/>
  <c r="J41" i="6" s="1"/>
  <c r="K41" i="6" s="1"/>
  <c r="G41" i="6"/>
  <c r="I40" i="6"/>
  <c r="J40" i="6" s="1"/>
  <c r="K40" i="6" s="1"/>
  <c r="G40" i="6"/>
  <c r="J39" i="6"/>
  <c r="K39" i="6" s="1"/>
  <c r="I39" i="6"/>
  <c r="G39" i="6"/>
  <c r="I38" i="6"/>
  <c r="J38" i="6" s="1"/>
  <c r="K38" i="6" s="1"/>
  <c r="G38" i="6"/>
  <c r="I37" i="6"/>
  <c r="J37" i="6" s="1"/>
  <c r="K37" i="6" s="1"/>
  <c r="G3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Y2" i="6"/>
  <c r="Y33" i="6" s="1"/>
  <c r="X2" i="6"/>
  <c r="W2" i="6"/>
  <c r="V2" i="6"/>
  <c r="U2" i="6"/>
  <c r="U33" i="6" s="1"/>
  <c r="T2" i="6"/>
  <c r="S2" i="6"/>
  <c r="R2" i="6"/>
  <c r="Q2" i="6"/>
  <c r="Q33" i="6" s="1"/>
  <c r="P2" i="6"/>
  <c r="O2" i="6"/>
  <c r="N2" i="6"/>
  <c r="M2" i="6"/>
  <c r="M33" i="6" s="1"/>
  <c r="L2" i="6"/>
  <c r="K2" i="6"/>
  <c r="J2" i="6"/>
  <c r="I2" i="6"/>
  <c r="I33" i="6" s="1"/>
  <c r="H2" i="6"/>
  <c r="G2" i="6"/>
  <c r="G26" i="1"/>
  <c r="N33" i="6" l="1"/>
  <c r="V33" i="6"/>
  <c r="G33" i="6"/>
  <c r="K33" i="6"/>
  <c r="O33" i="6"/>
  <c r="S33" i="6"/>
  <c r="W33" i="6"/>
  <c r="J33" i="6"/>
  <c r="R33" i="6"/>
  <c r="H33" i="6"/>
  <c r="L33" i="6"/>
  <c r="P33" i="6"/>
  <c r="T33" i="6"/>
  <c r="X33" i="6"/>
  <c r="D33" i="6"/>
  <c r="C33" i="6"/>
  <c r="E33" i="6"/>
  <c r="B33" i="6"/>
  <c r="F33" i="6"/>
  <c r="F28" i="4"/>
  <c r="E28" i="4"/>
  <c r="D28" i="4"/>
  <c r="C28" i="4"/>
  <c r="I55" i="4"/>
  <c r="J55" i="4" s="1"/>
  <c r="K55" i="4" s="1"/>
  <c r="G55" i="4"/>
  <c r="I54" i="4"/>
  <c r="J54" i="4" s="1"/>
  <c r="K54" i="4" s="1"/>
  <c r="G54" i="4"/>
  <c r="I53" i="4"/>
  <c r="J53" i="4" s="1"/>
  <c r="K53" i="4" s="1"/>
  <c r="G53" i="4"/>
  <c r="I52" i="4"/>
  <c r="J52" i="4" s="1"/>
  <c r="K52" i="4" s="1"/>
  <c r="G52" i="4"/>
  <c r="I51" i="4"/>
  <c r="J51" i="4" s="1"/>
  <c r="K51" i="4" s="1"/>
  <c r="G51" i="4"/>
  <c r="I50" i="4"/>
  <c r="J50" i="4" s="1"/>
  <c r="K50" i="4" s="1"/>
  <c r="G50" i="4"/>
  <c r="I49" i="4"/>
  <c r="J49" i="4" s="1"/>
  <c r="K49" i="4" s="1"/>
  <c r="G49" i="4"/>
  <c r="I48" i="4"/>
  <c r="J48" i="4" s="1"/>
  <c r="K48" i="4" s="1"/>
  <c r="G48" i="4"/>
  <c r="J47" i="4"/>
  <c r="K47" i="4" s="1"/>
  <c r="I47" i="4"/>
  <c r="G47" i="4"/>
  <c r="I46" i="4"/>
  <c r="J46" i="4" s="1"/>
  <c r="K46" i="4" s="1"/>
  <c r="G46" i="4"/>
  <c r="I45" i="4"/>
  <c r="J45" i="4" s="1"/>
  <c r="K45" i="4" s="1"/>
  <c r="G45" i="4"/>
  <c r="I44" i="4"/>
  <c r="J44" i="4" s="1"/>
  <c r="K44" i="4" s="1"/>
  <c r="G44" i="4"/>
  <c r="I43" i="4"/>
  <c r="J43" i="4" s="1"/>
  <c r="K43" i="4" s="1"/>
  <c r="G43" i="4"/>
  <c r="I42" i="4"/>
  <c r="J42" i="4" s="1"/>
  <c r="K42" i="4" s="1"/>
  <c r="G42" i="4"/>
  <c r="I41" i="4"/>
  <c r="J41" i="4" s="1"/>
  <c r="K41" i="4" s="1"/>
  <c r="G41" i="4"/>
  <c r="I40" i="4"/>
  <c r="J40" i="4" s="1"/>
  <c r="K40" i="4" s="1"/>
  <c r="G40" i="4"/>
  <c r="I39" i="4"/>
  <c r="J39" i="4" s="1"/>
  <c r="K39" i="4" s="1"/>
  <c r="G39" i="4"/>
  <c r="I38" i="4"/>
  <c r="J38" i="4" s="1"/>
  <c r="K38" i="4" s="1"/>
  <c r="G38" i="4"/>
  <c r="I37" i="4"/>
  <c r="J37" i="4" s="1"/>
  <c r="K37" i="4" s="1"/>
  <c r="G37" i="4"/>
  <c r="I36" i="4"/>
  <c r="J36" i="4" s="1"/>
  <c r="K36" i="4" s="1"/>
  <c r="G36" i="4"/>
  <c r="I35" i="4"/>
  <c r="J35" i="4" s="1"/>
  <c r="K35" i="4" s="1"/>
  <c r="G35" i="4"/>
  <c r="I34" i="4"/>
  <c r="J34" i="4" s="1"/>
  <c r="K34" i="4" s="1"/>
  <c r="G34" i="4"/>
  <c r="I33" i="4"/>
  <c r="J33" i="4" s="1"/>
  <c r="K33" i="4" s="1"/>
  <c r="G33" i="4"/>
  <c r="J32" i="4"/>
  <c r="K32" i="4" s="1"/>
  <c r="G32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Y2" i="4"/>
  <c r="Y28" i="4" s="1"/>
  <c r="X2" i="4"/>
  <c r="X28" i="4" s="1"/>
  <c r="W2" i="4"/>
  <c r="W28" i="4" s="1"/>
  <c r="V2" i="4"/>
  <c r="V28" i="4" s="1"/>
  <c r="U2" i="4"/>
  <c r="U28" i="4" s="1"/>
  <c r="T2" i="4"/>
  <c r="T28" i="4" s="1"/>
  <c r="S2" i="4"/>
  <c r="S28" i="4" s="1"/>
  <c r="R2" i="4"/>
  <c r="R28" i="4" s="1"/>
  <c r="Q2" i="4"/>
  <c r="Q28" i="4" s="1"/>
  <c r="P2" i="4"/>
  <c r="P28" i="4" s="1"/>
  <c r="O2" i="4"/>
  <c r="O28" i="4" s="1"/>
  <c r="N2" i="4"/>
  <c r="N28" i="4" s="1"/>
  <c r="M2" i="4"/>
  <c r="M28" i="4" s="1"/>
  <c r="L2" i="4"/>
  <c r="L28" i="4" s="1"/>
  <c r="K2" i="4"/>
  <c r="K28" i="4" s="1"/>
  <c r="J2" i="4"/>
  <c r="J28" i="4" s="1"/>
  <c r="I2" i="4"/>
  <c r="I28" i="4" s="1"/>
  <c r="H2" i="4"/>
  <c r="H28" i="4" s="1"/>
  <c r="G2" i="4"/>
  <c r="G28" i="4" s="1"/>
  <c r="G21" i="1" l="1"/>
  <c r="G22" i="1"/>
  <c r="G24" i="1"/>
  <c r="G28" i="1"/>
  <c r="G17" i="1"/>
  <c r="G20" i="1"/>
  <c r="G29" i="1"/>
  <c r="G27" i="1"/>
  <c r="G23" i="1"/>
  <c r="G31" i="1"/>
  <c r="G18" i="1"/>
  <c r="G30" i="1"/>
  <c r="M22" i="30" l="1" a="1"/>
  <c r="N25" i="30" s="1"/>
  <c r="M23" i="30" l="1"/>
  <c r="M22" i="30"/>
  <c r="O24" i="30"/>
  <c r="M24" i="30"/>
  <c r="P22" i="30"/>
  <c r="N22" i="30"/>
  <c r="O25" i="30"/>
  <c r="M25" i="30"/>
  <c r="O23" i="30"/>
  <c r="P24" i="30"/>
  <c r="O22" i="30"/>
  <c r="N24" i="30"/>
  <c r="P25" i="30"/>
  <c r="N23" i="30"/>
  <c r="P23" i="30"/>
  <c r="M28" i="30" l="1" a="1"/>
  <c r="N28" i="30" l="1"/>
  <c r="AA31" i="30"/>
  <c r="W31" i="30"/>
  <c r="S31" i="30"/>
  <c r="O31" i="30"/>
  <c r="AA30" i="30"/>
  <c r="W30" i="30"/>
  <c r="S30" i="30"/>
  <c r="O30" i="30"/>
  <c r="AA29" i="30"/>
  <c r="W29" i="30"/>
  <c r="S29" i="30"/>
  <c r="O29" i="30"/>
  <c r="AA28" i="30"/>
  <c r="W28" i="30"/>
  <c r="S28" i="30"/>
  <c r="O28" i="30"/>
  <c r="AB31" i="30"/>
  <c r="X31" i="30"/>
  <c r="T31" i="30"/>
  <c r="P31" i="30"/>
  <c r="AB30" i="30"/>
  <c r="X30" i="30"/>
  <c r="T30" i="30"/>
  <c r="P30" i="30"/>
  <c r="AB29" i="30"/>
  <c r="X29" i="30"/>
  <c r="T29" i="30"/>
  <c r="P29" i="30"/>
  <c r="AB28" i="30"/>
  <c r="X28" i="30"/>
  <c r="T28" i="30"/>
  <c r="P28" i="30"/>
  <c r="Y31" i="30"/>
  <c r="U31" i="30"/>
  <c r="Q31" i="30"/>
  <c r="M31" i="30"/>
  <c r="Y30" i="30"/>
  <c r="U30" i="30"/>
  <c r="Q30" i="30"/>
  <c r="M30" i="30"/>
  <c r="Y29" i="30"/>
  <c r="U29" i="30"/>
  <c r="Q29" i="30"/>
  <c r="M29" i="30"/>
  <c r="Y28" i="30"/>
  <c r="U28" i="30"/>
  <c r="Q28" i="30"/>
  <c r="M28" i="30"/>
  <c r="Z31" i="30"/>
  <c r="V31" i="30"/>
  <c r="R31" i="30"/>
  <c r="N31" i="30"/>
  <c r="Z30" i="30"/>
  <c r="V30" i="30"/>
  <c r="R30" i="30"/>
  <c r="N30" i="30"/>
  <c r="Z29" i="30"/>
  <c r="V29" i="30"/>
  <c r="R29" i="30"/>
  <c r="N29" i="30"/>
  <c r="Z28" i="30"/>
  <c r="V28" i="30"/>
  <c r="R28" i="30"/>
  <c r="M34" i="30" l="1" a="1"/>
  <c r="M35" i="30" l="1"/>
  <c r="M34" i="30"/>
  <c r="M36" i="30"/>
  <c r="M37" i="30"/>
  <c r="F8" i="30" l="1" a="1"/>
  <c r="F9" i="30" l="1"/>
  <c r="G9" i="30" s="1"/>
  <c r="F23" i="30"/>
  <c r="G23" i="30" s="1"/>
  <c r="F13" i="30"/>
  <c r="G13" i="30" s="1"/>
  <c r="F12" i="30"/>
  <c r="G12" i="30" s="1"/>
  <c r="F15" i="30"/>
  <c r="G15" i="30" s="1"/>
  <c r="F14" i="30"/>
  <c r="G14" i="30" s="1"/>
  <c r="F21" i="30"/>
  <c r="G21" i="30" s="1"/>
  <c r="F20" i="30"/>
  <c r="G20" i="30" s="1"/>
  <c r="F18" i="30"/>
  <c r="G18" i="30" s="1"/>
  <c r="F8" i="30"/>
  <c r="G8" i="30" s="1"/>
  <c r="F22" i="30"/>
  <c r="G22" i="30" s="1"/>
  <c r="F19" i="30"/>
  <c r="G19" i="30" s="1"/>
  <c r="F16" i="30"/>
  <c r="G16" i="30" s="1"/>
  <c r="F17" i="30"/>
  <c r="G17" i="30" s="1"/>
  <c r="F10" i="30"/>
  <c r="G10" i="30" s="1"/>
  <c r="F11" i="30"/>
  <c r="G11" i="30" s="1"/>
  <c r="B31" i="30" l="1"/>
  <c r="G31" i="30" l="1"/>
  <c r="H31" i="30" s="1"/>
  <c r="F31" i="30"/>
  <c r="E31" i="30"/>
  <c r="D31" i="30"/>
</calcChain>
</file>

<file path=xl/sharedStrings.xml><?xml version="1.0" encoding="utf-8"?>
<sst xmlns="http://schemas.openxmlformats.org/spreadsheetml/2006/main" count="2213" uniqueCount="190">
  <si>
    <t>X1</t>
  </si>
  <si>
    <t>X2</t>
  </si>
  <si>
    <t>X3</t>
  </si>
  <si>
    <t>X4</t>
  </si>
  <si>
    <t>X5</t>
  </si>
  <si>
    <t>pH</t>
  </si>
  <si>
    <t>x1</t>
  </si>
  <si>
    <t>X1X2</t>
  </si>
  <si>
    <t>X1X3</t>
  </si>
  <si>
    <t>X1X4</t>
  </si>
  <si>
    <t>X1X5</t>
  </si>
  <si>
    <t>X2X3</t>
  </si>
  <si>
    <t>X2X4</t>
  </si>
  <si>
    <t>X2X5</t>
  </si>
  <si>
    <t>X3X4</t>
  </si>
  <si>
    <t>X3X5</t>
  </si>
  <si>
    <t>X4X5</t>
  </si>
  <si>
    <t>X1X2X3</t>
  </si>
  <si>
    <t>X1X2X4</t>
  </si>
  <si>
    <t>X1X2X5</t>
  </si>
  <si>
    <t>X1X3X4</t>
  </si>
  <si>
    <t>X1X3X5</t>
  </si>
  <si>
    <t>X1X4X5</t>
  </si>
  <si>
    <t>X2X3X4</t>
  </si>
  <si>
    <t>X2X4X5</t>
  </si>
  <si>
    <t>X3X4X5</t>
  </si>
  <si>
    <t>Calculo de los efectos</t>
  </si>
  <si>
    <t>Varianza</t>
  </si>
  <si>
    <t>Efectos</t>
  </si>
  <si>
    <t>Datos</t>
  </si>
  <si>
    <t>Orden</t>
  </si>
  <si>
    <t>Fracción</t>
  </si>
  <si>
    <t>Z</t>
  </si>
  <si>
    <t>t, min</t>
  </si>
  <si>
    <t>Sacarosa, g</t>
  </si>
  <si>
    <t>EtOH, %</t>
  </si>
  <si>
    <t>CV, %</t>
  </si>
  <si>
    <t>s</t>
  </si>
  <si>
    <t>Promedio</t>
  </si>
  <si>
    <t>NaCl, %</t>
  </si>
  <si>
    <t>No exp.</t>
  </si>
  <si>
    <t>Vol. CO2, mL.</t>
  </si>
  <si>
    <t>Gráfico de distribución, Z</t>
  </si>
  <si>
    <t>Vol CO2</t>
  </si>
  <si>
    <t>Gráfico logarítmico, datos vs log fracción</t>
  </si>
  <si>
    <t>Posibles efectos según gráfico de distribución normal logarítmico</t>
  </si>
  <si>
    <t>Bo</t>
  </si>
  <si>
    <t>Yexp</t>
  </si>
  <si>
    <t>R2</t>
  </si>
  <si>
    <t>1/2 Exp</t>
  </si>
  <si>
    <t>R2ajustado</t>
  </si>
  <si>
    <t>Las variables del diseño experimental son:</t>
  </si>
  <si>
    <t>Determinación de la estabilidad del experimento</t>
  </si>
  <si>
    <t>DISEÑO EXPERIMENTAL PARA LA OBTENCIÓN DE DIÓXIDO DE CARBONO PRODUCIDO EN LA FERMENTACIÓN ALCOHÓLICA CON LEVADURA</t>
  </si>
  <si>
    <t>p1</t>
  </si>
  <si>
    <t>p2</t>
  </si>
  <si>
    <t>p3</t>
  </si>
  <si>
    <t>p4</t>
  </si>
  <si>
    <t>p5</t>
  </si>
  <si>
    <t>Volumen de CO2, mL.</t>
  </si>
  <si>
    <t>Niveles de las variables</t>
  </si>
  <si>
    <t>Matriz de experimentos</t>
  </si>
  <si>
    <t>Vol. CO2</t>
  </si>
  <si>
    <t>Cálculo de los efectos</t>
  </si>
  <si>
    <t>Gráfico de distribución con la función logarítmica</t>
  </si>
  <si>
    <t>Variables e interacciones para desarrollo del modelo</t>
  </si>
  <si>
    <t>X1 * X3</t>
  </si>
  <si>
    <t>X1 * X5</t>
  </si>
  <si>
    <t>Ycal</t>
  </si>
  <si>
    <t>Yi-Yexpprom</t>
  </si>
  <si>
    <t>b</t>
  </si>
  <si>
    <t>B1</t>
  </si>
  <si>
    <t>B2</t>
  </si>
  <si>
    <t>B3</t>
  </si>
  <si>
    <t>n</t>
  </si>
  <si>
    <t>m</t>
  </si>
  <si>
    <t>GL</t>
  </si>
  <si>
    <t>SSreg</t>
  </si>
  <si>
    <t>n-m-1</t>
  </si>
  <si>
    <t>SStot</t>
  </si>
  <si>
    <t>n-1</t>
  </si>
  <si>
    <t>RMSEC</t>
  </si>
  <si>
    <t>RMSEV</t>
  </si>
  <si>
    <t>Error rel, %</t>
  </si>
  <si>
    <t>Variables</t>
  </si>
  <si>
    <t>Ninguno</t>
  </si>
  <si>
    <t>Yexp =</t>
  </si>
  <si>
    <t>Yi</t>
  </si>
  <si>
    <t>Yi-Ycal</t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</si>
  <si>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</si>
  <si>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 xml:space="preserve">T </t>
    </r>
    <r>
      <rPr>
        <b/>
        <sz val="11"/>
        <color theme="1"/>
        <rFont val="Calibri"/>
        <family val="2"/>
        <scheme val="minor"/>
      </rPr>
      <t>* X</t>
    </r>
  </si>
  <si>
    <r>
      <t>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* X)</t>
    </r>
    <r>
      <rPr>
        <b/>
        <vertAlign val="superscript"/>
        <sz val="11"/>
        <color theme="1"/>
        <rFont val="Calibri"/>
        <family val="2"/>
        <scheme val="minor"/>
      </rPr>
      <t xml:space="preserve"> -1</t>
    </r>
  </si>
  <si>
    <r>
      <t>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* X) 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  * X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</si>
  <si>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t>Gráfico de residuos</t>
  </si>
  <si>
    <r>
      <t>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* X) 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  * X</t>
    </r>
    <r>
      <rPr>
        <b/>
        <vertAlign val="superscript"/>
        <sz val="11"/>
        <color theme="1"/>
        <rFont val="Calibri"/>
        <family val="2"/>
        <scheme val="minor"/>
      </rPr>
      <t xml:space="preserve">T * </t>
    </r>
    <r>
      <rPr>
        <b/>
        <sz val="11"/>
        <color theme="1"/>
        <rFont val="Calibri"/>
        <family val="2"/>
        <scheme val="minor"/>
      </rPr>
      <t>Yexp</t>
    </r>
  </si>
  <si>
    <t>X * b</t>
  </si>
  <si>
    <t>X1*X3</t>
  </si>
  <si>
    <t>X1*X5</t>
  </si>
  <si>
    <t>B4</t>
  </si>
  <si>
    <t>B5</t>
  </si>
  <si>
    <t>a1</t>
  </si>
  <si>
    <t>a2</t>
  </si>
  <si>
    <t>a3</t>
  </si>
  <si>
    <t>a4</t>
  </si>
  <si>
    <t>a5</t>
  </si>
  <si>
    <r>
      <t>X1</t>
    </r>
    <r>
      <rPr>
        <sz val="11"/>
        <color theme="1"/>
        <rFont val="Calibri"/>
        <family val="2"/>
      </rPr>
      <t>^</t>
    </r>
    <r>
      <rPr>
        <sz val="9.9"/>
        <color theme="1"/>
        <rFont val="Calibri"/>
        <family val="2"/>
      </rPr>
      <t>2</t>
    </r>
  </si>
  <si>
    <r>
      <t>X1</t>
    </r>
    <r>
      <rPr>
        <b/>
        <sz val="11"/>
        <color theme="1"/>
        <rFont val="Calibri"/>
        <family val="2"/>
      </rPr>
      <t>^</t>
    </r>
    <r>
      <rPr>
        <b/>
        <sz val="9.9"/>
        <color theme="1"/>
        <rFont val="Calibri"/>
        <family val="2"/>
      </rPr>
      <t>2</t>
    </r>
  </si>
  <si>
    <t>X2^2</t>
  </si>
  <si>
    <t>X3^2</t>
  </si>
  <si>
    <t>(X2X4X5)^2</t>
  </si>
  <si>
    <t>(X1X2X4)^2</t>
  </si>
  <si>
    <r>
      <t>(X1 * X3)</t>
    </r>
    <r>
      <rPr>
        <sz val="11"/>
        <color theme="1"/>
        <rFont val="Calibri"/>
        <family val="2"/>
      </rPr>
      <t>^2</t>
    </r>
  </si>
  <si>
    <r>
      <t>(X1 * X3)</t>
    </r>
    <r>
      <rPr>
        <b/>
        <sz val="11"/>
        <color theme="1"/>
        <rFont val="Calibri"/>
        <family val="2"/>
      </rPr>
      <t>^2</t>
    </r>
  </si>
  <si>
    <r>
      <t>X3</t>
    </r>
    <r>
      <rPr>
        <sz val="11"/>
        <color theme="1"/>
        <rFont val="Calibri"/>
        <family val="2"/>
      </rPr>
      <t>^3</t>
    </r>
  </si>
  <si>
    <r>
      <t>(X1 * X3)</t>
    </r>
    <r>
      <rPr>
        <sz val="11"/>
        <color theme="1"/>
        <rFont val="Calibri"/>
        <family val="2"/>
      </rPr>
      <t>^3</t>
    </r>
  </si>
  <si>
    <t>X3^3</t>
  </si>
  <si>
    <t>(X1 * X3)^3</t>
  </si>
  <si>
    <r>
      <t>(X1 * X5)</t>
    </r>
    <r>
      <rPr>
        <sz val="11"/>
        <color theme="1"/>
        <rFont val="Calibri"/>
        <family val="2"/>
      </rPr>
      <t>^2</t>
    </r>
  </si>
  <si>
    <r>
      <t>(X1 * X5)</t>
    </r>
    <r>
      <rPr>
        <b/>
        <sz val="11"/>
        <color theme="1"/>
        <rFont val="Calibri"/>
        <family val="2"/>
      </rPr>
      <t>^2</t>
    </r>
  </si>
  <si>
    <r>
      <t>(X1*X5)</t>
    </r>
    <r>
      <rPr>
        <b/>
        <sz val="11"/>
        <color theme="1"/>
        <rFont val="Calibri"/>
        <family val="2"/>
      </rPr>
      <t>^3</t>
    </r>
  </si>
  <si>
    <t>(X1*X5)^3</t>
  </si>
  <si>
    <r>
      <t>(X1X2X4)</t>
    </r>
    <r>
      <rPr>
        <sz val="11"/>
        <color theme="1"/>
        <rFont val="Calibri"/>
        <family val="2"/>
      </rPr>
      <t>^3</t>
    </r>
  </si>
  <si>
    <r>
      <t>(X1X2X4)</t>
    </r>
    <r>
      <rPr>
        <b/>
        <sz val="11"/>
        <color theme="1"/>
        <rFont val="Calibri"/>
        <family val="2"/>
      </rPr>
      <t>^3</t>
    </r>
  </si>
  <si>
    <r>
      <t>(X1X2X4)</t>
    </r>
    <r>
      <rPr>
        <sz val="11"/>
        <color theme="1"/>
        <rFont val="Calibri"/>
        <family val="2"/>
      </rPr>
      <t>^2</t>
    </r>
  </si>
  <si>
    <r>
      <t>(X1X2X4)</t>
    </r>
    <r>
      <rPr>
        <b/>
        <sz val="11"/>
        <color theme="1"/>
        <rFont val="Calibri"/>
        <family val="2"/>
      </rPr>
      <t>^2</t>
    </r>
  </si>
  <si>
    <t>B6</t>
  </si>
  <si>
    <t>B7</t>
  </si>
  <si>
    <t>ABS Resid</t>
  </si>
  <si>
    <t>prom</t>
  </si>
  <si>
    <r>
      <t>X4</t>
    </r>
    <r>
      <rPr>
        <b/>
        <sz val="11"/>
        <color theme="1"/>
        <rFont val="Calibri"/>
        <family val="2"/>
      </rPr>
      <t>^2</t>
    </r>
  </si>
  <si>
    <t>X1 ^2</t>
  </si>
  <si>
    <t>Suma cuad</t>
  </si>
  <si>
    <t>Cal</t>
  </si>
  <si>
    <t>Val</t>
  </si>
  <si>
    <t>SStotal</t>
  </si>
  <si>
    <t>R2 Ajust</t>
  </si>
  <si>
    <t>Error Relativo</t>
  </si>
  <si>
    <t>Calibración</t>
  </si>
  <si>
    <t>Validación</t>
  </si>
  <si>
    <t>No datos de validación</t>
  </si>
  <si>
    <t>B0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</si>
  <si>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</si>
  <si>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ajust.</t>
    </r>
  </si>
  <si>
    <t>LOF-Cal, %</t>
  </si>
  <si>
    <t>LOF-val, %</t>
  </si>
  <si>
    <t>X4^2</t>
  </si>
  <si>
    <t>Coeficientes</t>
  </si>
  <si>
    <t>Mejores condiciones para generar gas con levadura</t>
  </si>
  <si>
    <t>b2*X2</t>
  </si>
  <si>
    <t>b1*X1</t>
  </si>
  <si>
    <t>bo</t>
  </si>
  <si>
    <t>b3*X3</t>
  </si>
  <si>
    <t>b4*X4</t>
  </si>
  <si>
    <t>b5*X1X4</t>
  </si>
  <si>
    <r>
      <t>b6*X4</t>
    </r>
    <r>
      <rPr>
        <b/>
        <sz val="11"/>
        <color theme="1"/>
        <rFont val="Calibri"/>
        <family val="2"/>
      </rPr>
      <t>^2</t>
    </r>
  </si>
  <si>
    <t>b7*X1 ^2</t>
  </si>
  <si>
    <t>X1,X2,X3</t>
  </si>
  <si>
    <t>X1,X2</t>
  </si>
  <si>
    <t>X1,X3</t>
  </si>
  <si>
    <t>X1,X2,X3,X1X3,X1X5</t>
  </si>
  <si>
    <t>X1, X2, X3, X2X4X5, X1X2X4</t>
  </si>
  <si>
    <t>X1^2, X2, X3, X2X4X5, X1X2X4</t>
  </si>
  <si>
    <t>X1, X2^2, X3, X2X4X5, X1X2X4</t>
  </si>
  <si>
    <t>X1, X2, X3^2, X2X4X5, X1X2X4</t>
  </si>
  <si>
    <t>X1, X2, X3, (X2X4X5)^2, X1X2X4</t>
  </si>
  <si>
    <t>X1, X2, X3, X2X4X5, X1X2X4^2</t>
  </si>
  <si>
    <t>X1, X2, X3, X1X3, X1X5</t>
  </si>
  <si>
    <t>X1, X2, X3^2, X1X3, X1X5</t>
  </si>
  <si>
    <t>X1, X2, X3, (X1 * X3)^2, X1X5</t>
  </si>
  <si>
    <t>X1, X2, X3, (X1 * X3)^3, X1X5</t>
  </si>
  <si>
    <t>X1, X2, X3, X1X3, (X1 * X5)^2</t>
  </si>
  <si>
    <t>X1, X2, X3, X1X3, (X1*X5)^3</t>
  </si>
  <si>
    <t>X1, X2, X3, X2X4X5, (X1X2X4)^3</t>
  </si>
  <si>
    <t>X1, X2, X3, X2X4X5, (X1X2X4)^2</t>
  </si>
  <si>
    <t>X1, X2, X3, X2X3, X4X5, X2X4X5, X1X2X4</t>
  </si>
  <si>
    <t>X1, X2, X3, X4</t>
  </si>
  <si>
    <r>
      <t>X4</t>
    </r>
    <r>
      <rPr>
        <sz val="11"/>
        <color theme="1"/>
        <rFont val="Calibri"/>
        <family val="2"/>
      </rPr>
      <t>^2</t>
    </r>
  </si>
  <si>
    <r>
      <t xml:space="preserve">X1 </t>
    </r>
    <r>
      <rPr>
        <sz val="11"/>
        <color theme="1"/>
        <rFont val="Calibri"/>
        <family val="2"/>
      </rPr>
      <t>^2</t>
    </r>
  </si>
  <si>
    <r>
      <t>X1, X2, X3, X4</t>
    </r>
    <r>
      <rPr>
        <b/>
        <sz val="11"/>
        <color theme="1"/>
        <rFont val="Calibri"/>
        <family val="2"/>
      </rPr>
      <t>^2</t>
    </r>
  </si>
  <si>
    <r>
      <t>X1, X2, X3, X4, X1X4, X4</t>
    </r>
    <r>
      <rPr>
        <b/>
        <sz val="11"/>
        <color theme="1"/>
        <rFont val="Calibri"/>
        <family val="2"/>
      </rPr>
      <t>^2, X1^2</t>
    </r>
  </si>
  <si>
    <t>X1^2</t>
  </si>
  <si>
    <r>
      <t>X1, X2, X3, X4</t>
    </r>
    <r>
      <rPr>
        <b/>
        <sz val="11"/>
        <color theme="1"/>
        <rFont val="Calibri"/>
        <family val="2"/>
      </rPr>
      <t>^2, X1^2</t>
    </r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</si>
  <si>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</si>
  <si>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ajustado</t>
    </r>
  </si>
  <si>
    <t>Modelo</t>
  </si>
  <si>
    <t>4,1012821990º6562</t>
  </si>
  <si>
    <t>t cal.</t>
  </si>
  <si>
    <t>t exp.</t>
  </si>
  <si>
    <t>Prueba de t-student, para comparar una media con un valor conocido(obtenido del modelo)</t>
  </si>
  <si>
    <t>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</si>
</sst>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.00000_);_(* \(#,##0.00000\);_(* &quot;-&quot;??_);_(@_)"/>
    <numFmt numFmtId="166" formatCode="0.0000"/>
    <numFmt numFmtId="167" formatCode="0.0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2" fontId="0" fillId="0" borderId="1" xfId="0" applyNumberFormat="1" applyBorder="1"/>
    <xf numFmtId="0" fontId="0" fillId="4" borderId="0" xfId="0" applyFill="1"/>
    <xf numFmtId="0" fontId="0" fillId="0" borderId="0" xfId="0" applyFill="1"/>
    <xf numFmtId="0" fontId="2" fillId="0" borderId="0" xfId="0" applyFont="1"/>
    <xf numFmtId="0" fontId="2" fillId="0" borderId="1" xfId="0" applyFont="1" applyBorder="1"/>
    <xf numFmtId="0" fontId="2" fillId="2" borderId="0" xfId="0" applyFont="1" applyFill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1" applyNumberFormat="1" applyFont="1"/>
    <xf numFmtId="0" fontId="2" fillId="0" borderId="0" xfId="0" applyFont="1" applyFill="1"/>
    <xf numFmtId="0" fontId="0" fillId="0" borderId="1" xfId="0" applyFill="1" applyBorder="1"/>
    <xf numFmtId="0" fontId="0" fillId="0" borderId="0" xfId="0" applyFill="1" applyBorder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2" fontId="0" fillId="0" borderId="1" xfId="0" applyNumberFormat="1" applyFill="1" applyBorder="1"/>
    <xf numFmtId="1" fontId="0" fillId="0" borderId="1" xfId="0" applyNumberFormat="1" applyFill="1" applyBorder="1"/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2" fontId="0" fillId="2" borderId="0" xfId="0" applyNumberFormat="1" applyFill="1"/>
    <xf numFmtId="0" fontId="2" fillId="5" borderId="0" xfId="0" applyFont="1" applyFill="1"/>
    <xf numFmtId="0" fontId="2" fillId="0" borderId="0" xfId="0" applyFont="1" applyAlignment="1">
      <alignment horizontal="center"/>
    </xf>
    <xf numFmtId="0" fontId="0" fillId="6" borderId="0" xfId="0" applyFill="1"/>
    <xf numFmtId="0" fontId="0" fillId="0" borderId="2" xfId="0" applyBorder="1"/>
    <xf numFmtId="0" fontId="2" fillId="0" borderId="2" xfId="0" applyFont="1" applyBorder="1"/>
    <xf numFmtId="0" fontId="2" fillId="0" borderId="0" xfId="0" applyFont="1" applyBorder="1"/>
    <xf numFmtId="0" fontId="0" fillId="4" borderId="1" xfId="0" applyFill="1" applyBorder="1"/>
    <xf numFmtId="0" fontId="2" fillId="0" borderId="0" xfId="0" applyFont="1" applyBorder="1" applyAlignment="1">
      <alignment horizontal="center"/>
    </xf>
    <xf numFmtId="166" fontId="0" fillId="0" borderId="0" xfId="0" applyNumberFormat="1"/>
    <xf numFmtId="0" fontId="0" fillId="0" borderId="0" xfId="0" applyFont="1"/>
    <xf numFmtId="0" fontId="0" fillId="0" borderId="3" xfId="0" applyBorder="1"/>
    <xf numFmtId="2" fontId="0" fillId="4" borderId="1" xfId="0" applyNumberFormat="1" applyFill="1" applyBorder="1"/>
    <xf numFmtId="0" fontId="0" fillId="7" borderId="0" xfId="0" applyFill="1"/>
    <xf numFmtId="0" fontId="0" fillId="0" borderId="4" xfId="0" applyFill="1" applyBorder="1"/>
    <xf numFmtId="0" fontId="0" fillId="8" borderId="0" xfId="0" applyFill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Fill="1" applyBorder="1" applyAlignment="1">
      <alignment horizontal="center"/>
    </xf>
    <xf numFmtId="0" fontId="0" fillId="3" borderId="6" xfId="0" applyFill="1" applyBorder="1"/>
    <xf numFmtId="0" fontId="0" fillId="3" borderId="13" xfId="0" applyFill="1" applyBorder="1"/>
    <xf numFmtId="0" fontId="0" fillId="3" borderId="5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5" xfId="0" applyFill="1" applyBorder="1"/>
    <xf numFmtId="0" fontId="0" fillId="0" borderId="13" xfId="0" applyBorder="1"/>
    <xf numFmtId="0" fontId="0" fillId="0" borderId="5" xfId="0" applyFill="1" applyBorder="1"/>
    <xf numFmtId="0" fontId="0" fillId="0" borderId="14" xfId="0" applyBorder="1"/>
    <xf numFmtId="0" fontId="0" fillId="4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0" fontId="2" fillId="3" borderId="0" xfId="0" applyFont="1" applyFill="1" applyBorder="1"/>
    <xf numFmtId="0" fontId="2" fillId="3" borderId="0" xfId="0" applyFont="1" applyFill="1"/>
    <xf numFmtId="167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8" fontId="9" fillId="0" borderId="0" xfId="0" applyNumberFormat="1" applyFont="1"/>
    <xf numFmtId="2" fontId="0" fillId="3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3" xfId="0" applyFill="1" applyBorder="1"/>
    <xf numFmtId="2" fontId="2" fillId="0" borderId="0" xfId="0" applyNumberFormat="1" applyFont="1" applyFill="1" applyBorder="1"/>
    <xf numFmtId="0" fontId="10" fillId="10" borderId="1" xfId="0" applyFont="1" applyFill="1" applyBorder="1"/>
    <xf numFmtId="2" fontId="10" fillId="10" borderId="1" xfId="0" applyNumberFormat="1" applyFont="1" applyFill="1" applyBorder="1"/>
    <xf numFmtId="0" fontId="2" fillId="0" borderId="0" xfId="0" applyFont="1" applyBorder="1" applyAlignment="1">
      <alignment horizontal="left" vertical="center"/>
    </xf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F9FB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Gráfico</a:t>
            </a:r>
            <a:r>
              <a:rPr lang="es-ES" baseline="0"/>
              <a:t> de distribución Z</a:t>
            </a:r>
            <a:endParaRPr lang="es-E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'Análisis - Z'!$H$32:$H$55</c:f>
              <c:numCache>
                <c:formatCode>General</c:formatCode>
                <c:ptCount val="24"/>
                <c:pt idx="0">
                  <c:v>3.6124999999999998</c:v>
                </c:pt>
                <c:pt idx="1">
                  <c:v>1.375</c:v>
                </c:pt>
                <c:pt idx="2">
                  <c:v>1.0125</c:v>
                </c:pt>
                <c:pt idx="3">
                  <c:v>-1.6249999999999998</c:v>
                </c:pt>
                <c:pt idx="4">
                  <c:v>-0.96249999999999925</c:v>
                </c:pt>
                <c:pt idx="5">
                  <c:v>1.1102230246251565E-16</c:v>
                </c:pt>
                <c:pt idx="6">
                  <c:v>1.1625000000000001</c:v>
                </c:pt>
                <c:pt idx="7">
                  <c:v>-1.3749999999999998</c:v>
                </c:pt>
                <c:pt idx="8">
                  <c:v>0.61249999999999982</c:v>
                </c:pt>
                <c:pt idx="9">
                  <c:v>-0.17500000000000004</c:v>
                </c:pt>
                <c:pt idx="10">
                  <c:v>0.36250000000000027</c:v>
                </c:pt>
                <c:pt idx="11">
                  <c:v>0.32500000000000007</c:v>
                </c:pt>
                <c:pt idx="12">
                  <c:v>-1.0250000000000001</c:v>
                </c:pt>
                <c:pt idx="13">
                  <c:v>8.7499999999999467E-2</c:v>
                </c:pt>
                <c:pt idx="14">
                  <c:v>-0.19999999999999984</c:v>
                </c:pt>
                <c:pt idx="15">
                  <c:v>-0.19999999999999984</c:v>
                </c:pt>
                <c:pt idx="16">
                  <c:v>8.7499999999999467E-2</c:v>
                </c:pt>
                <c:pt idx="17">
                  <c:v>-1.0250000000000001</c:v>
                </c:pt>
                <c:pt idx="18">
                  <c:v>0.32500000000000007</c:v>
                </c:pt>
                <c:pt idx="19">
                  <c:v>0.36250000000000027</c:v>
                </c:pt>
                <c:pt idx="20">
                  <c:v>-0.17500000000000004</c:v>
                </c:pt>
                <c:pt idx="21">
                  <c:v>0.61249999999999982</c:v>
                </c:pt>
                <c:pt idx="22">
                  <c:v>1.1625000000000001</c:v>
                </c:pt>
                <c:pt idx="23">
                  <c:v>1.1102230246251565E-16</c:v>
                </c:pt>
              </c:numCache>
            </c:numRef>
          </c:xVal>
          <c:yVal>
            <c:numRef>
              <c:f>'Análisis - Z'!$K$32:$K$55</c:f>
              <c:numCache>
                <c:formatCode>General</c:formatCode>
                <c:ptCount val="24"/>
                <c:pt idx="0">
                  <c:v>2.0368341317013874</c:v>
                </c:pt>
                <c:pt idx="1">
                  <c:v>1.5341205443525465</c:v>
                </c:pt>
                <c:pt idx="2">
                  <c:v>0.88714655901887607</c:v>
                </c:pt>
                <c:pt idx="3">
                  <c:v>-2.0368341317013887</c:v>
                </c:pt>
                <c:pt idx="4">
                  <c:v>-0.88714655901887607</c:v>
                </c:pt>
                <c:pt idx="5">
                  <c:v>-0.21042839424792467</c:v>
                </c:pt>
                <c:pt idx="6">
                  <c:v>1.1503493803760083</c:v>
                </c:pt>
                <c:pt idx="7">
                  <c:v>-1.5341205443525459</c:v>
                </c:pt>
                <c:pt idx="8">
                  <c:v>0.67448975019608193</c:v>
                </c:pt>
                <c:pt idx="9">
                  <c:v>-0.43072729929545767</c:v>
                </c:pt>
                <c:pt idx="10">
                  <c:v>0.4307272992954575</c:v>
                </c:pt>
                <c:pt idx="11">
                  <c:v>0.21042839424792484</c:v>
                </c:pt>
                <c:pt idx="12">
                  <c:v>-1.1503493803760083</c:v>
                </c:pt>
                <c:pt idx="13">
                  <c:v>0</c:v>
                </c:pt>
                <c:pt idx="14">
                  <c:v>-0.67448975019608193</c:v>
                </c:pt>
                <c:pt idx="15">
                  <c:v>-0.67448975019608193</c:v>
                </c:pt>
                <c:pt idx="16">
                  <c:v>0</c:v>
                </c:pt>
                <c:pt idx="17">
                  <c:v>-1.1503493803760083</c:v>
                </c:pt>
                <c:pt idx="18">
                  <c:v>0.21042839424792484</c:v>
                </c:pt>
                <c:pt idx="19">
                  <c:v>0.4307272992954575</c:v>
                </c:pt>
                <c:pt idx="20">
                  <c:v>-0.43072729929545767</c:v>
                </c:pt>
                <c:pt idx="21">
                  <c:v>0.67448975019608193</c:v>
                </c:pt>
                <c:pt idx="22">
                  <c:v>1.1503493803760083</c:v>
                </c:pt>
                <c:pt idx="23">
                  <c:v>-0.21042839424792467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03-4E41-BFC4-33A15C0CA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610496"/>
        <c:axId val="215612032"/>
      </c:scatterChart>
      <c:valAx>
        <c:axId val="21561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5612032"/>
        <c:crosses val="autoZero"/>
        <c:crossBetween val="midCat"/>
      </c:valAx>
      <c:valAx>
        <c:axId val="21561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5610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Datos -</a:t>
            </a:r>
            <a:r>
              <a:rPr lang="es-ES" baseline="0"/>
              <a:t> Log Fracción</a:t>
            </a:r>
            <a:endParaRPr lang="es-E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'Análisis - Z'!$H$32:$H$55</c:f>
              <c:numCache>
                <c:formatCode>General</c:formatCode>
                <c:ptCount val="24"/>
                <c:pt idx="0">
                  <c:v>3.6124999999999998</c:v>
                </c:pt>
                <c:pt idx="1">
                  <c:v>1.375</c:v>
                </c:pt>
                <c:pt idx="2">
                  <c:v>1.0125</c:v>
                </c:pt>
                <c:pt idx="3">
                  <c:v>-1.6249999999999998</c:v>
                </c:pt>
                <c:pt idx="4">
                  <c:v>-0.96249999999999925</c:v>
                </c:pt>
                <c:pt idx="5">
                  <c:v>1.1102230246251565E-16</c:v>
                </c:pt>
                <c:pt idx="6">
                  <c:v>1.1625000000000001</c:v>
                </c:pt>
                <c:pt idx="7">
                  <c:v>-1.3749999999999998</c:v>
                </c:pt>
                <c:pt idx="8">
                  <c:v>0.61249999999999982</c:v>
                </c:pt>
                <c:pt idx="9">
                  <c:v>-0.17500000000000004</c:v>
                </c:pt>
                <c:pt idx="10">
                  <c:v>0.36250000000000027</c:v>
                </c:pt>
                <c:pt idx="11">
                  <c:v>0.32500000000000007</c:v>
                </c:pt>
                <c:pt idx="12">
                  <c:v>-1.0250000000000001</c:v>
                </c:pt>
                <c:pt idx="13">
                  <c:v>8.7499999999999467E-2</c:v>
                </c:pt>
                <c:pt idx="14">
                  <c:v>-0.19999999999999984</c:v>
                </c:pt>
                <c:pt idx="15">
                  <c:v>-0.19999999999999984</c:v>
                </c:pt>
                <c:pt idx="16">
                  <c:v>8.7499999999999467E-2</c:v>
                </c:pt>
                <c:pt idx="17">
                  <c:v>-1.0250000000000001</c:v>
                </c:pt>
                <c:pt idx="18">
                  <c:v>0.32500000000000007</c:v>
                </c:pt>
                <c:pt idx="19">
                  <c:v>0.36250000000000027</c:v>
                </c:pt>
                <c:pt idx="20">
                  <c:v>-0.17500000000000004</c:v>
                </c:pt>
                <c:pt idx="21">
                  <c:v>0.61249999999999982</c:v>
                </c:pt>
                <c:pt idx="22">
                  <c:v>1.1625000000000001</c:v>
                </c:pt>
                <c:pt idx="23">
                  <c:v>1.1102230246251565E-16</c:v>
                </c:pt>
              </c:numCache>
            </c:numRef>
          </c:xVal>
          <c:yVal>
            <c:numRef>
              <c:f>'Análisis - Z'!$J$32:$J$55</c:f>
              <c:numCache>
                <c:formatCode>General</c:formatCode>
                <c:ptCount val="24"/>
                <c:pt idx="0">
                  <c:v>0.97916666666666663</c:v>
                </c:pt>
                <c:pt idx="1">
                  <c:v>0.9375</c:v>
                </c:pt>
                <c:pt idx="2">
                  <c:v>0.8125</c:v>
                </c:pt>
                <c:pt idx="3">
                  <c:v>2.0833333333333332E-2</c:v>
                </c:pt>
                <c:pt idx="4">
                  <c:v>0.1875</c:v>
                </c:pt>
                <c:pt idx="5">
                  <c:v>0.41666666666666669</c:v>
                </c:pt>
                <c:pt idx="6">
                  <c:v>0.875</c:v>
                </c:pt>
                <c:pt idx="7">
                  <c:v>6.25E-2</c:v>
                </c:pt>
                <c:pt idx="8">
                  <c:v>0.75</c:v>
                </c:pt>
                <c:pt idx="9">
                  <c:v>0.33333333333333331</c:v>
                </c:pt>
                <c:pt idx="10">
                  <c:v>0.66666666666666663</c:v>
                </c:pt>
                <c:pt idx="11">
                  <c:v>0.58333333333333337</c:v>
                </c:pt>
                <c:pt idx="12">
                  <c:v>0.125</c:v>
                </c:pt>
                <c:pt idx="13">
                  <c:v>0.5</c:v>
                </c:pt>
                <c:pt idx="14">
                  <c:v>0.25</c:v>
                </c:pt>
                <c:pt idx="15">
                  <c:v>0.25</c:v>
                </c:pt>
                <c:pt idx="16">
                  <c:v>0.5</c:v>
                </c:pt>
                <c:pt idx="17">
                  <c:v>0.125</c:v>
                </c:pt>
                <c:pt idx="18">
                  <c:v>0.58333333333333337</c:v>
                </c:pt>
                <c:pt idx="19">
                  <c:v>0.66666666666666663</c:v>
                </c:pt>
                <c:pt idx="20">
                  <c:v>0.33333333333333331</c:v>
                </c:pt>
                <c:pt idx="21">
                  <c:v>0.75</c:v>
                </c:pt>
                <c:pt idx="22">
                  <c:v>0.875</c:v>
                </c:pt>
                <c:pt idx="23">
                  <c:v>0.41666666666666669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C-482A-9109-F3338EC3F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93440"/>
        <c:axId val="227328000"/>
      </c:scatterChart>
      <c:valAx>
        <c:axId val="22729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328000"/>
        <c:crosses val="autoZero"/>
        <c:crossBetween val="midCat"/>
      </c:valAx>
      <c:valAx>
        <c:axId val="22732800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293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1'!$F$7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1'!$E$8:$E$23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1'!$F$8:$F$23</c:f>
              <c:numCache>
                <c:formatCode>General</c:formatCode>
                <c:ptCount val="16"/>
                <c:pt idx="0">
                  <c:v>3.9312499999999999</c:v>
                </c:pt>
                <c:pt idx="1">
                  <c:v>2.5562500000000004</c:v>
                </c:pt>
                <c:pt idx="2">
                  <c:v>6.1687500000000011</c:v>
                </c:pt>
                <c:pt idx="3">
                  <c:v>7.5437500000000011</c:v>
                </c:pt>
                <c:pt idx="4">
                  <c:v>7.5437500000000011</c:v>
                </c:pt>
                <c:pt idx="5">
                  <c:v>3.9312499999999999</c:v>
                </c:pt>
                <c:pt idx="6">
                  <c:v>6.1687500000000011</c:v>
                </c:pt>
                <c:pt idx="7">
                  <c:v>2.5562500000000004</c:v>
                </c:pt>
                <c:pt idx="8">
                  <c:v>4.9437499999999996</c:v>
                </c:pt>
                <c:pt idx="9">
                  <c:v>3.5687500000000005</c:v>
                </c:pt>
                <c:pt idx="10">
                  <c:v>8.5562500000000004</c:v>
                </c:pt>
                <c:pt idx="11">
                  <c:v>7.1812500000000004</c:v>
                </c:pt>
                <c:pt idx="12">
                  <c:v>7.1812500000000004</c:v>
                </c:pt>
                <c:pt idx="13">
                  <c:v>8.5562500000000004</c:v>
                </c:pt>
                <c:pt idx="14">
                  <c:v>4.9437499999999996</c:v>
                </c:pt>
                <c:pt idx="15">
                  <c:v>3.5687500000000005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B-482C-96CA-DF8AC1BD5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740672"/>
        <c:axId val="227759232"/>
      </c:scatterChart>
      <c:valAx>
        <c:axId val="22774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7759232"/>
        <c:crosses val="autoZero"/>
        <c:crossBetween val="midCat"/>
      </c:valAx>
      <c:valAx>
        <c:axId val="227759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7740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1'!$G$7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1'!$E$8:$E$23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1'!$G$8:$G$23</c:f>
              <c:numCache>
                <c:formatCode>General</c:formatCode>
                <c:ptCount val="16"/>
                <c:pt idx="0">
                  <c:v>0.66874999999999973</c:v>
                </c:pt>
                <c:pt idx="1">
                  <c:v>1.7937499999999993</c:v>
                </c:pt>
                <c:pt idx="2">
                  <c:v>0.78124999999999911</c:v>
                </c:pt>
                <c:pt idx="3">
                  <c:v>-1.1437500000000007</c:v>
                </c:pt>
                <c:pt idx="4">
                  <c:v>0.35624999999999929</c:v>
                </c:pt>
                <c:pt idx="5">
                  <c:v>0.46875000000000044</c:v>
                </c:pt>
                <c:pt idx="6">
                  <c:v>-2.318750000000001</c:v>
                </c:pt>
                <c:pt idx="7">
                  <c:v>-0.6062500000000004</c:v>
                </c:pt>
                <c:pt idx="8">
                  <c:v>-0.44374999999999964</c:v>
                </c:pt>
                <c:pt idx="9">
                  <c:v>1.1312499999999996</c:v>
                </c:pt>
                <c:pt idx="10">
                  <c:v>2.1937499999999996</c:v>
                </c:pt>
                <c:pt idx="11">
                  <c:v>-1.1312500000000005</c:v>
                </c:pt>
                <c:pt idx="12">
                  <c:v>2.6687499999999993</c:v>
                </c:pt>
                <c:pt idx="13">
                  <c:v>-1.40625</c:v>
                </c:pt>
                <c:pt idx="14">
                  <c:v>-0.69374999999999964</c:v>
                </c:pt>
                <c:pt idx="15">
                  <c:v>-2.3187500000000005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18-43F4-B838-51A85E593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771136"/>
        <c:axId val="227773056"/>
      </c:scatterChart>
      <c:valAx>
        <c:axId val="22777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7773056"/>
        <c:crosses val="autoZero"/>
        <c:crossBetween val="midCat"/>
      </c:valAx>
      <c:valAx>
        <c:axId val="227773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7771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2'!$F$7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2'!$E$8:$E$23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2'!$F$8:$F$23</c:f>
              <c:numCache>
                <c:formatCode>General</c:formatCode>
                <c:ptCount val="16"/>
                <c:pt idx="0">
                  <c:v>4.4375</c:v>
                </c:pt>
                <c:pt idx="1">
                  <c:v>3.0625000000000004</c:v>
                </c:pt>
                <c:pt idx="2">
                  <c:v>6.6750000000000007</c:v>
                </c:pt>
                <c:pt idx="3">
                  <c:v>8.0500000000000007</c:v>
                </c:pt>
                <c:pt idx="4">
                  <c:v>8.0500000000000007</c:v>
                </c:pt>
                <c:pt idx="5">
                  <c:v>4.4375</c:v>
                </c:pt>
                <c:pt idx="6">
                  <c:v>6.6750000000000007</c:v>
                </c:pt>
                <c:pt idx="7">
                  <c:v>3.0625000000000004</c:v>
                </c:pt>
                <c:pt idx="8">
                  <c:v>4.4375</c:v>
                </c:pt>
                <c:pt idx="9">
                  <c:v>3.0625000000000004</c:v>
                </c:pt>
                <c:pt idx="10">
                  <c:v>8.0500000000000007</c:v>
                </c:pt>
                <c:pt idx="11">
                  <c:v>6.6750000000000007</c:v>
                </c:pt>
                <c:pt idx="12">
                  <c:v>6.6750000000000007</c:v>
                </c:pt>
                <c:pt idx="13">
                  <c:v>8.0500000000000007</c:v>
                </c:pt>
                <c:pt idx="14">
                  <c:v>4.4375</c:v>
                </c:pt>
                <c:pt idx="15">
                  <c:v>3.0625000000000004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2-412E-A46C-F809F367E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240000"/>
        <c:axId val="228242176"/>
      </c:scatterChart>
      <c:valAx>
        <c:axId val="22824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242176"/>
        <c:crosses val="autoZero"/>
        <c:crossBetween val="midCat"/>
      </c:valAx>
      <c:valAx>
        <c:axId val="228242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240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2'!$G$7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2'!$E$8:$E$23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2'!$G$8:$G$23</c:f>
              <c:numCache>
                <c:formatCode>General</c:formatCode>
                <c:ptCount val="16"/>
                <c:pt idx="0">
                  <c:v>0.16249999999999964</c:v>
                </c:pt>
                <c:pt idx="1">
                  <c:v>1.2874999999999992</c:v>
                </c:pt>
                <c:pt idx="2">
                  <c:v>0.27499999999999947</c:v>
                </c:pt>
                <c:pt idx="3">
                  <c:v>-1.6500000000000004</c:v>
                </c:pt>
                <c:pt idx="4">
                  <c:v>-0.15000000000000036</c:v>
                </c:pt>
                <c:pt idx="5">
                  <c:v>-3.7499999999999645E-2</c:v>
                </c:pt>
                <c:pt idx="6">
                  <c:v>-2.8250000000000006</c:v>
                </c:pt>
                <c:pt idx="7">
                  <c:v>-1.1125000000000005</c:v>
                </c:pt>
                <c:pt idx="8">
                  <c:v>6.25E-2</c:v>
                </c:pt>
                <c:pt idx="9">
                  <c:v>1.6374999999999997</c:v>
                </c:pt>
                <c:pt idx="10">
                  <c:v>2.6999999999999993</c:v>
                </c:pt>
                <c:pt idx="11">
                  <c:v>-0.62500000000000089</c:v>
                </c:pt>
                <c:pt idx="12">
                  <c:v>3.1749999999999989</c:v>
                </c:pt>
                <c:pt idx="13">
                  <c:v>-0.90000000000000036</c:v>
                </c:pt>
                <c:pt idx="14">
                  <c:v>-0.1875</c:v>
                </c:pt>
                <c:pt idx="15">
                  <c:v>-1.8125000000000004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0-41DF-9F05-1FDCF391B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401536"/>
        <c:axId val="228403456"/>
      </c:scatterChart>
      <c:valAx>
        <c:axId val="22840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403456"/>
        <c:crosses val="autoZero"/>
        <c:crossBetween val="midCat"/>
      </c:valAx>
      <c:valAx>
        <c:axId val="228403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40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3'!$F$7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3'!$E$8:$E$23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3'!$F$8:$F$23</c:f>
              <c:numCache>
                <c:formatCode>General</c:formatCode>
                <c:ptCount val="16"/>
                <c:pt idx="0">
                  <c:v>3.2437500000000004</c:v>
                </c:pt>
                <c:pt idx="1">
                  <c:v>3.2437500000000004</c:v>
                </c:pt>
                <c:pt idx="2">
                  <c:v>6.8562500000000011</c:v>
                </c:pt>
                <c:pt idx="3">
                  <c:v>6.8562500000000011</c:v>
                </c:pt>
                <c:pt idx="4">
                  <c:v>6.8562500000000011</c:v>
                </c:pt>
                <c:pt idx="5">
                  <c:v>3.2437500000000004</c:v>
                </c:pt>
                <c:pt idx="6">
                  <c:v>6.8562500000000011</c:v>
                </c:pt>
                <c:pt idx="7">
                  <c:v>3.2437500000000004</c:v>
                </c:pt>
                <c:pt idx="8">
                  <c:v>4.2562500000000005</c:v>
                </c:pt>
                <c:pt idx="9">
                  <c:v>4.2562500000000005</c:v>
                </c:pt>
                <c:pt idx="10">
                  <c:v>7.8687500000000004</c:v>
                </c:pt>
                <c:pt idx="11">
                  <c:v>7.8687500000000004</c:v>
                </c:pt>
                <c:pt idx="12">
                  <c:v>7.8687500000000004</c:v>
                </c:pt>
                <c:pt idx="13">
                  <c:v>7.8687500000000004</c:v>
                </c:pt>
                <c:pt idx="14">
                  <c:v>4.2562500000000005</c:v>
                </c:pt>
                <c:pt idx="15">
                  <c:v>4.2562500000000005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3-48AE-8360-EBB0DB6ED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428032"/>
        <c:axId val="228434304"/>
      </c:scatterChart>
      <c:valAx>
        <c:axId val="22842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434304"/>
        <c:crosses val="autoZero"/>
        <c:crossBetween val="midCat"/>
      </c:valAx>
      <c:valAx>
        <c:axId val="228434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428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3'!$G$7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3'!$E$8:$E$23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3'!$G$8:$G$23</c:f>
              <c:numCache>
                <c:formatCode>General</c:formatCode>
                <c:ptCount val="16"/>
                <c:pt idx="0">
                  <c:v>1.3562499999999993</c:v>
                </c:pt>
                <c:pt idx="1">
                  <c:v>1.1062499999999993</c:v>
                </c:pt>
                <c:pt idx="2">
                  <c:v>9.3749999999999112E-2</c:v>
                </c:pt>
                <c:pt idx="3">
                  <c:v>-0.45625000000000071</c:v>
                </c:pt>
                <c:pt idx="4">
                  <c:v>1.0437499999999993</c:v>
                </c:pt>
                <c:pt idx="5">
                  <c:v>1.15625</c:v>
                </c:pt>
                <c:pt idx="6">
                  <c:v>-3.006250000000001</c:v>
                </c:pt>
                <c:pt idx="7">
                  <c:v>-1.2937500000000004</c:v>
                </c:pt>
                <c:pt idx="8">
                  <c:v>0.24374999999999947</c:v>
                </c:pt>
                <c:pt idx="9">
                  <c:v>0.44374999999999964</c:v>
                </c:pt>
                <c:pt idx="10">
                  <c:v>2.8812499999999996</c:v>
                </c:pt>
                <c:pt idx="11">
                  <c:v>-1.8187500000000005</c:v>
                </c:pt>
                <c:pt idx="12">
                  <c:v>1.9812499999999993</c:v>
                </c:pt>
                <c:pt idx="13">
                  <c:v>-0.71875</c:v>
                </c:pt>
                <c:pt idx="14">
                  <c:v>-6.2500000000005329E-3</c:v>
                </c:pt>
                <c:pt idx="15">
                  <c:v>-3.0062500000000005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28-4B49-ADB2-0BA0F1CB4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446208"/>
        <c:axId val="228448128"/>
      </c:scatterChart>
      <c:valAx>
        <c:axId val="22844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448128"/>
        <c:crosses val="autoZero"/>
        <c:crossBetween val="midCat"/>
      </c:valAx>
      <c:valAx>
        <c:axId val="228448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446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4'!$I$7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4'!$H$8:$H$23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4'!$I$8:$I$23</c:f>
              <c:numCache>
                <c:formatCode>General</c:formatCode>
                <c:ptCount val="16"/>
                <c:pt idx="0">
                  <c:v>4.8187499999999996</c:v>
                </c:pt>
                <c:pt idx="1">
                  <c:v>3.4437500000000001</c:v>
                </c:pt>
                <c:pt idx="2">
                  <c:v>5.2812500000000018</c:v>
                </c:pt>
                <c:pt idx="3">
                  <c:v>6.6562500000000018</c:v>
                </c:pt>
                <c:pt idx="4">
                  <c:v>7.2687500000000007</c:v>
                </c:pt>
                <c:pt idx="5">
                  <c:v>4.2062500000000007</c:v>
                </c:pt>
                <c:pt idx="6">
                  <c:v>5.8937500000000007</c:v>
                </c:pt>
                <c:pt idx="7">
                  <c:v>2.8312500000000003</c:v>
                </c:pt>
                <c:pt idx="8">
                  <c:v>4.6687499999999993</c:v>
                </c:pt>
                <c:pt idx="9">
                  <c:v>3.2937500000000006</c:v>
                </c:pt>
                <c:pt idx="10">
                  <c:v>8.8312500000000007</c:v>
                </c:pt>
                <c:pt idx="11">
                  <c:v>7.4562500000000007</c:v>
                </c:pt>
                <c:pt idx="12">
                  <c:v>8.0687499999999996</c:v>
                </c:pt>
                <c:pt idx="13">
                  <c:v>9.4437500000000014</c:v>
                </c:pt>
                <c:pt idx="14">
                  <c:v>4.0562500000000004</c:v>
                </c:pt>
                <c:pt idx="15">
                  <c:v>2.6812500000000008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45-44F9-ABAA-485030B2C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960128"/>
        <c:axId val="228970496"/>
      </c:scatterChart>
      <c:valAx>
        <c:axId val="22896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970496"/>
        <c:crosses val="autoZero"/>
        <c:crossBetween val="midCat"/>
      </c:valAx>
      <c:valAx>
        <c:axId val="228970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960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4'!$J$7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4'!$H$8:$H$23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4'!$J$8:$J$23</c:f>
              <c:numCache>
                <c:formatCode>General</c:formatCode>
                <c:ptCount val="16"/>
                <c:pt idx="0">
                  <c:v>-0.21875</c:v>
                </c:pt>
                <c:pt idx="1">
                  <c:v>0.90624999999999956</c:v>
                </c:pt>
                <c:pt idx="2">
                  <c:v>1.6687499999999984</c:v>
                </c:pt>
                <c:pt idx="3">
                  <c:v>-0.25625000000000142</c:v>
                </c:pt>
                <c:pt idx="4">
                  <c:v>0.63124999999999964</c:v>
                </c:pt>
                <c:pt idx="5">
                  <c:v>0.19374999999999964</c:v>
                </c:pt>
                <c:pt idx="6">
                  <c:v>-2.0437500000000006</c:v>
                </c:pt>
                <c:pt idx="7">
                  <c:v>-0.88125000000000031</c:v>
                </c:pt>
                <c:pt idx="8">
                  <c:v>-0.16874999999999929</c:v>
                </c:pt>
                <c:pt idx="9">
                  <c:v>1.4062499999999996</c:v>
                </c:pt>
                <c:pt idx="10">
                  <c:v>1.9187499999999993</c:v>
                </c:pt>
                <c:pt idx="11">
                  <c:v>-1.4062500000000009</c:v>
                </c:pt>
                <c:pt idx="12">
                  <c:v>1.78125</c:v>
                </c:pt>
                <c:pt idx="13">
                  <c:v>-2.2937500000000011</c:v>
                </c:pt>
                <c:pt idx="14">
                  <c:v>0.19374999999999964</c:v>
                </c:pt>
                <c:pt idx="15">
                  <c:v>-1.4312500000000008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2-4C9C-BD4B-933B75548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978048"/>
        <c:axId val="228980224"/>
      </c:scatterChart>
      <c:valAx>
        <c:axId val="228978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980224"/>
        <c:crosses val="autoZero"/>
        <c:crossBetween val="midCat"/>
      </c:valAx>
      <c:valAx>
        <c:axId val="228980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978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'Análisis -Z con + Exp'!$H$37:$H$60</c:f>
              <c:numCache>
                <c:formatCode>General</c:formatCode>
                <c:ptCount val="24"/>
                <c:pt idx="0">
                  <c:v>3.2380952380952381</c:v>
                </c:pt>
                <c:pt idx="1">
                  <c:v>2.1666666666666665</c:v>
                </c:pt>
                <c:pt idx="2">
                  <c:v>1.3142857142857143</c:v>
                </c:pt>
                <c:pt idx="3">
                  <c:v>-2.9738095238095239</c:v>
                </c:pt>
                <c:pt idx="4">
                  <c:v>-2.4761904761904758</c:v>
                </c:pt>
                <c:pt idx="5">
                  <c:v>-1.1904761904761905</c:v>
                </c:pt>
                <c:pt idx="6">
                  <c:v>0.27142857142857157</c:v>
                </c:pt>
                <c:pt idx="7">
                  <c:v>-1.2261904761904761</c:v>
                </c:pt>
                <c:pt idx="8">
                  <c:v>-0.31904761904761919</c:v>
                </c:pt>
                <c:pt idx="9">
                  <c:v>1.3333333333333333</c:v>
                </c:pt>
                <c:pt idx="10">
                  <c:v>-0.53571428571428548</c:v>
                </c:pt>
                <c:pt idx="11">
                  <c:v>-1.1714285714285713</c:v>
                </c:pt>
                <c:pt idx="12">
                  <c:v>-1.0166666666666671</c:v>
                </c:pt>
                <c:pt idx="13">
                  <c:v>-0.77619047619047676</c:v>
                </c:pt>
                <c:pt idx="14">
                  <c:v>1.2833333333333334</c:v>
                </c:pt>
                <c:pt idx="15">
                  <c:v>0.90952380952380962</c:v>
                </c:pt>
                <c:pt idx="16">
                  <c:v>1.5642857142857141</c:v>
                </c:pt>
                <c:pt idx="17">
                  <c:v>0.70952380952380933</c:v>
                </c:pt>
                <c:pt idx="18">
                  <c:v>1.1690476190476191</c:v>
                </c:pt>
                <c:pt idx="19">
                  <c:v>1.1904761904761907</c:v>
                </c:pt>
                <c:pt idx="20">
                  <c:v>0.34523809523809523</c:v>
                </c:pt>
                <c:pt idx="21">
                  <c:v>-0.69285714285714284</c:v>
                </c:pt>
                <c:pt idx="22">
                  <c:v>1.9976190476190478</c:v>
                </c:pt>
                <c:pt idx="23">
                  <c:v>0.53571428571428592</c:v>
                </c:pt>
              </c:numCache>
            </c:numRef>
          </c:xVal>
          <c:yVal>
            <c:numRef>
              <c:f>'Análisis -Z con + Exp'!$K$37:$K$60</c:f>
              <c:numCache>
                <c:formatCode>General</c:formatCode>
                <c:ptCount val="24"/>
                <c:pt idx="0">
                  <c:v>2.0368341317013874</c:v>
                </c:pt>
                <c:pt idx="1">
                  <c:v>1.5341205443525465</c:v>
                </c:pt>
                <c:pt idx="2">
                  <c:v>0.74159404386151673</c:v>
                </c:pt>
                <c:pt idx="3">
                  <c:v>-2.0368341317013887</c:v>
                </c:pt>
                <c:pt idx="4">
                  <c:v>-1.5341205443525459</c:v>
                </c:pt>
                <c:pt idx="5">
                  <c:v>-1.054472451770053</c:v>
                </c:pt>
                <c:pt idx="6">
                  <c:v>-0.1573106846101707</c:v>
                </c:pt>
                <c:pt idx="7">
                  <c:v>-1.258161561063097</c:v>
                </c:pt>
                <c:pt idx="8">
                  <c:v>-0.26414697682592364</c:v>
                </c:pt>
                <c:pt idx="9">
                  <c:v>0.88714655901887607</c:v>
                </c:pt>
                <c:pt idx="10">
                  <c:v>-0.37409541019772358</c:v>
                </c:pt>
                <c:pt idx="11">
                  <c:v>-0.88714655901887607</c:v>
                </c:pt>
                <c:pt idx="12">
                  <c:v>-0.74159404386151673</c:v>
                </c:pt>
                <c:pt idx="13">
                  <c:v>-0.6102946101863328</c:v>
                </c:pt>
                <c:pt idx="14">
                  <c:v>0.61029461018633246</c:v>
                </c:pt>
                <c:pt idx="15">
                  <c:v>0.26414697682592353</c:v>
                </c:pt>
                <c:pt idx="16">
                  <c:v>1.054472451770053</c:v>
                </c:pt>
                <c:pt idx="17">
                  <c:v>0.1573106846101707</c:v>
                </c:pt>
                <c:pt idx="18">
                  <c:v>0.37409541019772363</c:v>
                </c:pt>
                <c:pt idx="19">
                  <c:v>0.48877641111466941</c:v>
                </c:pt>
                <c:pt idx="20">
                  <c:v>-5.2245180375940357E-2</c:v>
                </c:pt>
                <c:pt idx="21">
                  <c:v>-0.48877641111466941</c:v>
                </c:pt>
                <c:pt idx="22">
                  <c:v>1.2581615610630965</c:v>
                </c:pt>
                <c:pt idx="23">
                  <c:v>5.2245180375940489E-2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5E-416E-936C-5EA62A7EA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21376"/>
        <c:axId val="230023168"/>
      </c:scatterChart>
      <c:valAx>
        <c:axId val="23002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023168"/>
        <c:crosses val="autoZero"/>
        <c:crossBetween val="midCat"/>
      </c:valAx>
      <c:valAx>
        <c:axId val="23002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021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'Análisis -Z con + Exp'!$H$37:$H$60</c:f>
              <c:numCache>
                <c:formatCode>General</c:formatCode>
                <c:ptCount val="24"/>
                <c:pt idx="0">
                  <c:v>3.2380952380952381</c:v>
                </c:pt>
                <c:pt idx="1">
                  <c:v>2.1666666666666665</c:v>
                </c:pt>
                <c:pt idx="2">
                  <c:v>1.3142857142857143</c:v>
                </c:pt>
                <c:pt idx="3">
                  <c:v>-2.9738095238095239</c:v>
                </c:pt>
                <c:pt idx="4">
                  <c:v>-2.4761904761904758</c:v>
                </c:pt>
                <c:pt idx="5">
                  <c:v>-1.1904761904761905</c:v>
                </c:pt>
                <c:pt idx="6">
                  <c:v>0.27142857142857157</c:v>
                </c:pt>
                <c:pt idx="7">
                  <c:v>-1.2261904761904761</c:v>
                </c:pt>
                <c:pt idx="8">
                  <c:v>-0.31904761904761919</c:v>
                </c:pt>
                <c:pt idx="9">
                  <c:v>1.3333333333333333</c:v>
                </c:pt>
                <c:pt idx="10">
                  <c:v>-0.53571428571428548</c:v>
                </c:pt>
                <c:pt idx="11">
                  <c:v>-1.1714285714285713</c:v>
                </c:pt>
                <c:pt idx="12">
                  <c:v>-1.0166666666666671</c:v>
                </c:pt>
                <c:pt idx="13">
                  <c:v>-0.77619047619047676</c:v>
                </c:pt>
                <c:pt idx="14">
                  <c:v>1.2833333333333334</c:v>
                </c:pt>
                <c:pt idx="15">
                  <c:v>0.90952380952380962</c:v>
                </c:pt>
                <c:pt idx="16">
                  <c:v>1.5642857142857141</c:v>
                </c:pt>
                <c:pt idx="17">
                  <c:v>0.70952380952380933</c:v>
                </c:pt>
                <c:pt idx="18">
                  <c:v>1.1690476190476191</c:v>
                </c:pt>
                <c:pt idx="19">
                  <c:v>1.1904761904761907</c:v>
                </c:pt>
                <c:pt idx="20">
                  <c:v>0.34523809523809523</c:v>
                </c:pt>
                <c:pt idx="21">
                  <c:v>-0.69285714285714284</c:v>
                </c:pt>
                <c:pt idx="22">
                  <c:v>1.9976190476190478</c:v>
                </c:pt>
                <c:pt idx="23">
                  <c:v>0.53571428571428592</c:v>
                </c:pt>
              </c:numCache>
            </c:numRef>
          </c:xVal>
          <c:yVal>
            <c:numRef>
              <c:f>'Análisis -Z con + Exp'!$J$37:$J$60</c:f>
              <c:numCache>
                <c:formatCode>General</c:formatCode>
                <c:ptCount val="24"/>
                <c:pt idx="0">
                  <c:v>0.97916666666666663</c:v>
                </c:pt>
                <c:pt idx="1">
                  <c:v>0.9375</c:v>
                </c:pt>
                <c:pt idx="2">
                  <c:v>0.77083333333333337</c:v>
                </c:pt>
                <c:pt idx="3">
                  <c:v>2.0833333333333332E-2</c:v>
                </c:pt>
                <c:pt idx="4">
                  <c:v>6.25E-2</c:v>
                </c:pt>
                <c:pt idx="5">
                  <c:v>0.14583333333333334</c:v>
                </c:pt>
                <c:pt idx="6">
                  <c:v>0.4375</c:v>
                </c:pt>
                <c:pt idx="7">
                  <c:v>0.10416666666666667</c:v>
                </c:pt>
                <c:pt idx="8">
                  <c:v>0.39583333333333331</c:v>
                </c:pt>
                <c:pt idx="9">
                  <c:v>0.8125</c:v>
                </c:pt>
                <c:pt idx="10">
                  <c:v>0.35416666666666669</c:v>
                </c:pt>
                <c:pt idx="11">
                  <c:v>0.1875</c:v>
                </c:pt>
                <c:pt idx="12">
                  <c:v>0.22916666666666666</c:v>
                </c:pt>
                <c:pt idx="13">
                  <c:v>0.27083333333333331</c:v>
                </c:pt>
                <c:pt idx="14">
                  <c:v>0.72916666666666663</c:v>
                </c:pt>
                <c:pt idx="15">
                  <c:v>0.60416666666666663</c:v>
                </c:pt>
                <c:pt idx="16">
                  <c:v>0.85416666666666663</c:v>
                </c:pt>
                <c:pt idx="17">
                  <c:v>0.5625</c:v>
                </c:pt>
                <c:pt idx="18">
                  <c:v>0.64583333333333337</c:v>
                </c:pt>
                <c:pt idx="19">
                  <c:v>0.6875</c:v>
                </c:pt>
                <c:pt idx="20">
                  <c:v>0.47916666666666669</c:v>
                </c:pt>
                <c:pt idx="21">
                  <c:v>0.3125</c:v>
                </c:pt>
                <c:pt idx="22">
                  <c:v>0.89583333333333337</c:v>
                </c:pt>
                <c:pt idx="23">
                  <c:v>0.52083333333333337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75-4DF3-B9AE-32F5852EB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34432"/>
        <c:axId val="230036224"/>
      </c:scatterChart>
      <c:valAx>
        <c:axId val="23003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036224"/>
        <c:crosses val="autoZero"/>
        <c:crossBetween val="midCat"/>
      </c:valAx>
      <c:valAx>
        <c:axId val="230036224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034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1´'!$I$7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1´'!$H$8:$H$23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1´'!$I$8:$I$23</c:f>
              <c:numCache>
                <c:formatCode>General</c:formatCode>
                <c:ptCount val="16"/>
                <c:pt idx="0">
                  <c:v>3.9140578885740807</c:v>
                </c:pt>
                <c:pt idx="1">
                  <c:v>2.8109663616786018</c:v>
                </c:pt>
                <c:pt idx="2">
                  <c:v>5.289279625578402</c:v>
                </c:pt>
                <c:pt idx="3">
                  <c:v>6.3923711524738813</c:v>
                </c:pt>
                <c:pt idx="4">
                  <c:v>6.2474358472513902</c:v>
                </c:pt>
                <c:pt idx="5">
                  <c:v>4.0589931937965718</c:v>
                </c:pt>
                <c:pt idx="6">
                  <c:v>5.1443443203559109</c:v>
                </c:pt>
                <c:pt idx="7">
                  <c:v>2.9559016669010929</c:v>
                </c:pt>
                <c:pt idx="8">
                  <c:v>4.1392904561979265</c:v>
                </c:pt>
                <c:pt idx="9">
                  <c:v>3.0361989293024467</c:v>
                </c:pt>
                <c:pt idx="10">
                  <c:v>8.3676969531964644</c:v>
                </c:pt>
                <c:pt idx="11">
                  <c:v>7.2646054263009834</c:v>
                </c:pt>
                <c:pt idx="12">
                  <c:v>7.1196701210784923</c:v>
                </c:pt>
                <c:pt idx="13">
                  <c:v>8.2227616479739716</c:v>
                </c:pt>
                <c:pt idx="14">
                  <c:v>4.2842257614204176</c:v>
                </c:pt>
                <c:pt idx="15">
                  <c:v>3.1811342345249378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62-4C5A-A36D-0A89C0ECD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43008"/>
        <c:axId val="230106624"/>
      </c:scatterChart>
      <c:valAx>
        <c:axId val="23004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106624"/>
        <c:crosses val="autoZero"/>
        <c:crossBetween val="midCat"/>
      </c:valAx>
      <c:valAx>
        <c:axId val="230106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043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1´'!$J$7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1´'!$H$8:$H$23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1´'!$J$8:$J$23</c:f>
              <c:numCache>
                <c:formatCode>General</c:formatCode>
                <c:ptCount val="16"/>
                <c:pt idx="0">
                  <c:v>0.68594211142591899</c:v>
                </c:pt>
                <c:pt idx="1">
                  <c:v>1.5390336383213978</c:v>
                </c:pt>
                <c:pt idx="2">
                  <c:v>1.6607203744215981</c:v>
                </c:pt>
                <c:pt idx="3">
                  <c:v>7.6288475261190314E-3</c:v>
                </c:pt>
                <c:pt idx="4">
                  <c:v>1.6525641527486101</c:v>
                </c:pt>
                <c:pt idx="5">
                  <c:v>0.3410068062034286</c:v>
                </c:pt>
                <c:pt idx="6">
                  <c:v>-1.2943443203559108</c:v>
                </c:pt>
                <c:pt idx="7">
                  <c:v>-1.005901666901093</c:v>
                </c:pt>
                <c:pt idx="8">
                  <c:v>0.36070954380207354</c:v>
                </c:pt>
                <c:pt idx="9">
                  <c:v>1.6638010706975535</c:v>
                </c:pt>
                <c:pt idx="10">
                  <c:v>2.3823030468035356</c:v>
                </c:pt>
                <c:pt idx="11">
                  <c:v>-1.2146054263009836</c:v>
                </c:pt>
                <c:pt idx="12">
                  <c:v>2.7303298789215074</c:v>
                </c:pt>
                <c:pt idx="13">
                  <c:v>-1.0727616479739712</c:v>
                </c:pt>
                <c:pt idx="14">
                  <c:v>-3.4225761420417555E-2</c:v>
                </c:pt>
                <c:pt idx="15">
                  <c:v>-1.9311342345249378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8-4ADF-95A5-F9C25FD85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126720"/>
        <c:axId val="230128640"/>
      </c:scatterChart>
      <c:valAx>
        <c:axId val="23012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128640"/>
        <c:crosses val="autoZero"/>
        <c:crossBetween val="midCat"/>
      </c:valAx>
      <c:valAx>
        <c:axId val="230128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126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2´'!$I$7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2´'!$H$8:$H$23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2´'!$I$8:$I$23</c:f>
              <c:numCache>
                <c:formatCode>General</c:formatCode>
                <c:ptCount val="16"/>
                <c:pt idx="0">
                  <c:v>5.7422844758105249</c:v>
                </c:pt>
                <c:pt idx="1">
                  <c:v>4.6601914083171803</c:v>
                </c:pt>
                <c:pt idx="2">
                  <c:v>4.3412457219626912</c:v>
                </c:pt>
                <c:pt idx="3">
                  <c:v>5.4233387894560359</c:v>
                </c:pt>
                <c:pt idx="4">
                  <c:v>5.7422844758105249</c:v>
                </c:pt>
                <c:pt idx="5">
                  <c:v>5.4233387894560359</c:v>
                </c:pt>
                <c:pt idx="6">
                  <c:v>4.6601914083171803</c:v>
                </c:pt>
                <c:pt idx="7">
                  <c:v>4.3412457219626912</c:v>
                </c:pt>
                <c:pt idx="8">
                  <c:v>6.2733863966317838</c:v>
                </c:pt>
                <c:pt idx="9">
                  <c:v>5.1912933291384391</c:v>
                </c:pt>
                <c:pt idx="10">
                  <c:v>5.9544407102772947</c:v>
                </c:pt>
                <c:pt idx="11">
                  <c:v>4.8723476427839501</c:v>
                </c:pt>
                <c:pt idx="12">
                  <c:v>5.1912933291384391</c:v>
                </c:pt>
                <c:pt idx="13">
                  <c:v>6.2733863966317838</c:v>
                </c:pt>
                <c:pt idx="14">
                  <c:v>5.9544407102772947</c:v>
                </c:pt>
                <c:pt idx="15">
                  <c:v>4.8723476427839501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F6-435D-8CA9-96DA0D337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136832"/>
        <c:axId val="230151296"/>
      </c:scatterChart>
      <c:valAx>
        <c:axId val="23013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151296"/>
        <c:crosses val="autoZero"/>
        <c:crossBetween val="midCat"/>
      </c:valAx>
      <c:valAx>
        <c:axId val="230151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13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2´'!$J$7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2´'!$H$8:$H$23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2´'!$J$8:$J$23</c:f>
              <c:numCache>
                <c:formatCode>General</c:formatCode>
                <c:ptCount val="16"/>
                <c:pt idx="0">
                  <c:v>-1.1422844758105253</c:v>
                </c:pt>
                <c:pt idx="1">
                  <c:v>-0.31019140831718062</c:v>
                </c:pt>
                <c:pt idx="2">
                  <c:v>2.608754278037309</c:v>
                </c:pt>
                <c:pt idx="3">
                  <c:v>0.97666121054396449</c:v>
                </c:pt>
                <c:pt idx="4">
                  <c:v>2.1577155241894754</c:v>
                </c:pt>
                <c:pt idx="5">
                  <c:v>-1.0233387894560355</c:v>
                </c:pt>
                <c:pt idx="6">
                  <c:v>-0.81019140831718017</c:v>
                </c:pt>
                <c:pt idx="7">
                  <c:v>-2.391245721962691</c:v>
                </c:pt>
                <c:pt idx="8">
                  <c:v>-1.7733863966317838</c:v>
                </c:pt>
                <c:pt idx="9">
                  <c:v>-0.49129332913843893</c:v>
                </c:pt>
                <c:pt idx="10">
                  <c:v>4.7955592897227053</c:v>
                </c:pt>
                <c:pt idx="11">
                  <c:v>1.1776523572160498</c:v>
                </c:pt>
                <c:pt idx="12">
                  <c:v>4.6587066708615605</c:v>
                </c:pt>
                <c:pt idx="13">
                  <c:v>0.87661360336821659</c:v>
                </c:pt>
                <c:pt idx="14">
                  <c:v>-1.7044407102772947</c:v>
                </c:pt>
                <c:pt idx="15">
                  <c:v>-3.6223476427839501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1-4033-ADA1-22C1F6FE6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228736"/>
        <c:axId val="230230656"/>
      </c:scatterChart>
      <c:valAx>
        <c:axId val="23022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230656"/>
        <c:crosses val="autoZero"/>
        <c:crossBetween val="midCat"/>
      </c:valAx>
      <c:valAx>
        <c:axId val="230230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228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3´'!$I$7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3´'!$H$8:$H$23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3´'!$I$8:$I$23</c:f>
              <c:numCache>
                <c:formatCode>General</c:formatCode>
                <c:ptCount val="16"/>
                <c:pt idx="0">
                  <c:v>3.752251630886315</c:v>
                </c:pt>
                <c:pt idx="1">
                  <c:v>3.752251630886315</c:v>
                </c:pt>
                <c:pt idx="2">
                  <c:v>5.4785154798534048</c:v>
                </c:pt>
                <c:pt idx="3">
                  <c:v>5.4785154798534048</c:v>
                </c:pt>
                <c:pt idx="4">
                  <c:v>5.5739128706865237</c:v>
                </c:pt>
                <c:pt idx="5">
                  <c:v>3.656854240053196</c:v>
                </c:pt>
                <c:pt idx="6">
                  <c:v>5.5739128706865237</c:v>
                </c:pt>
                <c:pt idx="7">
                  <c:v>3.656854240053196</c:v>
                </c:pt>
                <c:pt idx="8">
                  <c:v>3.6705550386762322</c:v>
                </c:pt>
                <c:pt idx="9">
                  <c:v>3.6705550386762322</c:v>
                </c:pt>
                <c:pt idx="10">
                  <c:v>7.8868648785622124</c:v>
                </c:pt>
                <c:pt idx="11">
                  <c:v>7.8868648785622124</c:v>
                </c:pt>
                <c:pt idx="12">
                  <c:v>7.9822622693953313</c:v>
                </c:pt>
                <c:pt idx="13">
                  <c:v>7.9822622693953313</c:v>
                </c:pt>
                <c:pt idx="14">
                  <c:v>3.5751576478431133</c:v>
                </c:pt>
                <c:pt idx="15">
                  <c:v>3.5751576478431133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6-4DE9-95A5-A4A42FB90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488704"/>
        <c:axId val="231740160"/>
      </c:scatterChart>
      <c:valAx>
        <c:axId val="23048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740160"/>
        <c:crosses val="autoZero"/>
        <c:crossBetween val="midCat"/>
      </c:valAx>
      <c:valAx>
        <c:axId val="231740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488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3´'!$J$7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3´'!$H$8:$H$23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3´'!$J$8:$J$23</c:f>
              <c:numCache>
                <c:formatCode>General</c:formatCode>
                <c:ptCount val="16"/>
                <c:pt idx="0">
                  <c:v>0.84774836911368467</c:v>
                </c:pt>
                <c:pt idx="1">
                  <c:v>0.59774836911368467</c:v>
                </c:pt>
                <c:pt idx="2">
                  <c:v>1.4714845201465954</c:v>
                </c:pt>
                <c:pt idx="3">
                  <c:v>0.92148452014659554</c:v>
                </c:pt>
                <c:pt idx="4">
                  <c:v>2.3260871293134766</c:v>
                </c:pt>
                <c:pt idx="5">
                  <c:v>0.74314575994680432</c:v>
                </c:pt>
                <c:pt idx="6">
                  <c:v>-1.7239128706865237</c:v>
                </c:pt>
                <c:pt idx="7">
                  <c:v>-1.7068542400531961</c:v>
                </c:pt>
                <c:pt idx="8">
                  <c:v>0.82944496132376777</c:v>
                </c:pt>
                <c:pt idx="9">
                  <c:v>1.0294449613237679</c:v>
                </c:pt>
                <c:pt idx="10">
                  <c:v>2.8631351214377876</c:v>
                </c:pt>
                <c:pt idx="11">
                  <c:v>-1.8368648785622126</c:v>
                </c:pt>
                <c:pt idx="12">
                  <c:v>1.8677377306046683</c:v>
                </c:pt>
                <c:pt idx="13">
                  <c:v>-0.83226226939533099</c:v>
                </c:pt>
                <c:pt idx="14">
                  <c:v>0.6748423521568867</c:v>
                </c:pt>
                <c:pt idx="15">
                  <c:v>-2.3251576478431133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75-4156-ACD4-D5F38C7A2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756160"/>
        <c:axId val="231758080"/>
      </c:scatterChart>
      <c:valAx>
        <c:axId val="23175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758080"/>
        <c:crosses val="autoZero"/>
        <c:crossBetween val="midCat"/>
      </c:valAx>
      <c:valAx>
        <c:axId val="231758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756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4´'!$I$7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4´'!$H$8:$H$23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4´'!$I$8:$I$23</c:f>
              <c:numCache>
                <c:formatCode>General</c:formatCode>
                <c:ptCount val="16"/>
                <c:pt idx="0">
                  <c:v>4.0418470232897619</c:v>
                </c:pt>
                <c:pt idx="1">
                  <c:v>2.783333099072582</c:v>
                </c:pt>
                <c:pt idx="2">
                  <c:v>6.286110624879182</c:v>
                </c:pt>
                <c:pt idx="3">
                  <c:v>7.5446245490963619</c:v>
                </c:pt>
                <c:pt idx="4">
                  <c:v>7.3540042140851423</c:v>
                </c:pt>
                <c:pt idx="5">
                  <c:v>4.2324673583009815</c:v>
                </c:pt>
                <c:pt idx="6">
                  <c:v>6.0954902898679624</c:v>
                </c:pt>
                <c:pt idx="7">
                  <c:v>2.9739534340838025</c:v>
                </c:pt>
                <c:pt idx="8">
                  <c:v>4.0418470232897619</c:v>
                </c:pt>
                <c:pt idx="9">
                  <c:v>2.783333099072582</c:v>
                </c:pt>
                <c:pt idx="10">
                  <c:v>7.5446245490963619</c:v>
                </c:pt>
                <c:pt idx="11">
                  <c:v>6.286110624879182</c:v>
                </c:pt>
                <c:pt idx="12">
                  <c:v>6.0954902898679624</c:v>
                </c:pt>
                <c:pt idx="13">
                  <c:v>7.3540042140851423</c:v>
                </c:pt>
                <c:pt idx="14">
                  <c:v>4.2324673583009815</c:v>
                </c:pt>
                <c:pt idx="15">
                  <c:v>2.9739534340838025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1-4F4E-955E-43AA22764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782656"/>
        <c:axId val="231793024"/>
      </c:scatterChart>
      <c:valAx>
        <c:axId val="23178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793024"/>
        <c:crosses val="autoZero"/>
        <c:crossBetween val="midCat"/>
      </c:valAx>
      <c:valAx>
        <c:axId val="231793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782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4´'!$J$7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4´'!$H$8:$H$23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4´'!$J$8:$J$23</c:f>
              <c:numCache>
                <c:formatCode>General</c:formatCode>
                <c:ptCount val="16"/>
                <c:pt idx="0">
                  <c:v>0.55815297671023778</c:v>
                </c:pt>
                <c:pt idx="1">
                  <c:v>1.5666669009274177</c:v>
                </c:pt>
                <c:pt idx="2">
                  <c:v>0.66388937512081814</c:v>
                </c:pt>
                <c:pt idx="3">
                  <c:v>-1.1446245490963616</c:v>
                </c:pt>
                <c:pt idx="4">
                  <c:v>0.54599578591485809</c:v>
                </c:pt>
                <c:pt idx="5">
                  <c:v>0.16753264169901882</c:v>
                </c:pt>
                <c:pt idx="6">
                  <c:v>-2.2454902898679623</c:v>
                </c:pt>
                <c:pt idx="7">
                  <c:v>-1.0239534340838026</c:v>
                </c:pt>
                <c:pt idx="8">
                  <c:v>0.45815297671023814</c:v>
                </c:pt>
                <c:pt idx="9">
                  <c:v>1.9166669009274182</c:v>
                </c:pt>
                <c:pt idx="10">
                  <c:v>3.2053754509036381</c:v>
                </c:pt>
                <c:pt idx="11">
                  <c:v>-0.23611062487918222</c:v>
                </c:pt>
                <c:pt idx="12">
                  <c:v>3.7545097101320373</c:v>
                </c:pt>
                <c:pt idx="13">
                  <c:v>-0.20400421408514191</c:v>
                </c:pt>
                <c:pt idx="14">
                  <c:v>1.753264169901847E-2</c:v>
                </c:pt>
                <c:pt idx="15">
                  <c:v>-1.7239534340838025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7-4B7B-BD53-878A474A3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48288"/>
        <c:axId val="231950208"/>
      </c:scatterChart>
      <c:valAx>
        <c:axId val="23194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950208"/>
        <c:crosses val="autoZero"/>
        <c:crossBetween val="midCat"/>
      </c:valAx>
      <c:valAx>
        <c:axId val="2319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948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5´'!$I$7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5´'!$H$8:$H$23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5´'!$I$8:$I$23</c:f>
              <c:numCache>
                <c:formatCode>General</c:formatCode>
                <c:ptCount val="16"/>
                <c:pt idx="0">
                  <c:v>3.7964946551122631</c:v>
                </c:pt>
                <c:pt idx="1">
                  <c:v>2.464077227413846</c:v>
                </c:pt>
                <c:pt idx="2">
                  <c:v>5.5300309991042704</c:v>
                </c:pt>
                <c:pt idx="3">
                  <c:v>6.8624484268026871</c:v>
                </c:pt>
                <c:pt idx="4">
                  <c:v>6.816968924429335</c:v>
                </c:pt>
                <c:pt idx="5">
                  <c:v>3.8419741574856143</c:v>
                </c:pt>
                <c:pt idx="6">
                  <c:v>5.4845514967309184</c:v>
                </c:pt>
                <c:pt idx="7">
                  <c:v>2.5095567297871972</c:v>
                </c:pt>
                <c:pt idx="8">
                  <c:v>4.8757312014969125</c:v>
                </c:pt>
                <c:pt idx="9">
                  <c:v>3.5433137737984954</c:v>
                </c:pt>
                <c:pt idx="10">
                  <c:v>7.9416849731873356</c:v>
                </c:pt>
                <c:pt idx="11">
                  <c:v>6.6092675454889198</c:v>
                </c:pt>
                <c:pt idx="12">
                  <c:v>6.5637880431155677</c:v>
                </c:pt>
                <c:pt idx="13">
                  <c:v>7.8962054708139835</c:v>
                </c:pt>
                <c:pt idx="14">
                  <c:v>4.9212107038702646</c:v>
                </c:pt>
                <c:pt idx="15">
                  <c:v>3.5887932761718466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4C-4EFC-A2C5-91651E7DB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007552"/>
        <c:axId val="232009728"/>
      </c:scatterChart>
      <c:valAx>
        <c:axId val="23200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009728"/>
        <c:crosses val="autoZero"/>
        <c:crossBetween val="midCat"/>
      </c:valAx>
      <c:valAx>
        <c:axId val="232009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007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5´'!$J$7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5´'!$H$8:$H$23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5´'!$J$8:$J$23</c:f>
              <c:numCache>
                <c:formatCode>General</c:formatCode>
                <c:ptCount val="16"/>
                <c:pt idx="0">
                  <c:v>0.80350534488773651</c:v>
                </c:pt>
                <c:pt idx="1">
                  <c:v>1.8859227725861536</c:v>
                </c:pt>
                <c:pt idx="2">
                  <c:v>1.4199690008957297</c:v>
                </c:pt>
                <c:pt idx="3">
                  <c:v>-0.46244842680268672</c:v>
                </c:pt>
                <c:pt idx="4">
                  <c:v>1.0830310755706654</c:v>
                </c:pt>
                <c:pt idx="5">
                  <c:v>0.55802584251438603</c:v>
                </c:pt>
                <c:pt idx="6">
                  <c:v>-1.6345514967309183</c:v>
                </c:pt>
                <c:pt idx="7">
                  <c:v>-0.55955672978719728</c:v>
                </c:pt>
                <c:pt idx="8">
                  <c:v>-0.37573120149691253</c:v>
                </c:pt>
                <c:pt idx="9">
                  <c:v>1.1566862262015047</c:v>
                </c:pt>
                <c:pt idx="10">
                  <c:v>2.8083150268126644</c:v>
                </c:pt>
                <c:pt idx="11">
                  <c:v>-0.55926754548891999</c:v>
                </c:pt>
                <c:pt idx="12">
                  <c:v>3.2862119568844319</c:v>
                </c:pt>
                <c:pt idx="13">
                  <c:v>-0.74620547081398314</c:v>
                </c:pt>
                <c:pt idx="14">
                  <c:v>-0.6712107038702646</c:v>
                </c:pt>
                <c:pt idx="15">
                  <c:v>-2.3387932761718466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48-4ED6-ADC1-48191A12E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025472"/>
        <c:axId val="232027648"/>
      </c:scatterChart>
      <c:valAx>
        <c:axId val="23202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027648"/>
        <c:crosses val="autoZero"/>
        <c:crossBetween val="midCat"/>
      </c:valAx>
      <c:valAx>
        <c:axId val="232027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025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6´'!$I$7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6´'!$H$8:$H$23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6´'!$I$8:$I$23</c:f>
              <c:numCache>
                <c:formatCode>General</c:formatCode>
                <c:ptCount val="16"/>
                <c:pt idx="0">
                  <c:v>4.3570229983640028</c:v>
                </c:pt>
                <c:pt idx="1">
                  <c:v>3.1414237599883803</c:v>
                </c:pt>
                <c:pt idx="2">
                  <c:v>5.4932511101366268</c:v>
                </c:pt>
                <c:pt idx="3">
                  <c:v>6.7088503485122502</c:v>
                </c:pt>
                <c:pt idx="4">
                  <c:v>6.7088503485122502</c:v>
                </c:pt>
                <c:pt idx="5">
                  <c:v>4.3570229983640028</c:v>
                </c:pt>
                <c:pt idx="6">
                  <c:v>5.4932511101366268</c:v>
                </c:pt>
                <c:pt idx="7">
                  <c:v>3.1414237599883803</c:v>
                </c:pt>
                <c:pt idx="8">
                  <c:v>4.0921147065709755</c:v>
                </c:pt>
                <c:pt idx="9">
                  <c:v>2.8765154681953522</c:v>
                </c:pt>
                <c:pt idx="10">
                  <c:v>8.43052994639568</c:v>
                </c:pt>
                <c:pt idx="11">
                  <c:v>7.2149307080200566</c:v>
                </c:pt>
                <c:pt idx="12">
                  <c:v>7.2149307080200566</c:v>
                </c:pt>
                <c:pt idx="13">
                  <c:v>8.43052994639568</c:v>
                </c:pt>
                <c:pt idx="14">
                  <c:v>4.0921147065709755</c:v>
                </c:pt>
                <c:pt idx="15">
                  <c:v>2.8765154681953522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7-4DBE-A67A-A8AF842D0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039936"/>
        <c:axId val="232041856"/>
      </c:scatterChart>
      <c:valAx>
        <c:axId val="232039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041856"/>
        <c:crosses val="autoZero"/>
        <c:crossBetween val="midCat"/>
      </c:valAx>
      <c:valAx>
        <c:axId val="232041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039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 6´'!$J$7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 6´'!$H$8:$H$23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 6´'!$J$8:$J$23</c:f>
              <c:numCache>
                <c:formatCode>General</c:formatCode>
                <c:ptCount val="16"/>
                <c:pt idx="0">
                  <c:v>0.24297700163599689</c:v>
                </c:pt>
                <c:pt idx="1">
                  <c:v>1.2085762400116193</c:v>
                </c:pt>
                <c:pt idx="2">
                  <c:v>1.4567488898633734</c:v>
                </c:pt>
                <c:pt idx="3">
                  <c:v>-0.30885034851224979</c:v>
                </c:pt>
                <c:pt idx="4">
                  <c:v>1.1911496514877502</c:v>
                </c:pt>
                <c:pt idx="5">
                  <c:v>4.2977001635997603E-2</c:v>
                </c:pt>
                <c:pt idx="6">
                  <c:v>-1.6432511101366267</c:v>
                </c:pt>
                <c:pt idx="7">
                  <c:v>-1.1914237599883803</c:v>
                </c:pt>
                <c:pt idx="8">
                  <c:v>0.40788529342902446</c:v>
                </c:pt>
                <c:pt idx="9">
                  <c:v>1.823484531804648</c:v>
                </c:pt>
                <c:pt idx="10">
                  <c:v>2.31947005360432</c:v>
                </c:pt>
                <c:pt idx="11">
                  <c:v>-1.1649307080200568</c:v>
                </c:pt>
                <c:pt idx="12">
                  <c:v>2.635069291979943</c:v>
                </c:pt>
                <c:pt idx="13">
                  <c:v>-1.2805299463956796</c:v>
                </c:pt>
                <c:pt idx="14">
                  <c:v>0.15788529342902446</c:v>
                </c:pt>
                <c:pt idx="15">
                  <c:v>-1.6265154681953522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D4-4A2D-95B6-D1B5732F9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074240"/>
        <c:axId val="232084608"/>
      </c:scatterChart>
      <c:valAx>
        <c:axId val="23207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084608"/>
        <c:crosses val="autoZero"/>
        <c:crossBetween val="midCat"/>
      </c:valAx>
      <c:valAx>
        <c:axId val="232084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074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M1´´E17!$I$7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M1´´E17!$H$8:$H$23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M1´´E17!$I$8:$I$23</c:f>
              <c:numCache>
                <c:formatCode>General</c:formatCode>
                <c:ptCount val="16"/>
                <c:pt idx="0">
                  <c:v>4.8187500000000023</c:v>
                </c:pt>
                <c:pt idx="1">
                  <c:v>3.660227272727274</c:v>
                </c:pt>
                <c:pt idx="2">
                  <c:v>5.2812500000000027</c:v>
                </c:pt>
                <c:pt idx="3">
                  <c:v>6.4397727272727314</c:v>
                </c:pt>
                <c:pt idx="4">
                  <c:v>7.2687500000000034</c:v>
                </c:pt>
                <c:pt idx="5">
                  <c:v>3.9897727272727299</c:v>
                </c:pt>
                <c:pt idx="6">
                  <c:v>6.1102272727272746</c:v>
                </c:pt>
                <c:pt idx="7">
                  <c:v>2.8312500000000012</c:v>
                </c:pt>
                <c:pt idx="8">
                  <c:v>4.668750000000002</c:v>
                </c:pt>
                <c:pt idx="9">
                  <c:v>3.5102272727272745</c:v>
                </c:pt>
                <c:pt idx="10">
                  <c:v>8.1818181818181852</c:v>
                </c:pt>
                <c:pt idx="11">
                  <c:v>7.0232954545454556</c:v>
                </c:pt>
                <c:pt idx="12">
                  <c:v>7.8522727272727275</c:v>
                </c:pt>
                <c:pt idx="13">
                  <c:v>9.0107954545454572</c:v>
                </c:pt>
                <c:pt idx="14">
                  <c:v>3.8397727272727296</c:v>
                </c:pt>
                <c:pt idx="15">
                  <c:v>2.6812500000000017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8-487E-BE2B-680DFAADB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31072"/>
        <c:axId val="232532992"/>
      </c:scatterChart>
      <c:valAx>
        <c:axId val="23253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532992"/>
        <c:crosses val="autoZero"/>
        <c:crossBetween val="midCat"/>
      </c:valAx>
      <c:valAx>
        <c:axId val="232532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531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M1´´E17!$J$7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M1´´E17!$H$8:$H$24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6.45</c:v>
                </c:pt>
              </c:numCache>
            </c:numRef>
          </c:xVal>
          <c:yVal>
            <c:numRef>
              <c:f>M1´´E17!$J$8:$J$24</c:f>
              <c:numCache>
                <c:formatCode>General</c:formatCode>
                <c:ptCount val="17"/>
                <c:pt idx="0">
                  <c:v>-0.21875000000000266</c:v>
                </c:pt>
                <c:pt idx="1">
                  <c:v>0.68977272727272565</c:v>
                </c:pt>
                <c:pt idx="2">
                  <c:v>1.6687499999999975</c:v>
                </c:pt>
                <c:pt idx="3">
                  <c:v>-3.9772727272731068E-2</c:v>
                </c:pt>
                <c:pt idx="4">
                  <c:v>0.63124999999999698</c:v>
                </c:pt>
                <c:pt idx="5">
                  <c:v>0.41022727272727044</c:v>
                </c:pt>
                <c:pt idx="6">
                  <c:v>-2.2602272727272745</c:v>
                </c:pt>
                <c:pt idx="7">
                  <c:v>-0.8812500000000012</c:v>
                </c:pt>
                <c:pt idx="8">
                  <c:v>-0.16875000000000195</c:v>
                </c:pt>
                <c:pt idx="9">
                  <c:v>1.1897727272727256</c:v>
                </c:pt>
                <c:pt idx="10">
                  <c:v>2.5681818181818148</c:v>
                </c:pt>
                <c:pt idx="11">
                  <c:v>-0.97329545454545574</c:v>
                </c:pt>
                <c:pt idx="12">
                  <c:v>1.9977272727272721</c:v>
                </c:pt>
                <c:pt idx="13">
                  <c:v>-1.8607954545454568</c:v>
                </c:pt>
                <c:pt idx="14">
                  <c:v>0.41022727272727044</c:v>
                </c:pt>
                <c:pt idx="15">
                  <c:v>-1.4312500000000017</c:v>
                </c:pt>
                <c:pt idx="16">
                  <c:v>-1.731818181818185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18-4EE8-A472-EE3E4B346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81760"/>
        <c:axId val="232592128"/>
      </c:scatterChart>
      <c:valAx>
        <c:axId val="23258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592128"/>
        <c:crosses val="autoZero"/>
        <c:crossBetween val="midCat"/>
      </c:valAx>
      <c:valAx>
        <c:axId val="232592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581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M1´´E18!$I$7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M1´´E18!$H$8:$H$23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M1´´E18!$I$8:$I$23</c:f>
              <c:numCache>
                <c:formatCode>General</c:formatCode>
                <c:ptCount val="16"/>
                <c:pt idx="0">
                  <c:v>4.7147058823529386</c:v>
                </c:pt>
                <c:pt idx="1">
                  <c:v>3.2564705882352909</c:v>
                </c:pt>
                <c:pt idx="2">
                  <c:v>5.2188235294117638</c:v>
                </c:pt>
                <c:pt idx="3">
                  <c:v>6.6770588235294106</c:v>
                </c:pt>
                <c:pt idx="4">
                  <c:v>7.3311764705882343</c:v>
                </c:pt>
                <c:pt idx="5">
                  <c:v>4.0605882352941149</c:v>
                </c:pt>
                <c:pt idx="6">
                  <c:v>5.8729411764705874</c:v>
                </c:pt>
                <c:pt idx="7">
                  <c:v>2.6023529411764672</c:v>
                </c:pt>
                <c:pt idx="8">
                  <c:v>4.7311764705882338</c:v>
                </c:pt>
                <c:pt idx="9">
                  <c:v>3.2729411764705869</c:v>
                </c:pt>
                <c:pt idx="10">
                  <c:v>8.8520588235294113</c:v>
                </c:pt>
                <c:pt idx="11">
                  <c:v>7.3938235294117627</c:v>
                </c:pt>
                <c:pt idx="12">
                  <c:v>8.0479411764705855</c:v>
                </c:pt>
                <c:pt idx="13">
                  <c:v>9.5061764705882332</c:v>
                </c:pt>
                <c:pt idx="14">
                  <c:v>4.0770588235294101</c:v>
                </c:pt>
                <c:pt idx="15">
                  <c:v>2.6188235294117632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20-4ACB-8AA4-3453C7C9D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624896"/>
        <c:axId val="232626816"/>
      </c:scatterChart>
      <c:valAx>
        <c:axId val="23262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626816"/>
        <c:crosses val="autoZero"/>
        <c:crossBetween val="midCat"/>
      </c:valAx>
      <c:valAx>
        <c:axId val="232626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624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M1´´E18!$J$7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M1´´E18!$H$8:$H$24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2.1</c:v>
                </c:pt>
              </c:numCache>
            </c:numRef>
          </c:xVal>
          <c:yVal>
            <c:numRef>
              <c:f>M1´´E18!$J$8:$J$24</c:f>
              <c:numCache>
                <c:formatCode>General</c:formatCode>
                <c:ptCount val="17"/>
                <c:pt idx="0">
                  <c:v>-0.11470588235293899</c:v>
                </c:pt>
                <c:pt idx="1">
                  <c:v>1.0935294117647087</c:v>
                </c:pt>
                <c:pt idx="2">
                  <c:v>1.7311764705882364</c:v>
                </c:pt>
                <c:pt idx="3">
                  <c:v>-0.27705882352941025</c:v>
                </c:pt>
                <c:pt idx="4">
                  <c:v>0.56882352941176606</c:v>
                </c:pt>
                <c:pt idx="5">
                  <c:v>0.33941176470588541</c:v>
                </c:pt>
                <c:pt idx="6">
                  <c:v>-2.0229411764705874</c:v>
                </c:pt>
                <c:pt idx="7">
                  <c:v>-0.65235294117646725</c:v>
                </c:pt>
                <c:pt idx="8">
                  <c:v>-0.23117647058823376</c:v>
                </c:pt>
                <c:pt idx="9">
                  <c:v>1.4270588235294133</c:v>
                </c:pt>
                <c:pt idx="10">
                  <c:v>1.8979411764705887</c:v>
                </c:pt>
                <c:pt idx="11">
                  <c:v>-1.3438235294117629</c:v>
                </c:pt>
                <c:pt idx="12">
                  <c:v>1.8020588235294142</c:v>
                </c:pt>
                <c:pt idx="13">
                  <c:v>-2.3561764705882329</c:v>
                </c:pt>
                <c:pt idx="14">
                  <c:v>0.17294117647058993</c:v>
                </c:pt>
                <c:pt idx="15">
                  <c:v>-1.3688235294117632</c:v>
                </c:pt>
                <c:pt idx="16">
                  <c:v>-0.66588235294117304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78-48F4-A96F-2F5192C88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647296"/>
        <c:axId val="232665856"/>
      </c:scatterChart>
      <c:valAx>
        <c:axId val="23264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665856"/>
        <c:crosses val="autoZero"/>
        <c:crossBetween val="midCat"/>
      </c:valAx>
      <c:valAx>
        <c:axId val="232665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647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M1´´E19!$I$7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M1´´E19!$H$8:$H$23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M1´´E19!$I$8:$I$23</c:f>
              <c:numCache>
                <c:formatCode>General</c:formatCode>
                <c:ptCount val="16"/>
                <c:pt idx="0">
                  <c:v>4.8187499999999996</c:v>
                </c:pt>
                <c:pt idx="1">
                  <c:v>3.4325892857142852</c:v>
                </c:pt>
                <c:pt idx="2">
                  <c:v>5.2700892857142847</c:v>
                </c:pt>
                <c:pt idx="3">
                  <c:v>6.65625</c:v>
                </c:pt>
                <c:pt idx="4">
                  <c:v>7.2799107142857142</c:v>
                </c:pt>
                <c:pt idx="5">
                  <c:v>4.1950892857142854</c:v>
                </c:pt>
                <c:pt idx="6">
                  <c:v>5.8937499999999989</c:v>
                </c:pt>
                <c:pt idx="7">
                  <c:v>2.808928571428571</c:v>
                </c:pt>
                <c:pt idx="8">
                  <c:v>4.7133928571428569</c:v>
                </c:pt>
                <c:pt idx="9">
                  <c:v>3.3272321428571416</c:v>
                </c:pt>
                <c:pt idx="10">
                  <c:v>8.8312499999999972</c:v>
                </c:pt>
                <c:pt idx="11">
                  <c:v>7.4450892857142836</c:v>
                </c:pt>
                <c:pt idx="12">
                  <c:v>8.0687499999999979</c:v>
                </c:pt>
                <c:pt idx="13">
                  <c:v>9.4549107142857132</c:v>
                </c:pt>
                <c:pt idx="14">
                  <c:v>4.0897321428571427</c:v>
                </c:pt>
                <c:pt idx="15">
                  <c:v>2.7035714285714274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70-458A-A481-7355B2617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005824"/>
        <c:axId val="233007744"/>
      </c:scatterChart>
      <c:valAx>
        <c:axId val="2330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07744"/>
        <c:crosses val="autoZero"/>
        <c:crossBetween val="midCat"/>
      </c:valAx>
      <c:valAx>
        <c:axId val="233007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05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M1´´E19!$J$7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M1´´E19!$H$8:$H$24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4.75</c:v>
                </c:pt>
              </c:numCache>
            </c:numRef>
          </c:xVal>
          <c:yVal>
            <c:numRef>
              <c:f>M1´´E19!$J$8:$J$24</c:f>
              <c:numCache>
                <c:formatCode>General</c:formatCode>
                <c:ptCount val="17"/>
                <c:pt idx="0">
                  <c:v>-0.21875</c:v>
                </c:pt>
                <c:pt idx="1">
                  <c:v>0.91741071428571441</c:v>
                </c:pt>
                <c:pt idx="2">
                  <c:v>1.6799107142857155</c:v>
                </c:pt>
                <c:pt idx="3">
                  <c:v>-0.25624999999999964</c:v>
                </c:pt>
                <c:pt idx="4">
                  <c:v>0.62008928571428612</c:v>
                </c:pt>
                <c:pt idx="5">
                  <c:v>0.20491071428571495</c:v>
                </c:pt>
                <c:pt idx="6">
                  <c:v>-2.0437499999999988</c:v>
                </c:pt>
                <c:pt idx="7">
                  <c:v>-0.85892857142857104</c:v>
                </c:pt>
                <c:pt idx="8">
                  <c:v>-0.21339285714285694</c:v>
                </c:pt>
                <c:pt idx="9">
                  <c:v>1.3727678571428585</c:v>
                </c:pt>
                <c:pt idx="10">
                  <c:v>1.9187500000000028</c:v>
                </c:pt>
                <c:pt idx="11">
                  <c:v>-1.3950892857142838</c:v>
                </c:pt>
                <c:pt idx="12">
                  <c:v>1.7812500000000018</c:v>
                </c:pt>
                <c:pt idx="13">
                  <c:v>-2.3049107142857128</c:v>
                </c:pt>
                <c:pt idx="14">
                  <c:v>0.1602678571428573</c:v>
                </c:pt>
                <c:pt idx="15">
                  <c:v>-1.4535714285714274</c:v>
                </c:pt>
                <c:pt idx="16">
                  <c:v>8.9285714285714413E-2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94-44CA-B75D-27F3D855C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027840"/>
        <c:axId val="233030016"/>
      </c:scatterChart>
      <c:valAx>
        <c:axId val="23302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30016"/>
        <c:crosses val="autoZero"/>
        <c:crossBetween val="midCat"/>
      </c:valAx>
      <c:valAx>
        <c:axId val="233030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27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M1´´E20!$I$7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M1´´E20!$H$8:$H$23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M1´´E20!$I$8:$I$23</c:f>
              <c:numCache>
                <c:formatCode>General</c:formatCode>
                <c:ptCount val="16"/>
                <c:pt idx="0">
                  <c:v>4.2850000000000001</c:v>
                </c:pt>
                <c:pt idx="1">
                  <c:v>3.214999999999999</c:v>
                </c:pt>
                <c:pt idx="2">
                  <c:v>5.5100000000000007</c:v>
                </c:pt>
                <c:pt idx="3">
                  <c:v>6.580000000000001</c:v>
                </c:pt>
                <c:pt idx="4">
                  <c:v>7.0400000000000018</c:v>
                </c:pt>
                <c:pt idx="5">
                  <c:v>3.8249999999999997</c:v>
                </c:pt>
                <c:pt idx="6">
                  <c:v>5.9700000000000015</c:v>
                </c:pt>
                <c:pt idx="7">
                  <c:v>2.754999999999999</c:v>
                </c:pt>
                <c:pt idx="8">
                  <c:v>4.4399999999999995</c:v>
                </c:pt>
                <c:pt idx="9">
                  <c:v>3.3699999999999974</c:v>
                </c:pt>
                <c:pt idx="10">
                  <c:v>8.7550000000000008</c:v>
                </c:pt>
                <c:pt idx="11">
                  <c:v>7.6849999999999996</c:v>
                </c:pt>
                <c:pt idx="12">
                  <c:v>8.1449999999999996</c:v>
                </c:pt>
                <c:pt idx="13">
                  <c:v>9.2150000000000016</c:v>
                </c:pt>
                <c:pt idx="14">
                  <c:v>3.9799999999999991</c:v>
                </c:pt>
                <c:pt idx="15">
                  <c:v>2.9099999999999975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4-456E-990B-ACD033928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075072"/>
        <c:axId val="233076992"/>
      </c:scatterChart>
      <c:valAx>
        <c:axId val="23307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76992"/>
        <c:crosses val="autoZero"/>
        <c:crossBetween val="midCat"/>
      </c:valAx>
      <c:valAx>
        <c:axId val="233076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075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M1´´E20!$J$7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M1´´E20!$H$8:$H$24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3.6</c:v>
                </c:pt>
              </c:numCache>
            </c:numRef>
          </c:xVal>
          <c:yVal>
            <c:numRef>
              <c:f>M1´´E20!$J$8:$J$24</c:f>
              <c:numCache>
                <c:formatCode>General</c:formatCode>
                <c:ptCount val="17"/>
                <c:pt idx="0">
                  <c:v>0.3149999999999995</c:v>
                </c:pt>
                <c:pt idx="1">
                  <c:v>1.1350000000000007</c:v>
                </c:pt>
                <c:pt idx="2">
                  <c:v>1.4399999999999995</c:v>
                </c:pt>
                <c:pt idx="3">
                  <c:v>-0.1800000000000006</c:v>
                </c:pt>
                <c:pt idx="4">
                  <c:v>0.85999999999999854</c:v>
                </c:pt>
                <c:pt idx="5">
                  <c:v>0.57500000000000062</c:v>
                </c:pt>
                <c:pt idx="6">
                  <c:v>-2.1200000000000014</c:v>
                </c:pt>
                <c:pt idx="7">
                  <c:v>-0.80499999999999905</c:v>
                </c:pt>
                <c:pt idx="8">
                  <c:v>6.0000000000000497E-2</c:v>
                </c:pt>
                <c:pt idx="9">
                  <c:v>1.3300000000000027</c:v>
                </c:pt>
                <c:pt idx="10">
                  <c:v>1.9949999999999992</c:v>
                </c:pt>
                <c:pt idx="11">
                  <c:v>-1.6349999999999998</c:v>
                </c:pt>
                <c:pt idx="12">
                  <c:v>1.7050000000000001</c:v>
                </c:pt>
                <c:pt idx="13">
                  <c:v>-2.0650000000000013</c:v>
                </c:pt>
                <c:pt idx="14">
                  <c:v>0.27000000000000091</c:v>
                </c:pt>
                <c:pt idx="15">
                  <c:v>-1.6599999999999975</c:v>
                </c:pt>
                <c:pt idx="16">
                  <c:v>-1.2200000000000002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F-4497-A578-A0CA0898B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46240"/>
        <c:axId val="233148416"/>
      </c:scatterChart>
      <c:valAx>
        <c:axId val="23314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148416"/>
        <c:crosses val="autoZero"/>
        <c:crossBetween val="midCat"/>
      </c:valAx>
      <c:valAx>
        <c:axId val="233148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146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M1´´E21!$I$7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M1´´E21!$H$8:$H$23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M1´´E21!$I$8:$I$23</c:f>
              <c:numCache>
                <c:formatCode>General</c:formatCode>
                <c:ptCount val="16"/>
                <c:pt idx="0">
                  <c:v>5.0848790322580655</c:v>
                </c:pt>
                <c:pt idx="1">
                  <c:v>3.6034274193548401</c:v>
                </c:pt>
                <c:pt idx="2">
                  <c:v>4.8022177419354843</c:v>
                </c:pt>
                <c:pt idx="3">
                  <c:v>6.2836693548387093</c:v>
                </c:pt>
                <c:pt idx="4">
                  <c:v>7.1090725806451616</c:v>
                </c:pt>
                <c:pt idx="5">
                  <c:v>4.2594758064516132</c:v>
                </c:pt>
                <c:pt idx="6">
                  <c:v>5.6276209677419367</c:v>
                </c:pt>
                <c:pt idx="7">
                  <c:v>2.7780241935483887</c:v>
                </c:pt>
                <c:pt idx="8">
                  <c:v>4.8284274193548384</c:v>
                </c:pt>
                <c:pt idx="9">
                  <c:v>3.3469758064516131</c:v>
                </c:pt>
                <c:pt idx="10">
                  <c:v>8.7780241935483865</c:v>
                </c:pt>
                <c:pt idx="11">
                  <c:v>7.2965725806451598</c:v>
                </c:pt>
                <c:pt idx="12">
                  <c:v>8.1219758064516121</c:v>
                </c:pt>
                <c:pt idx="13">
                  <c:v>9.603427419354837</c:v>
                </c:pt>
                <c:pt idx="14">
                  <c:v>4.0030241935483861</c:v>
                </c:pt>
                <c:pt idx="15">
                  <c:v>2.5215725806451617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E7-4106-A996-2B9CF8343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222144"/>
        <c:axId val="233224064"/>
      </c:scatterChart>
      <c:valAx>
        <c:axId val="23322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224064"/>
        <c:crosses val="autoZero"/>
        <c:crossBetween val="midCat"/>
      </c:valAx>
      <c:valAx>
        <c:axId val="233224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222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M1´´E21!$J$7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M1´´E21!$H$8:$H$24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4.55</c:v>
                </c:pt>
              </c:numCache>
            </c:numRef>
          </c:xVal>
          <c:yVal>
            <c:numRef>
              <c:f>M1´´E21!$J$8:$J$24</c:f>
              <c:numCache>
                <c:formatCode>General</c:formatCode>
                <c:ptCount val="17"/>
                <c:pt idx="0">
                  <c:v>-0.48487903225806583</c:v>
                </c:pt>
                <c:pt idx="1">
                  <c:v>0.74657258064515952</c:v>
                </c:pt>
                <c:pt idx="2">
                  <c:v>2.1477822580645158</c:v>
                </c:pt>
                <c:pt idx="3">
                  <c:v>0.1163306451612911</c:v>
                </c:pt>
                <c:pt idx="4">
                  <c:v>0.79092741935483879</c:v>
                </c:pt>
                <c:pt idx="5">
                  <c:v>0.14052419354838719</c:v>
                </c:pt>
                <c:pt idx="6">
                  <c:v>-1.7776209677419366</c:v>
                </c:pt>
                <c:pt idx="7">
                  <c:v>-0.82802419354838874</c:v>
                </c:pt>
                <c:pt idx="8">
                  <c:v>-0.32842741935483843</c:v>
                </c:pt>
                <c:pt idx="9">
                  <c:v>1.3530241935483871</c:v>
                </c:pt>
                <c:pt idx="10">
                  <c:v>1.9719758064516135</c:v>
                </c:pt>
                <c:pt idx="11">
                  <c:v>-1.24657258064516</c:v>
                </c:pt>
                <c:pt idx="12">
                  <c:v>1.7280241935483875</c:v>
                </c:pt>
                <c:pt idx="13">
                  <c:v>-2.4534274193548367</c:v>
                </c:pt>
                <c:pt idx="14">
                  <c:v>0.24697580645161388</c:v>
                </c:pt>
                <c:pt idx="15">
                  <c:v>-1.2715725806451617</c:v>
                </c:pt>
                <c:pt idx="16">
                  <c:v>-0.85161290322580818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C-4F3B-88A0-4E1BA024A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235968"/>
        <c:axId val="233237888"/>
      </c:scatterChart>
      <c:valAx>
        <c:axId val="23323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237888"/>
        <c:crosses val="autoZero"/>
        <c:crossBetween val="midCat"/>
      </c:valAx>
      <c:valAx>
        <c:axId val="233237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235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'MM1 E19'!$I$7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'MM1 E19'!$H$8:$H$23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'MM1 E19'!$I$8:$I$23</c:f>
              <c:numCache>
                <c:formatCode>General</c:formatCode>
                <c:ptCount val="16"/>
                <c:pt idx="0">
                  <c:v>3.1261060631793471</c:v>
                </c:pt>
                <c:pt idx="1">
                  <c:v>1.820768936820651</c:v>
                </c:pt>
                <c:pt idx="2">
                  <c:v>5.4145189368206523</c:v>
                </c:pt>
                <c:pt idx="3">
                  <c:v>6.719856063179348</c:v>
                </c:pt>
                <c:pt idx="4">
                  <c:v>7.332356063179347</c:v>
                </c:pt>
                <c:pt idx="5">
                  <c:v>2.5136060631793473</c:v>
                </c:pt>
                <c:pt idx="6">
                  <c:v>6.0270189368206513</c:v>
                </c:pt>
                <c:pt idx="7">
                  <c:v>1.2082689368206512</c:v>
                </c:pt>
                <c:pt idx="8">
                  <c:v>3.1261060631793471</c:v>
                </c:pt>
                <c:pt idx="9">
                  <c:v>1.820768936820651</c:v>
                </c:pt>
                <c:pt idx="10">
                  <c:v>6.719856063179348</c:v>
                </c:pt>
                <c:pt idx="11">
                  <c:v>5.4145189368206523</c:v>
                </c:pt>
                <c:pt idx="12">
                  <c:v>6.0270189368206513</c:v>
                </c:pt>
                <c:pt idx="13">
                  <c:v>7.332356063179347</c:v>
                </c:pt>
                <c:pt idx="14">
                  <c:v>2.5136060631793473</c:v>
                </c:pt>
                <c:pt idx="15">
                  <c:v>1.2082689368206512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8-41CC-BDF4-0776F0170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270656"/>
        <c:axId val="233281024"/>
      </c:scatterChart>
      <c:valAx>
        <c:axId val="23327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281024"/>
        <c:crosses val="autoZero"/>
        <c:crossBetween val="midCat"/>
      </c:valAx>
      <c:valAx>
        <c:axId val="233281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270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'MM1 E19'!$J$7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'MM1 E19'!$H$8:$H$24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4.75</c:v>
                </c:pt>
              </c:numCache>
            </c:numRef>
          </c:xVal>
          <c:yVal>
            <c:numRef>
              <c:f>'MM1 E19'!$J$8:$J$24</c:f>
              <c:numCache>
                <c:formatCode>General</c:formatCode>
                <c:ptCount val="17"/>
                <c:pt idx="0">
                  <c:v>1.4738939368206525</c:v>
                </c:pt>
                <c:pt idx="1">
                  <c:v>2.5292310631793486</c:v>
                </c:pt>
                <c:pt idx="2">
                  <c:v>1.5354810631793478</c:v>
                </c:pt>
                <c:pt idx="3">
                  <c:v>-0.31985606317934767</c:v>
                </c:pt>
                <c:pt idx="4">
                  <c:v>0.56764393682065339</c:v>
                </c:pt>
                <c:pt idx="5">
                  <c:v>1.886393936820653</c:v>
                </c:pt>
                <c:pt idx="6">
                  <c:v>-2.1770189368206512</c:v>
                </c:pt>
                <c:pt idx="7">
                  <c:v>0.74173106317934878</c:v>
                </c:pt>
                <c:pt idx="8">
                  <c:v>1.3738939368206529</c:v>
                </c:pt>
                <c:pt idx="9">
                  <c:v>2.8792310631793492</c:v>
                </c:pt>
                <c:pt idx="10">
                  <c:v>4.030143936820652</c:v>
                </c:pt>
                <c:pt idx="11">
                  <c:v>0.63548106317934749</c:v>
                </c:pt>
                <c:pt idx="12">
                  <c:v>3.8229810631793484</c:v>
                </c:pt>
                <c:pt idx="13">
                  <c:v>-0.18235606317934661</c:v>
                </c:pt>
                <c:pt idx="14">
                  <c:v>1.7363939368206527</c:v>
                </c:pt>
                <c:pt idx="15">
                  <c:v>4.1731063179348826E-2</c:v>
                </c:pt>
                <c:pt idx="16">
                  <c:v>-0.40110606317934661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F-40F0-8610-E09FD86D8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01120"/>
        <c:axId val="233303040"/>
      </c:scatterChart>
      <c:valAx>
        <c:axId val="23330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303040"/>
        <c:crosses val="autoZero"/>
        <c:crossBetween val="midCat"/>
      </c:valAx>
      <c:valAx>
        <c:axId val="233303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301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'MM2 E19'!$I$7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'MM2 E19'!$H$8:$H$23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'MM2 E19'!$I$8:$I$23</c:f>
              <c:numCache>
                <c:formatCode>General</c:formatCode>
                <c:ptCount val="16"/>
                <c:pt idx="0">
                  <c:v>4.2375000000000043</c:v>
                </c:pt>
                <c:pt idx="1">
                  <c:v>2.8624999999999994</c:v>
                </c:pt>
                <c:pt idx="2">
                  <c:v>5.8624999999999989</c:v>
                </c:pt>
                <c:pt idx="3">
                  <c:v>7.2375000000000007</c:v>
                </c:pt>
                <c:pt idx="4">
                  <c:v>7.8500000000000014</c:v>
                </c:pt>
                <c:pt idx="5">
                  <c:v>3.625000000000004</c:v>
                </c:pt>
                <c:pt idx="6">
                  <c:v>6.4749999999999996</c:v>
                </c:pt>
                <c:pt idx="7">
                  <c:v>2.2499999999999996</c:v>
                </c:pt>
                <c:pt idx="8">
                  <c:v>5.2500000000000053</c:v>
                </c:pt>
                <c:pt idx="9">
                  <c:v>3.8750000000000013</c:v>
                </c:pt>
                <c:pt idx="10">
                  <c:v>8.2500000000000036</c:v>
                </c:pt>
                <c:pt idx="11">
                  <c:v>6.875</c:v>
                </c:pt>
                <c:pt idx="12">
                  <c:v>7.4875000000000007</c:v>
                </c:pt>
                <c:pt idx="13">
                  <c:v>8.8625000000000043</c:v>
                </c:pt>
                <c:pt idx="14">
                  <c:v>4.6375000000000046</c:v>
                </c:pt>
                <c:pt idx="15">
                  <c:v>3.2625000000000015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F-4F22-A216-811A90361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487360"/>
        <c:axId val="233497728"/>
      </c:scatterChart>
      <c:valAx>
        <c:axId val="23348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497728"/>
        <c:crosses val="autoZero"/>
        <c:crossBetween val="midCat"/>
      </c:valAx>
      <c:valAx>
        <c:axId val="233497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487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'MM2 E19'!$J$7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'MM2 E19'!$H$8:$H$24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4.75</c:v>
                </c:pt>
              </c:numCache>
            </c:numRef>
          </c:xVal>
          <c:yVal>
            <c:numRef>
              <c:f>'MM2 E19'!$J$8:$J$24</c:f>
              <c:numCache>
                <c:formatCode>General</c:formatCode>
                <c:ptCount val="17"/>
                <c:pt idx="0">
                  <c:v>0.36249999999999538</c:v>
                </c:pt>
                <c:pt idx="1">
                  <c:v>1.4875000000000003</c:v>
                </c:pt>
                <c:pt idx="2">
                  <c:v>1.0875000000000012</c:v>
                </c:pt>
                <c:pt idx="3">
                  <c:v>-0.83750000000000036</c:v>
                </c:pt>
                <c:pt idx="4">
                  <c:v>4.9999999999998934E-2</c:v>
                </c:pt>
                <c:pt idx="5">
                  <c:v>0.77499999999999636</c:v>
                </c:pt>
                <c:pt idx="6">
                  <c:v>-2.6249999999999996</c:v>
                </c:pt>
                <c:pt idx="7">
                  <c:v>-0.2999999999999996</c:v>
                </c:pt>
                <c:pt idx="8">
                  <c:v>-0.75000000000000533</c:v>
                </c:pt>
                <c:pt idx="9">
                  <c:v>0.82499999999999885</c:v>
                </c:pt>
                <c:pt idx="10">
                  <c:v>2.4999999999999964</c:v>
                </c:pt>
                <c:pt idx="11">
                  <c:v>-0.82500000000000018</c:v>
                </c:pt>
                <c:pt idx="12">
                  <c:v>2.3624999999999989</c:v>
                </c:pt>
                <c:pt idx="13">
                  <c:v>-1.7125000000000039</c:v>
                </c:pt>
                <c:pt idx="14">
                  <c:v>-0.38750000000000462</c:v>
                </c:pt>
                <c:pt idx="15">
                  <c:v>-2.0125000000000015</c:v>
                </c:pt>
                <c:pt idx="16">
                  <c:v>1.2434497875801753E-14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88-493A-A3A8-4B663DD86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705856"/>
        <c:axId val="233707776"/>
      </c:scatterChart>
      <c:valAx>
        <c:axId val="23370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707776"/>
        <c:crosses val="autoZero"/>
        <c:crossBetween val="midCat"/>
      </c:valAx>
      <c:valAx>
        <c:axId val="233707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705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'MM3 E19'!$I$7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'MM3 E19'!$H$8:$H$23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'MM3 E19'!$I$8:$I$23</c:f>
              <c:numCache>
                <c:formatCode>General</c:formatCode>
                <c:ptCount val="16"/>
                <c:pt idx="0">
                  <c:v>4.7695945945945946</c:v>
                </c:pt>
                <c:pt idx="1">
                  <c:v>3.3864020270270268</c:v>
                </c:pt>
                <c:pt idx="2">
                  <c:v>5.2730574324324335</c:v>
                </c:pt>
                <c:pt idx="3">
                  <c:v>6.6562500000000018</c:v>
                </c:pt>
                <c:pt idx="4">
                  <c:v>7.2769425675675699</c:v>
                </c:pt>
                <c:pt idx="5">
                  <c:v>4.1489020270270265</c:v>
                </c:pt>
                <c:pt idx="6">
                  <c:v>5.8937500000000016</c:v>
                </c:pt>
                <c:pt idx="7">
                  <c:v>2.7657094594594596</c:v>
                </c:pt>
                <c:pt idx="8">
                  <c:v>4.7506756756756756</c:v>
                </c:pt>
                <c:pt idx="9">
                  <c:v>3.3674831081081078</c:v>
                </c:pt>
                <c:pt idx="10">
                  <c:v>8.8312500000000025</c:v>
                </c:pt>
                <c:pt idx="11">
                  <c:v>7.4480574324324325</c:v>
                </c:pt>
                <c:pt idx="12">
                  <c:v>8.0687499999999996</c:v>
                </c:pt>
                <c:pt idx="13">
                  <c:v>9.4519425675675688</c:v>
                </c:pt>
                <c:pt idx="14">
                  <c:v>4.1299831081081075</c:v>
                </c:pt>
                <c:pt idx="15">
                  <c:v>2.7467905405405406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A-4FE7-84F2-37E235806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732352"/>
        <c:axId val="233738624"/>
      </c:scatterChart>
      <c:valAx>
        <c:axId val="23373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738624"/>
        <c:crosses val="autoZero"/>
        <c:crossBetween val="midCat"/>
      </c:valAx>
      <c:valAx>
        <c:axId val="233738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732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'MM3 E19'!$J$7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'MM3 E19'!$H$8:$H$24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4.75</c:v>
                </c:pt>
              </c:numCache>
            </c:numRef>
          </c:xVal>
          <c:yVal>
            <c:numRef>
              <c:f>'MM3 E19'!$J$8:$J$24</c:f>
              <c:numCache>
                <c:formatCode>General</c:formatCode>
                <c:ptCount val="17"/>
                <c:pt idx="0">
                  <c:v>-0.16959459459459492</c:v>
                </c:pt>
                <c:pt idx="1">
                  <c:v>0.96359797297297289</c:v>
                </c:pt>
                <c:pt idx="2">
                  <c:v>1.6769425675675667</c:v>
                </c:pt>
                <c:pt idx="3">
                  <c:v>-0.25625000000000142</c:v>
                </c:pt>
                <c:pt idx="4">
                  <c:v>0.6230574324324305</c:v>
                </c:pt>
                <c:pt idx="5">
                  <c:v>0.25109797297297387</c:v>
                </c:pt>
                <c:pt idx="6">
                  <c:v>-2.0437500000000015</c:v>
                </c:pt>
                <c:pt idx="7">
                  <c:v>-0.81570945945945961</c:v>
                </c:pt>
                <c:pt idx="8">
                  <c:v>-0.25067567567567561</c:v>
                </c:pt>
                <c:pt idx="9">
                  <c:v>1.3325168918918924</c:v>
                </c:pt>
                <c:pt idx="10">
                  <c:v>1.9187499999999975</c:v>
                </c:pt>
                <c:pt idx="11">
                  <c:v>-1.3980574324324326</c:v>
                </c:pt>
                <c:pt idx="12">
                  <c:v>1.78125</c:v>
                </c:pt>
                <c:pt idx="13">
                  <c:v>-2.3019425675675684</c:v>
                </c:pt>
                <c:pt idx="14">
                  <c:v>0.12001689189189246</c:v>
                </c:pt>
                <c:pt idx="15">
                  <c:v>-1.4967905405405406</c:v>
                </c:pt>
                <c:pt idx="16">
                  <c:v>6.5540540540541592E-2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8-41B2-8E10-522EFEDC6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758720"/>
        <c:axId val="233760640"/>
      </c:scatterChart>
      <c:valAx>
        <c:axId val="23375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760640"/>
        <c:crosses val="autoZero"/>
        <c:crossBetween val="midCat"/>
      </c:valAx>
      <c:valAx>
        <c:axId val="233760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758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'MM1 E18'!$I$7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'MM1 E18'!$H$8:$H$23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'MM1 E18'!$I$8:$I$23</c:f>
              <c:numCache>
                <c:formatCode>General</c:formatCode>
                <c:ptCount val="16"/>
                <c:pt idx="0">
                  <c:v>4.5124999999999993</c:v>
                </c:pt>
                <c:pt idx="1">
                  <c:v>3.1374999999999953</c:v>
                </c:pt>
                <c:pt idx="2">
                  <c:v>5.5875000000000004</c:v>
                </c:pt>
                <c:pt idx="3">
                  <c:v>6.9625000000000039</c:v>
                </c:pt>
                <c:pt idx="4">
                  <c:v>6.9625000000000039</c:v>
                </c:pt>
                <c:pt idx="5">
                  <c:v>4.5124999999999993</c:v>
                </c:pt>
                <c:pt idx="6">
                  <c:v>5.5875000000000004</c:v>
                </c:pt>
                <c:pt idx="7">
                  <c:v>3.1374999999999953</c:v>
                </c:pt>
                <c:pt idx="8">
                  <c:v>4.3625000000000034</c:v>
                </c:pt>
                <c:pt idx="9">
                  <c:v>2.9874999999999998</c:v>
                </c:pt>
                <c:pt idx="10">
                  <c:v>9.1375000000000028</c:v>
                </c:pt>
                <c:pt idx="11">
                  <c:v>7.7624999999999993</c:v>
                </c:pt>
                <c:pt idx="12">
                  <c:v>7.7624999999999993</c:v>
                </c:pt>
                <c:pt idx="13">
                  <c:v>9.1375000000000028</c:v>
                </c:pt>
                <c:pt idx="14">
                  <c:v>4.3625000000000034</c:v>
                </c:pt>
                <c:pt idx="15">
                  <c:v>2.9874999999999998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0-42C7-A59C-A89E2585B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883520"/>
        <c:axId val="234758144"/>
      </c:scatterChart>
      <c:valAx>
        <c:axId val="23388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758144"/>
        <c:crosses val="autoZero"/>
        <c:crossBetween val="midCat"/>
      </c:valAx>
      <c:valAx>
        <c:axId val="234758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883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'MM1 E18'!$J$7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'MM1 E18'!$H$8:$H$24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2.1</c:v>
                </c:pt>
              </c:numCache>
            </c:numRef>
          </c:xVal>
          <c:yVal>
            <c:numRef>
              <c:f>'MM1 E18'!$J$8:$J$24</c:f>
              <c:numCache>
                <c:formatCode>General</c:formatCode>
                <c:ptCount val="17"/>
                <c:pt idx="0">
                  <c:v>8.7500000000000355E-2</c:v>
                </c:pt>
                <c:pt idx="1">
                  <c:v>1.2125000000000044</c:v>
                </c:pt>
                <c:pt idx="2">
                  <c:v>1.3624999999999998</c:v>
                </c:pt>
                <c:pt idx="3">
                  <c:v>-0.56250000000000355</c:v>
                </c:pt>
                <c:pt idx="4">
                  <c:v>0.93749999999999645</c:v>
                </c:pt>
                <c:pt idx="5">
                  <c:v>-0.11249999999999893</c:v>
                </c:pt>
                <c:pt idx="6">
                  <c:v>-1.7375000000000003</c:v>
                </c:pt>
                <c:pt idx="7">
                  <c:v>-1.1874999999999953</c:v>
                </c:pt>
                <c:pt idx="8">
                  <c:v>0.13749999999999662</c:v>
                </c:pt>
                <c:pt idx="9">
                  <c:v>1.7125000000000004</c:v>
                </c:pt>
                <c:pt idx="10">
                  <c:v>1.6124999999999972</c:v>
                </c:pt>
                <c:pt idx="11">
                  <c:v>-1.7124999999999995</c:v>
                </c:pt>
                <c:pt idx="12">
                  <c:v>2.0875000000000004</c:v>
                </c:pt>
                <c:pt idx="13">
                  <c:v>-1.9875000000000025</c:v>
                </c:pt>
                <c:pt idx="14">
                  <c:v>-0.11250000000000338</c:v>
                </c:pt>
                <c:pt idx="15">
                  <c:v>-1.7374999999999998</c:v>
                </c:pt>
                <c:pt idx="16">
                  <c:v>-1.9095836023552692E-14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2-44B5-A3C2-26CD3D77E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773888"/>
        <c:axId val="234784256"/>
      </c:scatterChart>
      <c:valAx>
        <c:axId val="23477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784256"/>
        <c:crosses val="autoZero"/>
        <c:crossBetween val="midCat"/>
      </c:valAx>
      <c:valAx>
        <c:axId val="23478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773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'MM2 E18'!$I$7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'MM2 E18'!$H$8:$H$23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'MM2 E18'!$I$8:$I$23</c:f>
              <c:numCache>
                <c:formatCode>General</c:formatCode>
                <c:ptCount val="16"/>
                <c:pt idx="0">
                  <c:v>4.6820539033457278</c:v>
                </c:pt>
                <c:pt idx="1">
                  <c:v>3.2119609665427538</c:v>
                </c:pt>
                <c:pt idx="2">
                  <c:v>5.22776022304833</c:v>
                </c:pt>
                <c:pt idx="3">
                  <c:v>6.697853159851304</c:v>
                </c:pt>
                <c:pt idx="4">
                  <c:v>7.322239776951676</c:v>
                </c:pt>
                <c:pt idx="5">
                  <c:v>4.0576672862453558</c:v>
                </c:pt>
                <c:pt idx="6">
                  <c:v>5.852146840148702</c:v>
                </c:pt>
                <c:pt idx="7">
                  <c:v>2.5875743494423817</c:v>
                </c:pt>
                <c:pt idx="8">
                  <c:v>4.7222397769516764</c:v>
                </c:pt>
                <c:pt idx="9">
                  <c:v>3.2521468401487033</c:v>
                </c:pt>
                <c:pt idx="10">
                  <c:v>8.872853159851303</c:v>
                </c:pt>
                <c:pt idx="11">
                  <c:v>7.4027602230483289</c:v>
                </c:pt>
                <c:pt idx="12">
                  <c:v>8.0271468401487009</c:v>
                </c:pt>
                <c:pt idx="13">
                  <c:v>9.4972397769516732</c:v>
                </c:pt>
                <c:pt idx="14">
                  <c:v>4.0978531598513044</c:v>
                </c:pt>
                <c:pt idx="15">
                  <c:v>2.6277602230483312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30-434B-87E3-D1702B63B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829312"/>
        <c:axId val="234831232"/>
      </c:scatterChart>
      <c:valAx>
        <c:axId val="23482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831232"/>
        <c:crosses val="autoZero"/>
        <c:crossBetween val="midCat"/>
      </c:valAx>
      <c:valAx>
        <c:axId val="234831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829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'MM2 E18'!$J$7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'MM2 E18'!$H$8:$H$24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2.1</c:v>
                </c:pt>
              </c:numCache>
            </c:numRef>
          </c:xVal>
          <c:yVal>
            <c:numRef>
              <c:f>'MM2 E18'!$J$8:$J$24</c:f>
              <c:numCache>
                <c:formatCode>General</c:formatCode>
                <c:ptCount val="17"/>
                <c:pt idx="0">
                  <c:v>-8.2053903345728152E-2</c:v>
                </c:pt>
                <c:pt idx="1">
                  <c:v>1.1380390334572459</c:v>
                </c:pt>
                <c:pt idx="2">
                  <c:v>1.7222397769516702</c:v>
                </c:pt>
                <c:pt idx="3">
                  <c:v>-0.29785315985130367</c:v>
                </c:pt>
                <c:pt idx="4">
                  <c:v>0.57776022304832431</c:v>
                </c:pt>
                <c:pt idx="5">
                  <c:v>0.34233271375464458</c:v>
                </c:pt>
                <c:pt idx="6">
                  <c:v>-2.0021468401487019</c:v>
                </c:pt>
                <c:pt idx="7">
                  <c:v>-0.63757434944238178</c:v>
                </c:pt>
                <c:pt idx="8">
                  <c:v>-0.2222397769516764</c:v>
                </c:pt>
                <c:pt idx="9">
                  <c:v>1.4478531598512969</c:v>
                </c:pt>
                <c:pt idx="10">
                  <c:v>1.877146840148697</c:v>
                </c:pt>
                <c:pt idx="11">
                  <c:v>-1.3527602230483291</c:v>
                </c:pt>
                <c:pt idx="12">
                  <c:v>1.8228531598512987</c:v>
                </c:pt>
                <c:pt idx="13">
                  <c:v>-2.3472397769516729</c:v>
                </c:pt>
                <c:pt idx="14">
                  <c:v>0.15214684014869562</c:v>
                </c:pt>
                <c:pt idx="15">
                  <c:v>-1.3777602230483312</c:v>
                </c:pt>
                <c:pt idx="16">
                  <c:v>-0.76074349442379452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B-4FBF-835F-AF8057C1D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855424"/>
        <c:axId val="234865792"/>
      </c:scatterChart>
      <c:valAx>
        <c:axId val="23485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865792"/>
        <c:crosses val="autoZero"/>
        <c:crossBetween val="midCat"/>
      </c:valAx>
      <c:valAx>
        <c:axId val="234865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855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'N17'!$I$7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'N17'!$H$8:$H$23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'N17'!$I$8:$I$23</c:f>
              <c:numCache>
                <c:formatCode>General</c:formatCode>
                <c:ptCount val="16"/>
                <c:pt idx="0">
                  <c:v>4.8187500000000023</c:v>
                </c:pt>
                <c:pt idx="1">
                  <c:v>3.660227272727274</c:v>
                </c:pt>
                <c:pt idx="2">
                  <c:v>5.2812500000000027</c:v>
                </c:pt>
                <c:pt idx="3">
                  <c:v>6.4397727272727314</c:v>
                </c:pt>
                <c:pt idx="4">
                  <c:v>7.2687500000000034</c:v>
                </c:pt>
                <c:pt idx="5">
                  <c:v>3.9897727272727299</c:v>
                </c:pt>
                <c:pt idx="6">
                  <c:v>6.1102272727272746</c:v>
                </c:pt>
                <c:pt idx="7">
                  <c:v>2.8312500000000012</c:v>
                </c:pt>
                <c:pt idx="8">
                  <c:v>4.668750000000002</c:v>
                </c:pt>
                <c:pt idx="9">
                  <c:v>3.5102272727272745</c:v>
                </c:pt>
                <c:pt idx="10">
                  <c:v>8.1818181818181852</c:v>
                </c:pt>
                <c:pt idx="11">
                  <c:v>7.0232954545454556</c:v>
                </c:pt>
                <c:pt idx="12">
                  <c:v>7.8522727272727275</c:v>
                </c:pt>
                <c:pt idx="13">
                  <c:v>9.0107954545454572</c:v>
                </c:pt>
                <c:pt idx="14">
                  <c:v>3.8397727272727296</c:v>
                </c:pt>
                <c:pt idx="15">
                  <c:v>2.6812500000000017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4-4F21-BDF0-1E23D408F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927232"/>
        <c:axId val="234929152"/>
      </c:scatterChart>
      <c:valAx>
        <c:axId val="23492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929152"/>
        <c:crosses val="autoZero"/>
        <c:crossBetween val="midCat"/>
      </c:valAx>
      <c:valAx>
        <c:axId val="234929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927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'N17'!$J$7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'N17'!$H$8:$H$24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6.45</c:v>
                </c:pt>
              </c:numCache>
            </c:numRef>
          </c:xVal>
          <c:yVal>
            <c:numRef>
              <c:f>'N17'!$J$8:$J$24</c:f>
              <c:numCache>
                <c:formatCode>General</c:formatCode>
                <c:ptCount val="17"/>
                <c:pt idx="0">
                  <c:v>-0.21875000000000266</c:v>
                </c:pt>
                <c:pt idx="1">
                  <c:v>0.68977272727272565</c:v>
                </c:pt>
                <c:pt idx="2">
                  <c:v>1.6687499999999975</c:v>
                </c:pt>
                <c:pt idx="3">
                  <c:v>-3.9772727272731068E-2</c:v>
                </c:pt>
                <c:pt idx="4">
                  <c:v>0.63124999999999698</c:v>
                </c:pt>
                <c:pt idx="5">
                  <c:v>0.41022727272727044</c:v>
                </c:pt>
                <c:pt idx="6">
                  <c:v>-2.2602272727272745</c:v>
                </c:pt>
                <c:pt idx="7">
                  <c:v>-0.8812500000000012</c:v>
                </c:pt>
                <c:pt idx="8">
                  <c:v>-0.16875000000000195</c:v>
                </c:pt>
                <c:pt idx="9">
                  <c:v>1.1897727272727256</c:v>
                </c:pt>
                <c:pt idx="10">
                  <c:v>2.5681818181818148</c:v>
                </c:pt>
                <c:pt idx="11">
                  <c:v>-0.97329545454545574</c:v>
                </c:pt>
                <c:pt idx="12">
                  <c:v>1.9977272727272721</c:v>
                </c:pt>
                <c:pt idx="13">
                  <c:v>-1.8607954545454568</c:v>
                </c:pt>
                <c:pt idx="14">
                  <c:v>0.41022727272727044</c:v>
                </c:pt>
                <c:pt idx="15">
                  <c:v>-1.4312500000000017</c:v>
                </c:pt>
                <c:pt idx="16">
                  <c:v>-1.731818181818185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5-4A03-86D5-1D6F8329B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936960"/>
        <c:axId val="234947328"/>
      </c:scatterChart>
      <c:valAx>
        <c:axId val="23493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947328"/>
        <c:crosses val="autoZero"/>
        <c:crossBetween val="midCat"/>
      </c:valAx>
      <c:valAx>
        <c:axId val="234947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936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'N18'!$I$7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'N18'!$H$8:$H$23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'N18'!$I$8:$I$23</c:f>
              <c:numCache>
                <c:formatCode>General</c:formatCode>
                <c:ptCount val="16"/>
                <c:pt idx="0">
                  <c:v>4.7147058823529386</c:v>
                </c:pt>
                <c:pt idx="1">
                  <c:v>3.2564705882352909</c:v>
                </c:pt>
                <c:pt idx="2">
                  <c:v>5.2188235294117638</c:v>
                </c:pt>
                <c:pt idx="3">
                  <c:v>6.6770588235294106</c:v>
                </c:pt>
                <c:pt idx="4">
                  <c:v>7.3311764705882343</c:v>
                </c:pt>
                <c:pt idx="5">
                  <c:v>4.0605882352941149</c:v>
                </c:pt>
                <c:pt idx="6">
                  <c:v>5.8729411764705874</c:v>
                </c:pt>
                <c:pt idx="7">
                  <c:v>2.6023529411764672</c:v>
                </c:pt>
                <c:pt idx="8">
                  <c:v>4.7311764705882338</c:v>
                </c:pt>
                <c:pt idx="9">
                  <c:v>3.2729411764705869</c:v>
                </c:pt>
                <c:pt idx="10">
                  <c:v>8.8520588235294113</c:v>
                </c:pt>
                <c:pt idx="11">
                  <c:v>7.3938235294117627</c:v>
                </c:pt>
                <c:pt idx="12">
                  <c:v>8.0479411764705855</c:v>
                </c:pt>
                <c:pt idx="13">
                  <c:v>9.5061764705882332</c:v>
                </c:pt>
                <c:pt idx="14">
                  <c:v>4.0770588235294101</c:v>
                </c:pt>
                <c:pt idx="15">
                  <c:v>2.6188235294117632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B9-4152-AB0E-379CBFD70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009152"/>
        <c:axId val="235011072"/>
      </c:scatterChart>
      <c:valAx>
        <c:axId val="23500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011072"/>
        <c:crosses val="autoZero"/>
        <c:crossBetween val="midCat"/>
      </c:valAx>
      <c:valAx>
        <c:axId val="235011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009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'N18'!$J$7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'N18'!$H$8:$H$24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2.1</c:v>
                </c:pt>
              </c:numCache>
            </c:numRef>
          </c:xVal>
          <c:yVal>
            <c:numRef>
              <c:f>'N18'!$J$8:$J$24</c:f>
              <c:numCache>
                <c:formatCode>General</c:formatCode>
                <c:ptCount val="17"/>
                <c:pt idx="0">
                  <c:v>-0.11470588235293899</c:v>
                </c:pt>
                <c:pt idx="1">
                  <c:v>1.0935294117647087</c:v>
                </c:pt>
                <c:pt idx="2">
                  <c:v>1.7311764705882364</c:v>
                </c:pt>
                <c:pt idx="3">
                  <c:v>-0.27705882352941025</c:v>
                </c:pt>
                <c:pt idx="4">
                  <c:v>0.56882352941176606</c:v>
                </c:pt>
                <c:pt idx="5">
                  <c:v>0.33941176470588541</c:v>
                </c:pt>
                <c:pt idx="6">
                  <c:v>-2.0229411764705874</c:v>
                </c:pt>
                <c:pt idx="7">
                  <c:v>-0.65235294117646725</c:v>
                </c:pt>
                <c:pt idx="8">
                  <c:v>-0.23117647058823376</c:v>
                </c:pt>
                <c:pt idx="9">
                  <c:v>1.4270588235294133</c:v>
                </c:pt>
                <c:pt idx="10">
                  <c:v>1.8979411764705887</c:v>
                </c:pt>
                <c:pt idx="11">
                  <c:v>-1.3438235294117629</c:v>
                </c:pt>
                <c:pt idx="12">
                  <c:v>1.8020588235294142</c:v>
                </c:pt>
                <c:pt idx="13">
                  <c:v>-2.3561764705882329</c:v>
                </c:pt>
                <c:pt idx="14">
                  <c:v>0.17294117647058993</c:v>
                </c:pt>
                <c:pt idx="15">
                  <c:v>-1.3688235294117632</c:v>
                </c:pt>
                <c:pt idx="16">
                  <c:v>-0.66588235294117304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84-4DEE-B28F-DE9AC9673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70432"/>
        <c:axId val="235172608"/>
      </c:scatterChart>
      <c:valAx>
        <c:axId val="235170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172608"/>
        <c:crosses val="autoZero"/>
        <c:crossBetween val="midCat"/>
      </c:valAx>
      <c:valAx>
        <c:axId val="235172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170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'N19'!$I$7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'N19'!$H$8:$H$23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'N19'!$I$8:$I$23</c:f>
              <c:numCache>
                <c:formatCode>General</c:formatCode>
                <c:ptCount val="16"/>
                <c:pt idx="0">
                  <c:v>4.8187499999999996</c:v>
                </c:pt>
                <c:pt idx="1">
                  <c:v>3.4325892857142852</c:v>
                </c:pt>
                <c:pt idx="2">
                  <c:v>5.2700892857142847</c:v>
                </c:pt>
                <c:pt idx="3">
                  <c:v>6.65625</c:v>
                </c:pt>
                <c:pt idx="4">
                  <c:v>7.2799107142857142</c:v>
                </c:pt>
                <c:pt idx="5">
                  <c:v>4.1950892857142854</c:v>
                </c:pt>
                <c:pt idx="6">
                  <c:v>5.8937499999999989</c:v>
                </c:pt>
                <c:pt idx="7">
                  <c:v>2.808928571428571</c:v>
                </c:pt>
                <c:pt idx="8">
                  <c:v>4.7133928571428569</c:v>
                </c:pt>
                <c:pt idx="9">
                  <c:v>3.3272321428571416</c:v>
                </c:pt>
                <c:pt idx="10">
                  <c:v>8.8312499999999972</c:v>
                </c:pt>
                <c:pt idx="11">
                  <c:v>7.4450892857142836</c:v>
                </c:pt>
                <c:pt idx="12">
                  <c:v>8.0687499999999979</c:v>
                </c:pt>
                <c:pt idx="13">
                  <c:v>9.4549107142857132</c:v>
                </c:pt>
                <c:pt idx="14">
                  <c:v>4.0897321428571427</c:v>
                </c:pt>
                <c:pt idx="15">
                  <c:v>2.7035714285714274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1-4FC8-940C-7DF895F0B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83904"/>
        <c:axId val="235485824"/>
      </c:scatterChart>
      <c:valAx>
        <c:axId val="23548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485824"/>
        <c:crosses val="autoZero"/>
        <c:crossBetween val="midCat"/>
      </c:valAx>
      <c:valAx>
        <c:axId val="235485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483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'N19'!$J$7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'N19'!$H$8:$H$24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4.75</c:v>
                </c:pt>
              </c:numCache>
            </c:numRef>
          </c:xVal>
          <c:yVal>
            <c:numRef>
              <c:f>'N19'!$J$8:$J$24</c:f>
              <c:numCache>
                <c:formatCode>General</c:formatCode>
                <c:ptCount val="17"/>
                <c:pt idx="0">
                  <c:v>-0.21875</c:v>
                </c:pt>
                <c:pt idx="1">
                  <c:v>0.91741071428571441</c:v>
                </c:pt>
                <c:pt idx="2">
                  <c:v>1.6799107142857155</c:v>
                </c:pt>
                <c:pt idx="3">
                  <c:v>-0.25624999999999964</c:v>
                </c:pt>
                <c:pt idx="4">
                  <c:v>0.62008928571428612</c:v>
                </c:pt>
                <c:pt idx="5">
                  <c:v>0.20491071428571495</c:v>
                </c:pt>
                <c:pt idx="6">
                  <c:v>-2.0437499999999988</c:v>
                </c:pt>
                <c:pt idx="7">
                  <c:v>-0.85892857142857104</c:v>
                </c:pt>
                <c:pt idx="8">
                  <c:v>-0.21339285714285694</c:v>
                </c:pt>
                <c:pt idx="9">
                  <c:v>1.3727678571428585</c:v>
                </c:pt>
                <c:pt idx="10">
                  <c:v>1.9187500000000028</c:v>
                </c:pt>
                <c:pt idx="11">
                  <c:v>-1.3950892857142838</c:v>
                </c:pt>
                <c:pt idx="12">
                  <c:v>1.7812500000000018</c:v>
                </c:pt>
                <c:pt idx="13">
                  <c:v>-2.3049107142857128</c:v>
                </c:pt>
                <c:pt idx="14">
                  <c:v>0.1602678571428573</c:v>
                </c:pt>
                <c:pt idx="15">
                  <c:v>-1.4535714285714274</c:v>
                </c:pt>
                <c:pt idx="16">
                  <c:v>8.9285714285714413E-2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0-4BF6-AC40-414F14505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97728"/>
        <c:axId val="235504000"/>
      </c:scatterChart>
      <c:valAx>
        <c:axId val="23549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504000"/>
        <c:crosses val="autoZero"/>
        <c:crossBetween val="midCat"/>
      </c:valAx>
      <c:valAx>
        <c:axId val="235504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497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'N20'!$I$7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'N20'!$H$8:$H$23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'N20'!$I$8:$I$23</c:f>
              <c:numCache>
                <c:formatCode>General</c:formatCode>
                <c:ptCount val="16"/>
                <c:pt idx="0">
                  <c:v>4.2850000000000001</c:v>
                </c:pt>
                <c:pt idx="1">
                  <c:v>3.214999999999999</c:v>
                </c:pt>
                <c:pt idx="2">
                  <c:v>5.5100000000000007</c:v>
                </c:pt>
                <c:pt idx="3">
                  <c:v>6.580000000000001</c:v>
                </c:pt>
                <c:pt idx="4">
                  <c:v>7.0400000000000018</c:v>
                </c:pt>
                <c:pt idx="5">
                  <c:v>3.8249999999999997</c:v>
                </c:pt>
                <c:pt idx="6">
                  <c:v>5.9700000000000015</c:v>
                </c:pt>
                <c:pt idx="7">
                  <c:v>2.754999999999999</c:v>
                </c:pt>
                <c:pt idx="8">
                  <c:v>4.4399999999999995</c:v>
                </c:pt>
                <c:pt idx="9">
                  <c:v>3.3699999999999974</c:v>
                </c:pt>
                <c:pt idx="10">
                  <c:v>8.7550000000000008</c:v>
                </c:pt>
                <c:pt idx="11">
                  <c:v>7.6849999999999996</c:v>
                </c:pt>
                <c:pt idx="12">
                  <c:v>8.1449999999999996</c:v>
                </c:pt>
                <c:pt idx="13">
                  <c:v>9.2150000000000016</c:v>
                </c:pt>
                <c:pt idx="14">
                  <c:v>3.9799999999999991</c:v>
                </c:pt>
                <c:pt idx="15">
                  <c:v>2.9099999999999975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3-4E60-8B1A-8EC3E468E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138880"/>
        <c:axId val="236140800"/>
      </c:scatterChart>
      <c:valAx>
        <c:axId val="23613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140800"/>
        <c:crosses val="autoZero"/>
        <c:crossBetween val="midCat"/>
      </c:valAx>
      <c:valAx>
        <c:axId val="236140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138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'N20'!$J$7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'N20'!$H$8:$H$24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3.6</c:v>
                </c:pt>
              </c:numCache>
            </c:numRef>
          </c:xVal>
          <c:yVal>
            <c:numRef>
              <c:f>'N20'!$J$8:$J$24</c:f>
              <c:numCache>
                <c:formatCode>General</c:formatCode>
                <c:ptCount val="17"/>
                <c:pt idx="0">
                  <c:v>0.3149999999999995</c:v>
                </c:pt>
                <c:pt idx="1">
                  <c:v>1.1350000000000007</c:v>
                </c:pt>
                <c:pt idx="2">
                  <c:v>1.4399999999999995</c:v>
                </c:pt>
                <c:pt idx="3">
                  <c:v>-0.1800000000000006</c:v>
                </c:pt>
                <c:pt idx="4">
                  <c:v>0.85999999999999854</c:v>
                </c:pt>
                <c:pt idx="5">
                  <c:v>0.57500000000000062</c:v>
                </c:pt>
                <c:pt idx="6">
                  <c:v>-2.1200000000000014</c:v>
                </c:pt>
                <c:pt idx="7">
                  <c:v>-0.80499999999999905</c:v>
                </c:pt>
                <c:pt idx="8">
                  <c:v>6.0000000000000497E-2</c:v>
                </c:pt>
                <c:pt idx="9">
                  <c:v>1.3300000000000027</c:v>
                </c:pt>
                <c:pt idx="10">
                  <c:v>1.9949999999999992</c:v>
                </c:pt>
                <c:pt idx="11">
                  <c:v>-1.6349999999999998</c:v>
                </c:pt>
                <c:pt idx="12">
                  <c:v>1.7050000000000001</c:v>
                </c:pt>
                <c:pt idx="13">
                  <c:v>-2.0650000000000013</c:v>
                </c:pt>
                <c:pt idx="14">
                  <c:v>0.27000000000000091</c:v>
                </c:pt>
                <c:pt idx="15">
                  <c:v>-1.6599999999999975</c:v>
                </c:pt>
                <c:pt idx="16">
                  <c:v>-1.2200000000000002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5-4BDE-B06B-4BB0ACFA5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177280"/>
        <c:axId val="236183552"/>
      </c:scatterChart>
      <c:valAx>
        <c:axId val="23617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183552"/>
        <c:crosses val="autoZero"/>
        <c:crossBetween val="midCat"/>
      </c:valAx>
      <c:valAx>
        <c:axId val="236183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177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'N21'!$I$7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'N21'!$H$8:$H$23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'N21'!$I$8:$I$23</c:f>
              <c:numCache>
                <c:formatCode>General</c:formatCode>
                <c:ptCount val="16"/>
                <c:pt idx="0">
                  <c:v>5.0848790322580655</c:v>
                </c:pt>
                <c:pt idx="1">
                  <c:v>3.6034274193548401</c:v>
                </c:pt>
                <c:pt idx="2">
                  <c:v>4.8022177419354843</c:v>
                </c:pt>
                <c:pt idx="3">
                  <c:v>6.2836693548387093</c:v>
                </c:pt>
                <c:pt idx="4">
                  <c:v>7.1090725806451616</c:v>
                </c:pt>
                <c:pt idx="5">
                  <c:v>4.2594758064516132</c:v>
                </c:pt>
                <c:pt idx="6">
                  <c:v>5.6276209677419367</c:v>
                </c:pt>
                <c:pt idx="7">
                  <c:v>2.7780241935483887</c:v>
                </c:pt>
                <c:pt idx="8">
                  <c:v>4.8284274193548384</c:v>
                </c:pt>
                <c:pt idx="9">
                  <c:v>3.3469758064516131</c:v>
                </c:pt>
                <c:pt idx="10">
                  <c:v>8.7780241935483865</c:v>
                </c:pt>
                <c:pt idx="11">
                  <c:v>7.2965725806451598</c:v>
                </c:pt>
                <c:pt idx="12">
                  <c:v>8.1219758064516121</c:v>
                </c:pt>
                <c:pt idx="13">
                  <c:v>9.603427419354837</c:v>
                </c:pt>
                <c:pt idx="14">
                  <c:v>4.0030241935483861</c:v>
                </c:pt>
                <c:pt idx="15">
                  <c:v>2.5215725806451617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57-4B99-BF6C-DC6F7D162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204032"/>
        <c:axId val="236205952"/>
      </c:scatterChart>
      <c:valAx>
        <c:axId val="23620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205952"/>
        <c:crosses val="autoZero"/>
        <c:crossBetween val="midCat"/>
      </c:valAx>
      <c:valAx>
        <c:axId val="236205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204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'N21'!$J$7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'N21'!$H$8:$H$24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4.55</c:v>
                </c:pt>
              </c:numCache>
            </c:numRef>
          </c:xVal>
          <c:yVal>
            <c:numRef>
              <c:f>'N21'!$J$8:$J$24</c:f>
              <c:numCache>
                <c:formatCode>General</c:formatCode>
                <c:ptCount val="17"/>
                <c:pt idx="0">
                  <c:v>-0.48487903225806583</c:v>
                </c:pt>
                <c:pt idx="1">
                  <c:v>0.74657258064515952</c:v>
                </c:pt>
                <c:pt idx="2">
                  <c:v>2.1477822580645158</c:v>
                </c:pt>
                <c:pt idx="3">
                  <c:v>0.1163306451612911</c:v>
                </c:pt>
                <c:pt idx="4">
                  <c:v>0.79092741935483879</c:v>
                </c:pt>
                <c:pt idx="5">
                  <c:v>0.14052419354838719</c:v>
                </c:pt>
                <c:pt idx="6">
                  <c:v>-1.7776209677419366</c:v>
                </c:pt>
                <c:pt idx="7">
                  <c:v>-0.82802419354838874</c:v>
                </c:pt>
                <c:pt idx="8">
                  <c:v>-0.32842741935483843</c:v>
                </c:pt>
                <c:pt idx="9">
                  <c:v>1.3530241935483871</c:v>
                </c:pt>
                <c:pt idx="10">
                  <c:v>1.9719758064516135</c:v>
                </c:pt>
                <c:pt idx="11">
                  <c:v>-1.24657258064516</c:v>
                </c:pt>
                <c:pt idx="12">
                  <c:v>1.7280241935483875</c:v>
                </c:pt>
                <c:pt idx="13">
                  <c:v>-2.4534274193548367</c:v>
                </c:pt>
                <c:pt idx="14">
                  <c:v>0.24697580645161388</c:v>
                </c:pt>
                <c:pt idx="15">
                  <c:v>-1.2715725806451617</c:v>
                </c:pt>
                <c:pt idx="16">
                  <c:v>-0.85161290322580818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8-4FDA-82A0-352611570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217856"/>
        <c:axId val="236219776"/>
      </c:scatterChart>
      <c:valAx>
        <c:axId val="23621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219776"/>
        <c:crosses val="autoZero"/>
        <c:crossBetween val="midCat"/>
      </c:valAx>
      <c:valAx>
        <c:axId val="23621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217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'NN1 18'!$I$7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'NN1 18'!$H$8:$H$23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'NN1 18'!$I$8:$I$23</c:f>
              <c:numCache>
                <c:formatCode>General</c:formatCode>
                <c:ptCount val="16"/>
                <c:pt idx="0">
                  <c:v>4.5124999999999993</c:v>
                </c:pt>
                <c:pt idx="1">
                  <c:v>3.1374999999999953</c:v>
                </c:pt>
                <c:pt idx="2">
                  <c:v>5.5875000000000004</c:v>
                </c:pt>
                <c:pt idx="3">
                  <c:v>6.9625000000000039</c:v>
                </c:pt>
                <c:pt idx="4">
                  <c:v>6.9625000000000039</c:v>
                </c:pt>
                <c:pt idx="5">
                  <c:v>4.5124999999999993</c:v>
                </c:pt>
                <c:pt idx="6">
                  <c:v>5.5875000000000004</c:v>
                </c:pt>
                <c:pt idx="7">
                  <c:v>3.1374999999999953</c:v>
                </c:pt>
                <c:pt idx="8">
                  <c:v>4.3625000000000034</c:v>
                </c:pt>
                <c:pt idx="9">
                  <c:v>2.9874999999999998</c:v>
                </c:pt>
                <c:pt idx="10">
                  <c:v>9.1375000000000028</c:v>
                </c:pt>
                <c:pt idx="11">
                  <c:v>7.7624999999999993</c:v>
                </c:pt>
                <c:pt idx="12">
                  <c:v>7.7624999999999993</c:v>
                </c:pt>
                <c:pt idx="13">
                  <c:v>9.1375000000000028</c:v>
                </c:pt>
                <c:pt idx="14">
                  <c:v>4.3625000000000034</c:v>
                </c:pt>
                <c:pt idx="15">
                  <c:v>2.9874999999999998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97-4CF1-9FE5-4DE87BE94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309888"/>
        <c:axId val="236320256"/>
      </c:scatterChart>
      <c:valAx>
        <c:axId val="23630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320256"/>
        <c:crosses val="autoZero"/>
        <c:crossBetween val="midCat"/>
      </c:valAx>
      <c:valAx>
        <c:axId val="236320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309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'NN1 18'!$J$7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'NN1 18'!$H$8:$H$24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2.1</c:v>
                </c:pt>
              </c:numCache>
            </c:numRef>
          </c:xVal>
          <c:yVal>
            <c:numRef>
              <c:f>'NN1 18'!$J$8:$J$24</c:f>
              <c:numCache>
                <c:formatCode>General</c:formatCode>
                <c:ptCount val="17"/>
                <c:pt idx="0">
                  <c:v>8.7500000000000355E-2</c:v>
                </c:pt>
                <c:pt idx="1">
                  <c:v>1.2125000000000044</c:v>
                </c:pt>
                <c:pt idx="2">
                  <c:v>1.3624999999999998</c:v>
                </c:pt>
                <c:pt idx="3">
                  <c:v>-0.56250000000000355</c:v>
                </c:pt>
                <c:pt idx="4">
                  <c:v>0.93749999999999645</c:v>
                </c:pt>
                <c:pt idx="5">
                  <c:v>-0.11249999999999893</c:v>
                </c:pt>
                <c:pt idx="6">
                  <c:v>-1.7375000000000003</c:v>
                </c:pt>
                <c:pt idx="7">
                  <c:v>-1.1874999999999953</c:v>
                </c:pt>
                <c:pt idx="8">
                  <c:v>0.13749999999999662</c:v>
                </c:pt>
                <c:pt idx="9">
                  <c:v>1.7125000000000004</c:v>
                </c:pt>
                <c:pt idx="10">
                  <c:v>1.6124999999999972</c:v>
                </c:pt>
                <c:pt idx="11">
                  <c:v>-1.7124999999999995</c:v>
                </c:pt>
                <c:pt idx="12">
                  <c:v>2.0875000000000004</c:v>
                </c:pt>
                <c:pt idx="13">
                  <c:v>-1.9875000000000025</c:v>
                </c:pt>
                <c:pt idx="14">
                  <c:v>-0.11250000000000338</c:v>
                </c:pt>
                <c:pt idx="15">
                  <c:v>-1.7374999999999998</c:v>
                </c:pt>
                <c:pt idx="16">
                  <c:v>-1.9095836023552692E-14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4-4C6A-A1D8-DB9880F99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352640"/>
        <c:axId val="236354560"/>
      </c:scatterChart>
      <c:valAx>
        <c:axId val="23635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354560"/>
        <c:crosses val="autoZero"/>
        <c:crossBetween val="midCat"/>
      </c:valAx>
      <c:valAx>
        <c:axId val="236354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352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'NN2 18'!$I$7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'NN2 18'!$H$8:$H$23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'NN2 18'!$I$8:$I$23</c:f>
              <c:numCache>
                <c:formatCode>General</c:formatCode>
                <c:ptCount val="16"/>
                <c:pt idx="0">
                  <c:v>4.6820539033457278</c:v>
                </c:pt>
                <c:pt idx="1">
                  <c:v>3.2119609665427538</c:v>
                </c:pt>
                <c:pt idx="2">
                  <c:v>5.22776022304833</c:v>
                </c:pt>
                <c:pt idx="3">
                  <c:v>6.697853159851304</c:v>
                </c:pt>
                <c:pt idx="4">
                  <c:v>7.322239776951676</c:v>
                </c:pt>
                <c:pt idx="5">
                  <c:v>4.0576672862453558</c:v>
                </c:pt>
                <c:pt idx="6">
                  <c:v>5.852146840148702</c:v>
                </c:pt>
                <c:pt idx="7">
                  <c:v>2.5875743494423817</c:v>
                </c:pt>
                <c:pt idx="8">
                  <c:v>4.7222397769516764</c:v>
                </c:pt>
                <c:pt idx="9">
                  <c:v>3.2521468401487033</c:v>
                </c:pt>
                <c:pt idx="10">
                  <c:v>8.872853159851303</c:v>
                </c:pt>
                <c:pt idx="11">
                  <c:v>7.4027602230483289</c:v>
                </c:pt>
                <c:pt idx="12">
                  <c:v>8.0271468401487009</c:v>
                </c:pt>
                <c:pt idx="13">
                  <c:v>9.4972397769516732</c:v>
                </c:pt>
                <c:pt idx="14">
                  <c:v>4.0978531598513044</c:v>
                </c:pt>
                <c:pt idx="15">
                  <c:v>2.6277602230483312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4-4248-9936-15AB3AE42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403328"/>
        <c:axId val="236413696"/>
      </c:scatterChart>
      <c:valAx>
        <c:axId val="23640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413696"/>
        <c:crosses val="autoZero"/>
        <c:crossBetween val="midCat"/>
      </c:valAx>
      <c:valAx>
        <c:axId val="236413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403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'NN2 18'!$J$7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'NN2 18'!$H$8:$H$24</c:f>
              <c:numCache>
                <c:formatCode>General</c:formatCode>
                <c:ptCount val="17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2.1</c:v>
                </c:pt>
              </c:numCache>
            </c:numRef>
          </c:xVal>
          <c:yVal>
            <c:numRef>
              <c:f>'NN2 18'!$J$8:$J$24</c:f>
              <c:numCache>
                <c:formatCode>General</c:formatCode>
                <c:ptCount val="17"/>
                <c:pt idx="0">
                  <c:v>-8.2053903345728152E-2</c:v>
                </c:pt>
                <c:pt idx="1">
                  <c:v>1.1380390334572459</c:v>
                </c:pt>
                <c:pt idx="2">
                  <c:v>1.7222397769516702</c:v>
                </c:pt>
                <c:pt idx="3">
                  <c:v>-0.29785315985130367</c:v>
                </c:pt>
                <c:pt idx="4">
                  <c:v>0.57776022304832431</c:v>
                </c:pt>
                <c:pt idx="5">
                  <c:v>0.34233271375464458</c:v>
                </c:pt>
                <c:pt idx="6">
                  <c:v>-2.0021468401487019</c:v>
                </c:pt>
                <c:pt idx="7">
                  <c:v>-0.63757434944238178</c:v>
                </c:pt>
                <c:pt idx="8">
                  <c:v>-0.2222397769516764</c:v>
                </c:pt>
                <c:pt idx="9">
                  <c:v>1.4478531598512969</c:v>
                </c:pt>
                <c:pt idx="10">
                  <c:v>1.877146840148697</c:v>
                </c:pt>
                <c:pt idx="11">
                  <c:v>-1.3527602230483291</c:v>
                </c:pt>
                <c:pt idx="12">
                  <c:v>1.8228531598512987</c:v>
                </c:pt>
                <c:pt idx="13">
                  <c:v>-2.3472397769516729</c:v>
                </c:pt>
                <c:pt idx="14">
                  <c:v>0.15214684014869562</c:v>
                </c:pt>
                <c:pt idx="15">
                  <c:v>-1.3777602230483312</c:v>
                </c:pt>
                <c:pt idx="16">
                  <c:v>-0.76074349442379452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2-4755-A636-A3117974B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425600"/>
        <c:axId val="236427520"/>
      </c:scatterChart>
      <c:valAx>
        <c:axId val="236425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427520"/>
        <c:crosses val="autoZero"/>
        <c:crossBetween val="midCat"/>
      </c:valAx>
      <c:valAx>
        <c:axId val="236427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425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'Análisis -Z con + Exp2'!$H$42:$H$65</c:f>
              <c:numCache>
                <c:formatCode>General</c:formatCode>
                <c:ptCount val="24"/>
                <c:pt idx="0">
                  <c:v>2.6153846153846154</c:v>
                </c:pt>
                <c:pt idx="1">
                  <c:v>1.75</c:v>
                </c:pt>
                <c:pt idx="2">
                  <c:v>1.0615384615384615</c:v>
                </c:pt>
                <c:pt idx="3">
                  <c:v>-2.4019230769230768</c:v>
                </c:pt>
                <c:pt idx="4">
                  <c:v>-1.9999999999999998</c:v>
                </c:pt>
                <c:pt idx="5">
                  <c:v>-0.96153846153846156</c:v>
                </c:pt>
                <c:pt idx="6">
                  <c:v>0.21923076923076934</c:v>
                </c:pt>
                <c:pt idx="7">
                  <c:v>-0.9903846153846152</c:v>
                </c:pt>
                <c:pt idx="8">
                  <c:v>-0.25769230769230778</c:v>
                </c:pt>
                <c:pt idx="9">
                  <c:v>1.0769230769230769</c:v>
                </c:pt>
                <c:pt idx="10">
                  <c:v>-0.43269230769230749</c:v>
                </c:pt>
                <c:pt idx="11">
                  <c:v>-0.9461538461538459</c:v>
                </c:pt>
                <c:pt idx="12">
                  <c:v>-0.82115384615384646</c:v>
                </c:pt>
                <c:pt idx="13">
                  <c:v>-0.62692307692307736</c:v>
                </c:pt>
                <c:pt idx="14">
                  <c:v>1.0365384615384616</c:v>
                </c:pt>
                <c:pt idx="15">
                  <c:v>0.73461538461538467</c:v>
                </c:pt>
                <c:pt idx="16">
                  <c:v>1.2634615384615382</c:v>
                </c:pt>
                <c:pt idx="17">
                  <c:v>0.57307692307692293</c:v>
                </c:pt>
                <c:pt idx="18">
                  <c:v>0.94423076923076921</c:v>
                </c:pt>
                <c:pt idx="19">
                  <c:v>0.96153846153846168</c:v>
                </c:pt>
                <c:pt idx="20">
                  <c:v>0.27884615384615385</c:v>
                </c:pt>
                <c:pt idx="21">
                  <c:v>-0.55961538461538463</c:v>
                </c:pt>
                <c:pt idx="22">
                  <c:v>1.6134615384615385</c:v>
                </c:pt>
                <c:pt idx="23">
                  <c:v>0.43269230769230788</c:v>
                </c:pt>
              </c:numCache>
            </c:numRef>
          </c:xVal>
          <c:yVal>
            <c:numRef>
              <c:f>'Análisis -Z con + Exp2'!$K$42:$K$65</c:f>
              <c:numCache>
                <c:formatCode>General</c:formatCode>
                <c:ptCount val="24"/>
                <c:pt idx="0">
                  <c:v>2.0368341317013874</c:v>
                </c:pt>
                <c:pt idx="1">
                  <c:v>1.5341205443525465</c:v>
                </c:pt>
                <c:pt idx="2">
                  <c:v>0.74159404386151673</c:v>
                </c:pt>
                <c:pt idx="3">
                  <c:v>-2.0368341317013887</c:v>
                </c:pt>
                <c:pt idx="4">
                  <c:v>-1.5341205443525459</c:v>
                </c:pt>
                <c:pt idx="5">
                  <c:v>-1.054472451770053</c:v>
                </c:pt>
                <c:pt idx="6">
                  <c:v>-0.1573106846101707</c:v>
                </c:pt>
                <c:pt idx="7">
                  <c:v>-1.258161561063097</c:v>
                </c:pt>
                <c:pt idx="8">
                  <c:v>-0.26414697682592364</c:v>
                </c:pt>
                <c:pt idx="9">
                  <c:v>0.88714655901887607</c:v>
                </c:pt>
                <c:pt idx="10">
                  <c:v>-0.37409541019772358</c:v>
                </c:pt>
                <c:pt idx="11">
                  <c:v>-0.88714655901887607</c:v>
                </c:pt>
                <c:pt idx="12">
                  <c:v>-0.74159404386151673</c:v>
                </c:pt>
                <c:pt idx="13">
                  <c:v>-0.6102946101863328</c:v>
                </c:pt>
                <c:pt idx="14">
                  <c:v>0.61029461018633246</c:v>
                </c:pt>
                <c:pt idx="15">
                  <c:v>0.26414697682592353</c:v>
                </c:pt>
                <c:pt idx="16">
                  <c:v>1.054472451770053</c:v>
                </c:pt>
                <c:pt idx="17">
                  <c:v>0.1573106846101707</c:v>
                </c:pt>
                <c:pt idx="18">
                  <c:v>0.37409541019772363</c:v>
                </c:pt>
                <c:pt idx="19">
                  <c:v>0.48877641111466941</c:v>
                </c:pt>
                <c:pt idx="20">
                  <c:v>-5.2245180375940357E-2</c:v>
                </c:pt>
                <c:pt idx="21">
                  <c:v>-0.48877641111466941</c:v>
                </c:pt>
                <c:pt idx="22">
                  <c:v>1.2581615610630965</c:v>
                </c:pt>
                <c:pt idx="23">
                  <c:v>5.2245180375940489E-2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D-4BEB-A93F-314185BBC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514304"/>
        <c:axId val="236610304"/>
      </c:scatterChart>
      <c:valAx>
        <c:axId val="23651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6610304"/>
        <c:crosses val="autoZero"/>
        <c:crossBetween val="midCat"/>
      </c:valAx>
      <c:valAx>
        <c:axId val="23661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514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Datos</a:t>
            </a:r>
            <a:r>
              <a:rPr lang="es-CO" baseline="0"/>
              <a:t> - Log Fracción</a:t>
            </a:r>
            <a:endParaRPr lang="es-CO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'Análisis -Z con + Exp2'!$H$42:$H$65</c:f>
              <c:numCache>
                <c:formatCode>General</c:formatCode>
                <c:ptCount val="24"/>
                <c:pt idx="0">
                  <c:v>2.6153846153846154</c:v>
                </c:pt>
                <c:pt idx="1">
                  <c:v>1.75</c:v>
                </c:pt>
                <c:pt idx="2">
                  <c:v>1.0615384615384615</c:v>
                </c:pt>
                <c:pt idx="3">
                  <c:v>-2.4019230769230768</c:v>
                </c:pt>
                <c:pt idx="4">
                  <c:v>-1.9999999999999998</c:v>
                </c:pt>
                <c:pt idx="5">
                  <c:v>-0.96153846153846156</c:v>
                </c:pt>
                <c:pt idx="6">
                  <c:v>0.21923076923076934</c:v>
                </c:pt>
                <c:pt idx="7">
                  <c:v>-0.9903846153846152</c:v>
                </c:pt>
                <c:pt idx="8">
                  <c:v>-0.25769230769230778</c:v>
                </c:pt>
                <c:pt idx="9">
                  <c:v>1.0769230769230769</c:v>
                </c:pt>
                <c:pt idx="10">
                  <c:v>-0.43269230769230749</c:v>
                </c:pt>
                <c:pt idx="11">
                  <c:v>-0.9461538461538459</c:v>
                </c:pt>
                <c:pt idx="12">
                  <c:v>-0.82115384615384646</c:v>
                </c:pt>
                <c:pt idx="13">
                  <c:v>-0.62692307692307736</c:v>
                </c:pt>
                <c:pt idx="14">
                  <c:v>1.0365384615384616</c:v>
                </c:pt>
                <c:pt idx="15">
                  <c:v>0.73461538461538467</c:v>
                </c:pt>
                <c:pt idx="16">
                  <c:v>1.2634615384615382</c:v>
                </c:pt>
                <c:pt idx="17">
                  <c:v>0.57307692307692293</c:v>
                </c:pt>
                <c:pt idx="18">
                  <c:v>0.94423076923076921</c:v>
                </c:pt>
                <c:pt idx="19">
                  <c:v>0.96153846153846168</c:v>
                </c:pt>
                <c:pt idx="20">
                  <c:v>0.27884615384615385</c:v>
                </c:pt>
                <c:pt idx="21">
                  <c:v>-0.55961538461538463</c:v>
                </c:pt>
                <c:pt idx="22">
                  <c:v>1.6134615384615385</c:v>
                </c:pt>
                <c:pt idx="23">
                  <c:v>0.43269230769230788</c:v>
                </c:pt>
              </c:numCache>
            </c:numRef>
          </c:xVal>
          <c:yVal>
            <c:numRef>
              <c:f>'Análisis -Z con + Exp2'!$J$42:$J$65</c:f>
              <c:numCache>
                <c:formatCode>General</c:formatCode>
                <c:ptCount val="24"/>
                <c:pt idx="0">
                  <c:v>0.97916666666666663</c:v>
                </c:pt>
                <c:pt idx="1">
                  <c:v>0.9375</c:v>
                </c:pt>
                <c:pt idx="2">
                  <c:v>0.77083333333333337</c:v>
                </c:pt>
                <c:pt idx="3">
                  <c:v>2.0833333333333332E-2</c:v>
                </c:pt>
                <c:pt idx="4">
                  <c:v>6.25E-2</c:v>
                </c:pt>
                <c:pt idx="5">
                  <c:v>0.14583333333333334</c:v>
                </c:pt>
                <c:pt idx="6">
                  <c:v>0.4375</c:v>
                </c:pt>
                <c:pt idx="7">
                  <c:v>0.10416666666666667</c:v>
                </c:pt>
                <c:pt idx="8">
                  <c:v>0.39583333333333331</c:v>
                </c:pt>
                <c:pt idx="9">
                  <c:v>0.8125</c:v>
                </c:pt>
                <c:pt idx="10">
                  <c:v>0.35416666666666669</c:v>
                </c:pt>
                <c:pt idx="11">
                  <c:v>0.1875</c:v>
                </c:pt>
                <c:pt idx="12">
                  <c:v>0.22916666666666666</c:v>
                </c:pt>
                <c:pt idx="13">
                  <c:v>0.27083333333333331</c:v>
                </c:pt>
                <c:pt idx="14">
                  <c:v>0.72916666666666663</c:v>
                </c:pt>
                <c:pt idx="15">
                  <c:v>0.60416666666666663</c:v>
                </c:pt>
                <c:pt idx="16">
                  <c:v>0.85416666666666663</c:v>
                </c:pt>
                <c:pt idx="17">
                  <c:v>0.5625</c:v>
                </c:pt>
                <c:pt idx="18">
                  <c:v>0.64583333333333337</c:v>
                </c:pt>
                <c:pt idx="19">
                  <c:v>0.6875</c:v>
                </c:pt>
                <c:pt idx="20">
                  <c:v>0.47916666666666669</c:v>
                </c:pt>
                <c:pt idx="21">
                  <c:v>0.3125</c:v>
                </c:pt>
                <c:pt idx="22">
                  <c:v>0.89583333333333337</c:v>
                </c:pt>
                <c:pt idx="23">
                  <c:v>0.52083333333333337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51-48C5-A6B3-865579856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34112"/>
        <c:axId val="236635648"/>
      </c:scatterChart>
      <c:valAx>
        <c:axId val="23663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6635648"/>
        <c:crosses val="autoZero"/>
        <c:crossBetween val="midCat"/>
      </c:valAx>
      <c:valAx>
        <c:axId val="23663564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634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MT!$J$7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MT!$I$8:$I$23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MT!$J$8:$J$23</c:f>
              <c:numCache>
                <c:formatCode>General</c:formatCode>
                <c:ptCount val="16"/>
                <c:pt idx="0">
                  <c:v>3.6178145346798098</c:v>
                </c:pt>
                <c:pt idx="1">
                  <c:v>2.6715587440588955</c:v>
                </c:pt>
                <c:pt idx="2">
                  <c:v>4.465615243148946</c:v>
                </c:pt>
                <c:pt idx="3">
                  <c:v>6.5583038189122576</c:v>
                </c:pt>
                <c:pt idx="4">
                  <c:v>6.9291264066723919</c:v>
                </c:pt>
                <c:pt idx="5">
                  <c:v>3.9886371224399433</c:v>
                </c:pt>
                <c:pt idx="6">
                  <c:v>4.8364378309090803</c:v>
                </c:pt>
                <c:pt idx="7">
                  <c:v>3.0423813318190289</c:v>
                </c:pt>
                <c:pt idx="8">
                  <c:v>4.4489768502703537</c:v>
                </c:pt>
                <c:pt idx="9">
                  <c:v>3.0797413321602356</c:v>
                </c:pt>
                <c:pt idx="10">
                  <c:v>8.1053045448245111</c:v>
                </c:pt>
                <c:pt idx="11">
                  <c:v>7.8825018118567929</c:v>
                </c:pt>
                <c:pt idx="12">
                  <c:v>7.5116792240966586</c:v>
                </c:pt>
                <c:pt idx="13">
                  <c:v>7.7344819570643768</c:v>
                </c:pt>
                <c:pt idx="14">
                  <c:v>4.0781542625102194</c:v>
                </c:pt>
                <c:pt idx="15">
                  <c:v>2.7089187444001022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FD-4486-AA22-7F56A1645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753664"/>
        <c:axId val="236755584"/>
      </c:scatterChart>
      <c:valAx>
        <c:axId val="23675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755584"/>
        <c:crosses val="autoZero"/>
        <c:crossBetween val="midCat"/>
      </c:valAx>
      <c:valAx>
        <c:axId val="236755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753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MT!$K$7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MT!$I$8:$I$23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MT!$K$8:$K$23</c:f>
              <c:numCache>
                <c:formatCode>General</c:formatCode>
                <c:ptCount val="16"/>
                <c:pt idx="0">
                  <c:v>0.9821854653201898</c:v>
                </c:pt>
                <c:pt idx="1">
                  <c:v>1.6784412559411042</c:v>
                </c:pt>
                <c:pt idx="2">
                  <c:v>2.4843847568510542</c:v>
                </c:pt>
                <c:pt idx="3">
                  <c:v>-0.1583038189122572</c:v>
                </c:pt>
                <c:pt idx="4">
                  <c:v>0.97087359332760848</c:v>
                </c:pt>
                <c:pt idx="5">
                  <c:v>0.41136287756005707</c:v>
                </c:pt>
                <c:pt idx="6">
                  <c:v>-0.98643783090908022</c:v>
                </c:pt>
                <c:pt idx="7">
                  <c:v>-1.092381331819029</c:v>
                </c:pt>
                <c:pt idx="8">
                  <c:v>5.1023149729646278E-2</c:v>
                </c:pt>
                <c:pt idx="9">
                  <c:v>1.6202586678397646</c:v>
                </c:pt>
                <c:pt idx="10">
                  <c:v>2.6446954551754889</c:v>
                </c:pt>
                <c:pt idx="11">
                  <c:v>-1.8325018118567931</c:v>
                </c:pt>
                <c:pt idx="12">
                  <c:v>2.3383207759033411</c:v>
                </c:pt>
                <c:pt idx="13">
                  <c:v>-0.58448195706437645</c:v>
                </c:pt>
                <c:pt idx="14">
                  <c:v>0.1718457374897806</c:v>
                </c:pt>
                <c:pt idx="15">
                  <c:v>-1.4589187444001022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52-48F3-BFBF-C2276EB0F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775680"/>
        <c:axId val="236794240"/>
      </c:scatterChart>
      <c:valAx>
        <c:axId val="236775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794240"/>
        <c:crosses val="autoZero"/>
        <c:crossBetween val="midCat"/>
      </c:valAx>
      <c:valAx>
        <c:axId val="236794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775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MT!$I$8:$I$33</c:f>
              <c:numCache>
                <c:formatCode>General</c:formatCode>
                <c:ptCount val="2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6.45</c:v>
                </c:pt>
                <c:pt idx="17">
                  <c:v>2.1</c:v>
                </c:pt>
                <c:pt idx="18">
                  <c:v>4.75</c:v>
                </c:pt>
                <c:pt idx="19">
                  <c:v>3.6</c:v>
                </c:pt>
                <c:pt idx="20">
                  <c:v>4.55</c:v>
                </c:pt>
                <c:pt idx="21">
                  <c:v>4.5</c:v>
                </c:pt>
                <c:pt idx="22">
                  <c:v>4.2</c:v>
                </c:pt>
                <c:pt idx="23">
                  <c:v>4.25</c:v>
                </c:pt>
                <c:pt idx="24">
                  <c:v>5</c:v>
                </c:pt>
                <c:pt idx="25">
                  <c:v>4.9000000000000004</c:v>
                </c:pt>
              </c:numCache>
            </c:numRef>
          </c:xVal>
          <c:yVal>
            <c:numRef>
              <c:f>MT!$K$8:$K$33</c:f>
              <c:numCache>
                <c:formatCode>General</c:formatCode>
                <c:ptCount val="26"/>
                <c:pt idx="0">
                  <c:v>0.9821854653201898</c:v>
                </c:pt>
                <c:pt idx="1">
                  <c:v>1.6784412559411042</c:v>
                </c:pt>
                <c:pt idx="2">
                  <c:v>2.4843847568510542</c:v>
                </c:pt>
                <c:pt idx="3">
                  <c:v>-0.1583038189122572</c:v>
                </c:pt>
                <c:pt idx="4">
                  <c:v>0.97087359332760848</c:v>
                </c:pt>
                <c:pt idx="5">
                  <c:v>0.41136287756005707</c:v>
                </c:pt>
                <c:pt idx="6">
                  <c:v>-0.98643783090908022</c:v>
                </c:pt>
                <c:pt idx="7">
                  <c:v>-1.092381331819029</c:v>
                </c:pt>
                <c:pt idx="8">
                  <c:v>5.1023149729646278E-2</c:v>
                </c:pt>
                <c:pt idx="9">
                  <c:v>1.6202586678397646</c:v>
                </c:pt>
                <c:pt idx="10">
                  <c:v>2.6446954551754889</c:v>
                </c:pt>
                <c:pt idx="11">
                  <c:v>-1.8325018118567931</c:v>
                </c:pt>
                <c:pt idx="12">
                  <c:v>2.3383207759033411</c:v>
                </c:pt>
                <c:pt idx="13">
                  <c:v>-0.58448195706437645</c:v>
                </c:pt>
                <c:pt idx="14">
                  <c:v>0.1718457374897806</c:v>
                </c:pt>
                <c:pt idx="15">
                  <c:v>-1.4589187444001022</c:v>
                </c:pt>
                <c:pt idx="16">
                  <c:v>-1.4731190965942647</c:v>
                </c:pt>
                <c:pt idx="17">
                  <c:v>-0.56629333424321615</c:v>
                </c:pt>
                <c:pt idx="18">
                  <c:v>-9.5202934166706221E-2</c:v>
                </c:pt>
                <c:pt idx="19">
                  <c:v>-1.0577071312618247</c:v>
                </c:pt>
                <c:pt idx="20">
                  <c:v>-1.3794081939655332</c:v>
                </c:pt>
                <c:pt idx="21">
                  <c:v>-0.60372710998897539</c:v>
                </c:pt>
                <c:pt idx="22">
                  <c:v>-0.90372710998897521</c:v>
                </c:pt>
                <c:pt idx="23">
                  <c:v>-0.85372710998897539</c:v>
                </c:pt>
                <c:pt idx="24">
                  <c:v>-0.10372710998897539</c:v>
                </c:pt>
                <c:pt idx="25">
                  <c:v>-0.20372710998897503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8-4A55-906D-5DA66E314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14336"/>
        <c:axId val="236815872"/>
      </c:scatterChart>
      <c:valAx>
        <c:axId val="2368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6815872"/>
        <c:crosses val="autoZero"/>
        <c:crossBetween val="midCat"/>
      </c:valAx>
      <c:valAx>
        <c:axId val="23681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814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MT!$B$48:$B$73</c:f>
              <c:numCache>
                <c:formatCode>General</c:formatCode>
                <c:ptCount val="26"/>
                <c:pt idx="0">
                  <c:v>0.9821854653201898</c:v>
                </c:pt>
                <c:pt idx="1">
                  <c:v>1.6784412559411042</c:v>
                </c:pt>
                <c:pt idx="2">
                  <c:v>2.4843847568510542</c:v>
                </c:pt>
                <c:pt idx="3">
                  <c:v>-0.1583038189122572</c:v>
                </c:pt>
                <c:pt idx="4">
                  <c:v>0.97087359332760848</c:v>
                </c:pt>
                <c:pt idx="5">
                  <c:v>0.41136287756005707</c:v>
                </c:pt>
                <c:pt idx="6">
                  <c:v>-0.98643783090908022</c:v>
                </c:pt>
                <c:pt idx="7">
                  <c:v>-1.092381331819029</c:v>
                </c:pt>
                <c:pt idx="8">
                  <c:v>5.1023149729646278E-2</c:v>
                </c:pt>
                <c:pt idx="9">
                  <c:v>1.6202586678397646</c:v>
                </c:pt>
                <c:pt idx="10">
                  <c:v>2.6446954551754889</c:v>
                </c:pt>
                <c:pt idx="11">
                  <c:v>-1.8325018118567931</c:v>
                </c:pt>
                <c:pt idx="12">
                  <c:v>2.3383207759033411</c:v>
                </c:pt>
                <c:pt idx="13">
                  <c:v>-0.58448195706437645</c:v>
                </c:pt>
                <c:pt idx="14">
                  <c:v>0.1718457374897806</c:v>
                </c:pt>
                <c:pt idx="15">
                  <c:v>-1.4589187444001022</c:v>
                </c:pt>
                <c:pt idx="16">
                  <c:v>-1.4731190965942647</c:v>
                </c:pt>
                <c:pt idx="17">
                  <c:v>-0.56629333424321615</c:v>
                </c:pt>
                <c:pt idx="18">
                  <c:v>-9.5202934166706221E-2</c:v>
                </c:pt>
                <c:pt idx="19">
                  <c:v>-1.0577071312618247</c:v>
                </c:pt>
                <c:pt idx="20">
                  <c:v>-1.3794081939655332</c:v>
                </c:pt>
                <c:pt idx="21">
                  <c:v>-0.60372710998897539</c:v>
                </c:pt>
                <c:pt idx="22">
                  <c:v>-0.90372710998897521</c:v>
                </c:pt>
                <c:pt idx="23">
                  <c:v>-0.85372710998897539</c:v>
                </c:pt>
                <c:pt idx="24">
                  <c:v>-0.10372710998897539</c:v>
                </c:pt>
                <c:pt idx="25">
                  <c:v>-0.20372710998897503</c:v>
                </c:pt>
              </c:numCache>
            </c:numRef>
          </c:xVal>
          <c:yVal>
            <c:numRef>
              <c:f>MT!$E$48:$E$73</c:f>
              <c:numCache>
                <c:formatCode>General</c:formatCode>
                <c:ptCount val="26"/>
                <c:pt idx="0">
                  <c:v>0.80109452928194935</c:v>
                </c:pt>
                <c:pt idx="1">
                  <c:v>1.1048357439621104</c:v>
                </c:pt>
                <c:pt idx="2">
                  <c:v>1.5744449652170427</c:v>
                </c:pt>
                <c:pt idx="3">
                  <c:v>4.8223073555922237E-2</c:v>
                </c:pt>
                <c:pt idx="4">
                  <c:v>0.67448975019608193</c:v>
                </c:pt>
                <c:pt idx="5">
                  <c:v>0.55788476283959876</c:v>
                </c:pt>
                <c:pt idx="6">
                  <c:v>-0.67448975019608193</c:v>
                </c:pt>
                <c:pt idx="7">
                  <c:v>-0.94207577499577688</c:v>
                </c:pt>
                <c:pt idx="8">
                  <c:v>0.34410246288301555</c:v>
                </c:pt>
                <c:pt idx="9">
                  <c:v>0.94207577499577577</c:v>
                </c:pt>
                <c:pt idx="10">
                  <c:v>2.0699018308950508</c:v>
                </c:pt>
                <c:pt idx="11">
                  <c:v>-2.0699018308950512</c:v>
                </c:pt>
                <c:pt idx="12">
                  <c:v>1.3037826721034875</c:v>
                </c:pt>
                <c:pt idx="13">
                  <c:v>-0.24340417781063114</c:v>
                </c:pt>
                <c:pt idx="14">
                  <c:v>0.4484254833059349</c:v>
                </c:pt>
                <c:pt idx="15">
                  <c:v>-1.3037826721034875</c:v>
                </c:pt>
                <c:pt idx="16">
                  <c:v>-1.5744449652170427</c:v>
                </c:pt>
                <c:pt idx="17">
                  <c:v>-0.14512094121077412</c:v>
                </c:pt>
                <c:pt idx="18">
                  <c:v>0.24340417781063114</c:v>
                </c:pt>
                <c:pt idx="19">
                  <c:v>-0.80109452928194935</c:v>
                </c:pt>
                <c:pt idx="20">
                  <c:v>-1.1048357439621104</c:v>
                </c:pt>
                <c:pt idx="21">
                  <c:v>-0.34410246288301571</c:v>
                </c:pt>
                <c:pt idx="22">
                  <c:v>-0.55788476283959876</c:v>
                </c:pt>
                <c:pt idx="23">
                  <c:v>-0.44842548330593474</c:v>
                </c:pt>
                <c:pt idx="24">
                  <c:v>0.14512094121077412</c:v>
                </c:pt>
                <c:pt idx="25">
                  <c:v>-4.8223073555922091E-2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9-4745-A14C-BA073EFC8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39680"/>
        <c:axId val="236841216"/>
      </c:scatterChart>
      <c:valAx>
        <c:axId val="236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6841216"/>
        <c:crosses val="autoZero"/>
        <c:crossBetween val="midCat"/>
      </c:valAx>
      <c:valAx>
        <c:axId val="236841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839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'MT 2'!$J$7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'MT 2'!$I$8:$I$23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'MT 2'!$J$8:$J$23</c:f>
              <c:numCache>
                <c:formatCode>General</c:formatCode>
                <c:ptCount val="16"/>
                <c:pt idx="0">
                  <c:v>3.9625649250744943</c:v>
                </c:pt>
                <c:pt idx="1">
                  <c:v>1.8420372993555509</c:v>
                </c:pt>
                <c:pt idx="2">
                  <c:v>5.770067208256477</c:v>
                </c:pt>
                <c:pt idx="3">
                  <c:v>6.1444008457654844</c:v>
                </c:pt>
                <c:pt idx="4">
                  <c:v>7.0174978398704519</c:v>
                </c:pt>
                <c:pt idx="5">
                  <c:v>3.0894679309695268</c:v>
                </c:pt>
                <c:pt idx="6">
                  <c:v>4.8969702141515095</c:v>
                </c:pt>
                <c:pt idx="7">
                  <c:v>2.7151342934605185</c:v>
                </c:pt>
                <c:pt idx="8">
                  <c:v>4.2290174941781311</c:v>
                </c:pt>
                <c:pt idx="9">
                  <c:v>3.8546838566691233</c:v>
                </c:pt>
                <c:pt idx="10">
                  <c:v>8.1570474030790567</c:v>
                </c:pt>
                <c:pt idx="11">
                  <c:v>6.0365197773601151</c:v>
                </c:pt>
                <c:pt idx="12">
                  <c:v>6.9096167714650827</c:v>
                </c:pt>
                <c:pt idx="13">
                  <c:v>7.2839504089740901</c:v>
                </c:pt>
                <c:pt idx="14">
                  <c:v>5.1021144882830987</c:v>
                </c:pt>
                <c:pt idx="15">
                  <c:v>2.9815868625641557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B-481E-8BB3-40488CF5F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902272"/>
        <c:axId val="236916736"/>
      </c:scatterChart>
      <c:valAx>
        <c:axId val="23690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916736"/>
        <c:crosses val="autoZero"/>
        <c:crossBetween val="midCat"/>
      </c:valAx>
      <c:valAx>
        <c:axId val="236916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902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'MT 2'!$K$7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'MT 2'!$I$8:$I$23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'MT 2'!$K$8:$K$23</c:f>
              <c:numCache>
                <c:formatCode>General</c:formatCode>
                <c:ptCount val="16"/>
                <c:pt idx="0">
                  <c:v>0.63743507492550533</c:v>
                </c:pt>
                <c:pt idx="1">
                  <c:v>2.5079627006444487</c:v>
                </c:pt>
                <c:pt idx="2">
                  <c:v>1.1799327917435232</c:v>
                </c:pt>
                <c:pt idx="3">
                  <c:v>0.25559915423451596</c:v>
                </c:pt>
                <c:pt idx="4">
                  <c:v>0.88250216012954841</c:v>
                </c:pt>
                <c:pt idx="5">
                  <c:v>1.3105320690304736</c:v>
                </c:pt>
                <c:pt idx="6">
                  <c:v>-1.0469702141515094</c:v>
                </c:pt>
                <c:pt idx="7">
                  <c:v>-0.76513429346051853</c:v>
                </c:pt>
                <c:pt idx="8">
                  <c:v>0.27098250582186889</c:v>
                </c:pt>
                <c:pt idx="9">
                  <c:v>0.8453161433308769</c:v>
                </c:pt>
                <c:pt idx="10">
                  <c:v>2.5929525969209433</c:v>
                </c:pt>
                <c:pt idx="11">
                  <c:v>1.3480222639884687E-2</c:v>
                </c:pt>
                <c:pt idx="12">
                  <c:v>2.940383228534917</c:v>
                </c:pt>
                <c:pt idx="13">
                  <c:v>-0.13395040897408972</c:v>
                </c:pt>
                <c:pt idx="14">
                  <c:v>-0.85211448828309866</c:v>
                </c:pt>
                <c:pt idx="15">
                  <c:v>-1.7315868625641557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E0-461E-AB44-BFA9DD0C8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928384"/>
        <c:axId val="236955136"/>
      </c:scatterChart>
      <c:valAx>
        <c:axId val="236928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955136"/>
        <c:crosses val="autoZero"/>
        <c:crossBetween val="midCat"/>
      </c:valAx>
      <c:valAx>
        <c:axId val="236955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928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'MT 2'!$I$8:$I$33</c:f>
              <c:numCache>
                <c:formatCode>General</c:formatCode>
                <c:ptCount val="2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6.45</c:v>
                </c:pt>
                <c:pt idx="17">
                  <c:v>2.1</c:v>
                </c:pt>
                <c:pt idx="18">
                  <c:v>4.75</c:v>
                </c:pt>
                <c:pt idx="19">
                  <c:v>3.6</c:v>
                </c:pt>
                <c:pt idx="20">
                  <c:v>4.55</c:v>
                </c:pt>
                <c:pt idx="21">
                  <c:v>4.5</c:v>
                </c:pt>
                <c:pt idx="22">
                  <c:v>4.2</c:v>
                </c:pt>
                <c:pt idx="23">
                  <c:v>4.25</c:v>
                </c:pt>
                <c:pt idx="24">
                  <c:v>5</c:v>
                </c:pt>
                <c:pt idx="25">
                  <c:v>4.9000000000000004</c:v>
                </c:pt>
              </c:numCache>
            </c:numRef>
          </c:xVal>
          <c:yVal>
            <c:numRef>
              <c:f>'MT 2'!$K$8:$K$33</c:f>
              <c:numCache>
                <c:formatCode>General</c:formatCode>
                <c:ptCount val="26"/>
                <c:pt idx="0">
                  <c:v>0.63743507492550533</c:v>
                </c:pt>
                <c:pt idx="1">
                  <c:v>2.5079627006444487</c:v>
                </c:pt>
                <c:pt idx="2">
                  <c:v>1.1799327917435232</c:v>
                </c:pt>
                <c:pt idx="3">
                  <c:v>0.25559915423451596</c:v>
                </c:pt>
                <c:pt idx="4">
                  <c:v>0.88250216012954841</c:v>
                </c:pt>
                <c:pt idx="5">
                  <c:v>1.3105320690304736</c:v>
                </c:pt>
                <c:pt idx="6">
                  <c:v>-1.0469702141515094</c:v>
                </c:pt>
                <c:pt idx="7">
                  <c:v>-0.76513429346051853</c:v>
                </c:pt>
                <c:pt idx="8">
                  <c:v>0.27098250582186889</c:v>
                </c:pt>
                <c:pt idx="9">
                  <c:v>0.8453161433308769</c:v>
                </c:pt>
                <c:pt idx="10">
                  <c:v>2.5929525969209433</c:v>
                </c:pt>
                <c:pt idx="11">
                  <c:v>1.3480222639884687E-2</c:v>
                </c:pt>
                <c:pt idx="12">
                  <c:v>2.940383228534917</c:v>
                </c:pt>
                <c:pt idx="13">
                  <c:v>-0.13395040897408972</c:v>
                </c:pt>
                <c:pt idx="14">
                  <c:v>-0.85211448828309866</c:v>
                </c:pt>
                <c:pt idx="15">
                  <c:v>-1.7315868625641557</c:v>
                </c:pt>
                <c:pt idx="16">
                  <c:v>-1.4887731545528151</c:v>
                </c:pt>
                <c:pt idx="17">
                  <c:v>-0.6151342934605184</c:v>
                </c:pt>
                <c:pt idx="18">
                  <c:v>-0.9218892698874015</c:v>
                </c:pt>
                <c:pt idx="19">
                  <c:v>-0.98628024088148125</c:v>
                </c:pt>
                <c:pt idx="20">
                  <c:v>-2.7475336656544567</c:v>
                </c:pt>
                <c:pt idx="21">
                  <c:v>-0.49954235121730406</c:v>
                </c:pt>
                <c:pt idx="22">
                  <c:v>-0.79954235121730388</c:v>
                </c:pt>
                <c:pt idx="23">
                  <c:v>-0.74954235121730406</c:v>
                </c:pt>
                <c:pt idx="24">
                  <c:v>4.5764878269594078E-4</c:v>
                </c:pt>
                <c:pt idx="25">
                  <c:v>-9.9542351217303704E-2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59-4410-BFAD-DAA0A0DE7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975232"/>
        <c:axId val="236976768"/>
      </c:scatterChart>
      <c:valAx>
        <c:axId val="23697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6976768"/>
        <c:crosses val="autoZero"/>
        <c:crossBetween val="midCat"/>
      </c:valAx>
      <c:valAx>
        <c:axId val="23697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975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'MT 2'!$B$48:$B$73</c:f>
              <c:numCache>
                <c:formatCode>General</c:formatCode>
                <c:ptCount val="26"/>
                <c:pt idx="0">
                  <c:v>0.63743507492550533</c:v>
                </c:pt>
                <c:pt idx="1">
                  <c:v>2.5079627006444487</c:v>
                </c:pt>
                <c:pt idx="2">
                  <c:v>1.1799327917435232</c:v>
                </c:pt>
                <c:pt idx="3">
                  <c:v>0.25559915423451596</c:v>
                </c:pt>
                <c:pt idx="4">
                  <c:v>0.88250216012954841</c:v>
                </c:pt>
                <c:pt idx="5">
                  <c:v>1.3105320690304736</c:v>
                </c:pt>
                <c:pt idx="6">
                  <c:v>-1.0469702141515094</c:v>
                </c:pt>
                <c:pt idx="7">
                  <c:v>-0.76513429346051853</c:v>
                </c:pt>
                <c:pt idx="8">
                  <c:v>0.27098250582186889</c:v>
                </c:pt>
                <c:pt idx="9">
                  <c:v>0.8453161433308769</c:v>
                </c:pt>
                <c:pt idx="10">
                  <c:v>2.5929525969209433</c:v>
                </c:pt>
                <c:pt idx="11">
                  <c:v>1.3480222639884687E-2</c:v>
                </c:pt>
                <c:pt idx="12">
                  <c:v>2.940383228534917</c:v>
                </c:pt>
                <c:pt idx="13">
                  <c:v>-0.13395040897408972</c:v>
                </c:pt>
                <c:pt idx="14">
                  <c:v>-0.85211448828309866</c:v>
                </c:pt>
                <c:pt idx="15">
                  <c:v>-1.7315868625641557</c:v>
                </c:pt>
                <c:pt idx="16">
                  <c:v>-1.4887731545528151</c:v>
                </c:pt>
                <c:pt idx="17">
                  <c:v>-0.6151342934605184</c:v>
                </c:pt>
                <c:pt idx="18">
                  <c:v>-0.9218892698874015</c:v>
                </c:pt>
                <c:pt idx="19">
                  <c:v>-0.98628024088148125</c:v>
                </c:pt>
                <c:pt idx="20">
                  <c:v>-2.7475336656544567</c:v>
                </c:pt>
                <c:pt idx="21">
                  <c:v>-0.49954235121730406</c:v>
                </c:pt>
                <c:pt idx="22">
                  <c:v>-0.79954235121730388</c:v>
                </c:pt>
                <c:pt idx="23">
                  <c:v>-0.74954235121730406</c:v>
                </c:pt>
                <c:pt idx="24">
                  <c:v>4.5764878269594078E-4</c:v>
                </c:pt>
                <c:pt idx="25">
                  <c:v>-9.9542351217303704E-2</c:v>
                </c:pt>
              </c:numCache>
            </c:numRef>
          </c:xVal>
          <c:yVal>
            <c:numRef>
              <c:f>'MT 2'!$E$48:$E$73</c:f>
              <c:numCache>
                <c:formatCode>General</c:formatCode>
                <c:ptCount val="26"/>
                <c:pt idx="0">
                  <c:v>0.55788476283959876</c:v>
                </c:pt>
                <c:pt idx="1">
                  <c:v>1.3037826721034875</c:v>
                </c:pt>
                <c:pt idx="2">
                  <c:v>0.94207577499577577</c:v>
                </c:pt>
                <c:pt idx="3">
                  <c:v>0.34410246288301555</c:v>
                </c:pt>
                <c:pt idx="4">
                  <c:v>0.80109452928194935</c:v>
                </c:pt>
                <c:pt idx="5">
                  <c:v>1.1048357439621104</c:v>
                </c:pt>
                <c:pt idx="6">
                  <c:v>-1.1048357439621104</c:v>
                </c:pt>
                <c:pt idx="7">
                  <c:v>-0.44842548330593474</c:v>
                </c:pt>
                <c:pt idx="8">
                  <c:v>0.4484254833059349</c:v>
                </c:pt>
                <c:pt idx="9">
                  <c:v>0.67448975019608193</c:v>
                </c:pt>
                <c:pt idx="10">
                  <c:v>1.5744449652170427</c:v>
                </c:pt>
                <c:pt idx="11">
                  <c:v>0.24340417781063114</c:v>
                </c:pt>
                <c:pt idx="12">
                  <c:v>2.0699018308950508</c:v>
                </c:pt>
                <c:pt idx="13">
                  <c:v>-4.8223073555922091E-2</c:v>
                </c:pt>
                <c:pt idx="14">
                  <c:v>-0.67448975019608193</c:v>
                </c:pt>
                <c:pt idx="15">
                  <c:v>-1.5744449652170427</c:v>
                </c:pt>
                <c:pt idx="16">
                  <c:v>-1.3037826721034875</c:v>
                </c:pt>
                <c:pt idx="17">
                  <c:v>-0.24340417781063114</c:v>
                </c:pt>
                <c:pt idx="18">
                  <c:v>-0.80109452928194935</c:v>
                </c:pt>
                <c:pt idx="19">
                  <c:v>-0.94207577499577688</c:v>
                </c:pt>
                <c:pt idx="20">
                  <c:v>-2.0699018308950512</c:v>
                </c:pt>
                <c:pt idx="21">
                  <c:v>-0.14512094121077412</c:v>
                </c:pt>
                <c:pt idx="22">
                  <c:v>-0.55788476283959876</c:v>
                </c:pt>
                <c:pt idx="23">
                  <c:v>-0.34410246288301571</c:v>
                </c:pt>
                <c:pt idx="24">
                  <c:v>0.14512094121077412</c:v>
                </c:pt>
                <c:pt idx="25">
                  <c:v>4.8223073555922237E-2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ED-45A2-9412-1E032530C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952064"/>
        <c:axId val="242953600"/>
      </c:scatterChart>
      <c:valAx>
        <c:axId val="24295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953600"/>
        <c:crosses val="autoZero"/>
        <c:crossBetween val="midCat"/>
      </c:valAx>
      <c:valAx>
        <c:axId val="242953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952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'MT 3'!$J$7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'MT 3'!$I$8:$I$23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'MT 3'!$J$8:$J$23</c:f>
              <c:numCache>
                <c:formatCode>General</c:formatCode>
                <c:ptCount val="16"/>
                <c:pt idx="0">
                  <c:v>3.7806797661925926</c:v>
                </c:pt>
                <c:pt idx="1">
                  <c:v>2.4675377099507076</c:v>
                </c:pt>
                <c:pt idx="2">
                  <c:v>5.5656611788890853</c:v>
                </c:pt>
                <c:pt idx="3">
                  <c:v>6.8788032351309703</c:v>
                </c:pt>
                <c:pt idx="4">
                  <c:v>6.8788032351309703</c:v>
                </c:pt>
                <c:pt idx="5">
                  <c:v>3.7806797661925926</c:v>
                </c:pt>
                <c:pt idx="6">
                  <c:v>5.5656611788890853</c:v>
                </c:pt>
                <c:pt idx="7">
                  <c:v>2.4675377099507076</c:v>
                </c:pt>
                <c:pt idx="8">
                  <c:v>4.9476491416329189</c:v>
                </c:pt>
                <c:pt idx="9">
                  <c:v>3.6345070853910335</c:v>
                </c:pt>
                <c:pt idx="10">
                  <c:v>8.0457726105712961</c:v>
                </c:pt>
                <c:pt idx="11">
                  <c:v>6.7326305543294112</c:v>
                </c:pt>
                <c:pt idx="12">
                  <c:v>6.7326305543294112</c:v>
                </c:pt>
                <c:pt idx="13">
                  <c:v>8.0457726105712961</c:v>
                </c:pt>
                <c:pt idx="14">
                  <c:v>4.9476491416329189</c:v>
                </c:pt>
                <c:pt idx="15">
                  <c:v>3.6345070853910335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F4-4DCF-A1A3-1FF9D97F5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047424"/>
        <c:axId val="243065984"/>
      </c:scatterChart>
      <c:valAx>
        <c:axId val="24304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065984"/>
        <c:crosses val="autoZero"/>
        <c:crossBetween val="midCat"/>
      </c:valAx>
      <c:valAx>
        <c:axId val="243065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047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'MT 3'!$K$7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'MT 3'!$I$8:$I$23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'MT 3'!$K$8:$K$23</c:f>
              <c:numCache>
                <c:formatCode>General</c:formatCode>
                <c:ptCount val="16"/>
                <c:pt idx="0">
                  <c:v>0.81932023380740704</c:v>
                </c:pt>
                <c:pt idx="1">
                  <c:v>1.882462290049292</c:v>
                </c:pt>
                <c:pt idx="2">
                  <c:v>1.3843388211109149</c:v>
                </c:pt>
                <c:pt idx="3">
                  <c:v>-0.4788032351309699</c:v>
                </c:pt>
                <c:pt idx="4">
                  <c:v>1.0211967648690301</c:v>
                </c:pt>
                <c:pt idx="5">
                  <c:v>0.61932023380740775</c:v>
                </c:pt>
                <c:pt idx="6">
                  <c:v>-1.7156611788890852</c:v>
                </c:pt>
                <c:pt idx="7">
                  <c:v>-0.51753770995070769</c:v>
                </c:pt>
                <c:pt idx="8">
                  <c:v>-0.44764914163291891</c:v>
                </c:pt>
                <c:pt idx="9">
                  <c:v>1.0654929146089667</c:v>
                </c:pt>
                <c:pt idx="10">
                  <c:v>2.7042273894287039</c:v>
                </c:pt>
                <c:pt idx="11">
                  <c:v>-0.68263055432941133</c:v>
                </c:pt>
                <c:pt idx="12">
                  <c:v>3.1173694456705885</c:v>
                </c:pt>
                <c:pt idx="13">
                  <c:v>-0.89577261057129576</c:v>
                </c:pt>
                <c:pt idx="14">
                  <c:v>-0.69764914163291891</c:v>
                </c:pt>
                <c:pt idx="15">
                  <c:v>-2.3845070853910335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4-48CA-9CC6-998725510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176192"/>
        <c:axId val="243178112"/>
      </c:scatterChart>
      <c:valAx>
        <c:axId val="24317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178112"/>
        <c:crosses val="autoZero"/>
        <c:crossBetween val="midCat"/>
      </c:valAx>
      <c:valAx>
        <c:axId val="243178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176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'MT 3'!$I$8:$I$33</c:f>
              <c:numCache>
                <c:formatCode>General</c:formatCode>
                <c:ptCount val="2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6.45</c:v>
                </c:pt>
                <c:pt idx="17">
                  <c:v>2.1</c:v>
                </c:pt>
                <c:pt idx="18">
                  <c:v>4.75</c:v>
                </c:pt>
                <c:pt idx="19">
                  <c:v>3.6</c:v>
                </c:pt>
                <c:pt idx="20">
                  <c:v>4.55</c:v>
                </c:pt>
                <c:pt idx="21">
                  <c:v>4.5</c:v>
                </c:pt>
                <c:pt idx="22">
                  <c:v>4.2</c:v>
                </c:pt>
                <c:pt idx="23">
                  <c:v>4.25</c:v>
                </c:pt>
                <c:pt idx="24">
                  <c:v>5</c:v>
                </c:pt>
                <c:pt idx="25">
                  <c:v>4.9000000000000004</c:v>
                </c:pt>
              </c:numCache>
            </c:numRef>
          </c:xVal>
          <c:yVal>
            <c:numRef>
              <c:f>'MT 3'!$K$8:$K$33</c:f>
              <c:numCache>
                <c:formatCode>General</c:formatCode>
                <c:ptCount val="26"/>
                <c:pt idx="0">
                  <c:v>0.81932023380740704</c:v>
                </c:pt>
                <c:pt idx="1">
                  <c:v>1.882462290049292</c:v>
                </c:pt>
                <c:pt idx="2">
                  <c:v>1.3843388211109149</c:v>
                </c:pt>
                <c:pt idx="3">
                  <c:v>-0.4788032351309699</c:v>
                </c:pt>
                <c:pt idx="4">
                  <c:v>1.0211967648690301</c:v>
                </c:pt>
                <c:pt idx="5">
                  <c:v>0.61932023380740775</c:v>
                </c:pt>
                <c:pt idx="6">
                  <c:v>-1.7156611788890852</c:v>
                </c:pt>
                <c:pt idx="7">
                  <c:v>-0.51753770995070769</c:v>
                </c:pt>
                <c:pt idx="8">
                  <c:v>-0.44764914163291891</c:v>
                </c:pt>
                <c:pt idx="9">
                  <c:v>1.0654929146089667</c:v>
                </c:pt>
                <c:pt idx="10">
                  <c:v>2.7042273894287039</c:v>
                </c:pt>
                <c:pt idx="11">
                  <c:v>-0.68263055432941133</c:v>
                </c:pt>
                <c:pt idx="12">
                  <c:v>3.1173694456705885</c:v>
                </c:pt>
                <c:pt idx="13">
                  <c:v>-0.89577261057129576</c:v>
                </c:pt>
                <c:pt idx="14">
                  <c:v>-0.69764914163291891</c:v>
                </c:pt>
                <c:pt idx="15">
                  <c:v>-2.3845070853910335</c:v>
                </c:pt>
                <c:pt idx="16">
                  <c:v>-0.97148875539375013</c:v>
                </c:pt>
                <c:pt idx="17">
                  <c:v>-0.36753770995070756</c:v>
                </c:pt>
                <c:pt idx="18">
                  <c:v>-0.78113382935308184</c:v>
                </c:pt>
                <c:pt idx="19">
                  <c:v>-0.83725079431353544</c:v>
                </c:pt>
                <c:pt idx="20">
                  <c:v>-2.5647229133582741</c:v>
                </c:pt>
                <c:pt idx="21">
                  <c:v>7.5723313309058682E-2</c:v>
                </c:pt>
                <c:pt idx="22">
                  <c:v>-0.22427668669094114</c:v>
                </c:pt>
                <c:pt idx="23">
                  <c:v>-0.17427668669094132</c:v>
                </c:pt>
                <c:pt idx="24">
                  <c:v>0.57572331330905868</c:v>
                </c:pt>
                <c:pt idx="25">
                  <c:v>0.47572331330905904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CC-4D24-A802-8E15CCE63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198208"/>
        <c:axId val="243421184"/>
      </c:scatterChart>
      <c:valAx>
        <c:axId val="24319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3421184"/>
        <c:crosses val="autoZero"/>
        <c:crossBetween val="midCat"/>
      </c:valAx>
      <c:valAx>
        <c:axId val="243421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3198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'MT 3'!$B$48:$B$73</c:f>
              <c:numCache>
                <c:formatCode>General</c:formatCode>
                <c:ptCount val="26"/>
                <c:pt idx="0">
                  <c:v>0.81932023380740704</c:v>
                </c:pt>
                <c:pt idx="1">
                  <c:v>1.882462290049292</c:v>
                </c:pt>
                <c:pt idx="2">
                  <c:v>1.3843388211109149</c:v>
                </c:pt>
                <c:pt idx="3">
                  <c:v>-0.4788032351309699</c:v>
                </c:pt>
                <c:pt idx="4">
                  <c:v>1.0211967648690301</c:v>
                </c:pt>
                <c:pt idx="5">
                  <c:v>0.61932023380740775</c:v>
                </c:pt>
                <c:pt idx="6">
                  <c:v>-1.7156611788890852</c:v>
                </c:pt>
                <c:pt idx="7">
                  <c:v>-0.51753770995070769</c:v>
                </c:pt>
                <c:pt idx="8">
                  <c:v>-0.44764914163291891</c:v>
                </c:pt>
                <c:pt idx="9">
                  <c:v>1.0654929146089667</c:v>
                </c:pt>
                <c:pt idx="10">
                  <c:v>2.7042273894287039</c:v>
                </c:pt>
                <c:pt idx="11">
                  <c:v>-0.68263055432941133</c:v>
                </c:pt>
                <c:pt idx="12">
                  <c:v>3.1173694456705885</c:v>
                </c:pt>
                <c:pt idx="13">
                  <c:v>-0.89577261057129576</c:v>
                </c:pt>
                <c:pt idx="14">
                  <c:v>-0.69764914163291891</c:v>
                </c:pt>
                <c:pt idx="15">
                  <c:v>-2.3845070853910335</c:v>
                </c:pt>
                <c:pt idx="16">
                  <c:v>-0.97148875539375013</c:v>
                </c:pt>
                <c:pt idx="17">
                  <c:v>-0.36753770995070756</c:v>
                </c:pt>
                <c:pt idx="18">
                  <c:v>-0.78113382935308184</c:v>
                </c:pt>
                <c:pt idx="19">
                  <c:v>-0.83725079431353544</c:v>
                </c:pt>
                <c:pt idx="20">
                  <c:v>-2.5647229133582741</c:v>
                </c:pt>
                <c:pt idx="21">
                  <c:v>7.5723313309058682E-2</c:v>
                </c:pt>
                <c:pt idx="22">
                  <c:v>-0.22427668669094114</c:v>
                </c:pt>
                <c:pt idx="23">
                  <c:v>-0.17427668669094132</c:v>
                </c:pt>
                <c:pt idx="24">
                  <c:v>0.57572331330905868</c:v>
                </c:pt>
                <c:pt idx="25">
                  <c:v>0.47572331330905904</c:v>
                </c:pt>
              </c:numCache>
            </c:numRef>
          </c:xVal>
          <c:yVal>
            <c:numRef>
              <c:f>'MT 3'!$E$48:$E$73</c:f>
              <c:numCache>
                <c:formatCode>General</c:formatCode>
                <c:ptCount val="26"/>
                <c:pt idx="0">
                  <c:v>0.67448975019608193</c:v>
                </c:pt>
                <c:pt idx="1">
                  <c:v>1.3037826721034875</c:v>
                </c:pt>
                <c:pt idx="2">
                  <c:v>1.1048357439621104</c:v>
                </c:pt>
                <c:pt idx="3">
                  <c:v>-0.24340417781063114</c:v>
                </c:pt>
                <c:pt idx="4">
                  <c:v>0.80109452928194935</c:v>
                </c:pt>
                <c:pt idx="5">
                  <c:v>0.55788476283959876</c:v>
                </c:pt>
                <c:pt idx="6">
                  <c:v>-1.3037826721034875</c:v>
                </c:pt>
                <c:pt idx="7">
                  <c:v>-0.34410246288301571</c:v>
                </c:pt>
                <c:pt idx="8">
                  <c:v>-0.14512094121077412</c:v>
                </c:pt>
                <c:pt idx="9">
                  <c:v>0.94207577499577577</c:v>
                </c:pt>
                <c:pt idx="10">
                  <c:v>1.5744449652170427</c:v>
                </c:pt>
                <c:pt idx="11">
                  <c:v>-0.44842548330593474</c:v>
                </c:pt>
                <c:pt idx="12">
                  <c:v>2.0699018308950508</c:v>
                </c:pt>
                <c:pt idx="13">
                  <c:v>-0.94207577499577688</c:v>
                </c:pt>
                <c:pt idx="14">
                  <c:v>-0.55788476283959876</c:v>
                </c:pt>
                <c:pt idx="15">
                  <c:v>-1.5744449652170427</c:v>
                </c:pt>
                <c:pt idx="16">
                  <c:v>-1.1048357439621104</c:v>
                </c:pt>
                <c:pt idx="17">
                  <c:v>-4.8223073555922091E-2</c:v>
                </c:pt>
                <c:pt idx="18">
                  <c:v>-0.67448975019608193</c:v>
                </c:pt>
                <c:pt idx="19">
                  <c:v>-0.80109452928194935</c:v>
                </c:pt>
                <c:pt idx="20">
                  <c:v>-2.0699018308950512</c:v>
                </c:pt>
                <c:pt idx="21">
                  <c:v>0.24340417781063114</c:v>
                </c:pt>
                <c:pt idx="22">
                  <c:v>4.8223073555922237E-2</c:v>
                </c:pt>
                <c:pt idx="23">
                  <c:v>0.14512094121077412</c:v>
                </c:pt>
                <c:pt idx="24">
                  <c:v>0.4484254833059349</c:v>
                </c:pt>
                <c:pt idx="25">
                  <c:v>0.34410246288301555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83-4313-9785-13A3D198F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428352"/>
        <c:axId val="243442432"/>
      </c:scatterChart>
      <c:valAx>
        <c:axId val="24342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3442432"/>
        <c:crosses val="autoZero"/>
        <c:crossBetween val="midCat"/>
      </c:valAx>
      <c:valAx>
        <c:axId val="243442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3428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'MT 4'!$J$7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'MT 4'!$I$8:$I$23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'MT 4'!$J$8:$J$23</c:f>
              <c:numCache>
                <c:formatCode>General</c:formatCode>
                <c:ptCount val="16"/>
                <c:pt idx="0">
                  <c:v>3.6648182638508895</c:v>
                </c:pt>
                <c:pt idx="1">
                  <c:v>2.504107253826044</c:v>
                </c:pt>
                <c:pt idx="2">
                  <c:v>6.2763704349643668</c:v>
                </c:pt>
                <c:pt idx="3">
                  <c:v>7.4370814449892144</c:v>
                </c:pt>
                <c:pt idx="4">
                  <c:v>7.4370814449892144</c:v>
                </c:pt>
                <c:pt idx="5">
                  <c:v>3.6648182638508895</c:v>
                </c:pt>
                <c:pt idx="6">
                  <c:v>6.2763704349643668</c:v>
                </c:pt>
                <c:pt idx="7">
                  <c:v>2.504107253826044</c:v>
                </c:pt>
                <c:pt idx="8">
                  <c:v>4.6549646978443437</c:v>
                </c:pt>
                <c:pt idx="9">
                  <c:v>3.4942536878194974</c:v>
                </c:pt>
                <c:pt idx="10">
                  <c:v>8.4272278789826665</c:v>
                </c:pt>
                <c:pt idx="11">
                  <c:v>7.2665168689578188</c:v>
                </c:pt>
                <c:pt idx="12">
                  <c:v>7.2665168689578188</c:v>
                </c:pt>
                <c:pt idx="13">
                  <c:v>8.4272278789826665</c:v>
                </c:pt>
                <c:pt idx="14">
                  <c:v>4.6549646978443437</c:v>
                </c:pt>
                <c:pt idx="15">
                  <c:v>3.4942536878194974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F0-45B7-B65D-8F3ED0137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576192"/>
        <c:axId val="259578112"/>
      </c:scatterChart>
      <c:valAx>
        <c:axId val="25957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9578112"/>
        <c:crosses val="autoZero"/>
        <c:crossBetween val="midCat"/>
      </c:valAx>
      <c:valAx>
        <c:axId val="259578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9576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'MT 4'!$K$7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'MT 4'!$I$8:$I$23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'MT 4'!$K$8:$K$23</c:f>
              <c:numCache>
                <c:formatCode>General</c:formatCode>
                <c:ptCount val="16"/>
                <c:pt idx="0">
                  <c:v>0.93518173614911015</c:v>
                </c:pt>
                <c:pt idx="1">
                  <c:v>1.8458927461739556</c:v>
                </c:pt>
                <c:pt idx="2">
                  <c:v>0.67362956503563343</c:v>
                </c:pt>
                <c:pt idx="3">
                  <c:v>-1.0370814449892141</c:v>
                </c:pt>
                <c:pt idx="4">
                  <c:v>0.46291855501078594</c:v>
                </c:pt>
                <c:pt idx="5">
                  <c:v>0.73518173614911086</c:v>
                </c:pt>
                <c:pt idx="6">
                  <c:v>-2.4263704349643667</c:v>
                </c:pt>
                <c:pt idx="7">
                  <c:v>-0.55410725382604409</c:v>
                </c:pt>
                <c:pt idx="8">
                  <c:v>-0.15496469784434375</c:v>
                </c:pt>
                <c:pt idx="9">
                  <c:v>1.2057463121805028</c:v>
                </c:pt>
                <c:pt idx="10">
                  <c:v>2.3227721210173335</c:v>
                </c:pt>
                <c:pt idx="11">
                  <c:v>-1.216516868957819</c:v>
                </c:pt>
                <c:pt idx="12">
                  <c:v>2.5834831310421809</c:v>
                </c:pt>
                <c:pt idx="13">
                  <c:v>-1.2772278789826661</c:v>
                </c:pt>
                <c:pt idx="14">
                  <c:v>-0.40496469784434375</c:v>
                </c:pt>
                <c:pt idx="15">
                  <c:v>-2.2442536878194974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5-472C-8DF1-DE606E1D9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790720"/>
        <c:axId val="259796992"/>
      </c:scatterChart>
      <c:valAx>
        <c:axId val="25979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9796992"/>
        <c:crosses val="autoZero"/>
        <c:crossBetween val="midCat"/>
      </c:valAx>
      <c:valAx>
        <c:axId val="259796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9790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'MT 4'!$I$8:$I$33</c:f>
              <c:numCache>
                <c:formatCode>General</c:formatCode>
                <c:ptCount val="2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6.45</c:v>
                </c:pt>
                <c:pt idx="17">
                  <c:v>2.1</c:v>
                </c:pt>
                <c:pt idx="18">
                  <c:v>4.75</c:v>
                </c:pt>
                <c:pt idx="19">
                  <c:v>3.6</c:v>
                </c:pt>
                <c:pt idx="20">
                  <c:v>4.55</c:v>
                </c:pt>
                <c:pt idx="21">
                  <c:v>4.5</c:v>
                </c:pt>
                <c:pt idx="22">
                  <c:v>4.2</c:v>
                </c:pt>
                <c:pt idx="23">
                  <c:v>4.25</c:v>
                </c:pt>
                <c:pt idx="24">
                  <c:v>5</c:v>
                </c:pt>
                <c:pt idx="25">
                  <c:v>4.9000000000000004</c:v>
                </c:pt>
              </c:numCache>
            </c:numRef>
          </c:xVal>
          <c:yVal>
            <c:numRef>
              <c:f>'MT 4'!$K$8:$K$33</c:f>
              <c:numCache>
                <c:formatCode>General</c:formatCode>
                <c:ptCount val="26"/>
                <c:pt idx="0">
                  <c:v>0.93518173614911015</c:v>
                </c:pt>
                <c:pt idx="1">
                  <c:v>1.8458927461739556</c:v>
                </c:pt>
                <c:pt idx="2">
                  <c:v>0.67362956503563343</c:v>
                </c:pt>
                <c:pt idx="3">
                  <c:v>-1.0370814449892141</c:v>
                </c:pt>
                <c:pt idx="4">
                  <c:v>0.46291855501078594</c:v>
                </c:pt>
                <c:pt idx="5">
                  <c:v>0.73518173614911086</c:v>
                </c:pt>
                <c:pt idx="6">
                  <c:v>-2.4263704349643667</c:v>
                </c:pt>
                <c:pt idx="7">
                  <c:v>-0.55410725382604409</c:v>
                </c:pt>
                <c:pt idx="8">
                  <c:v>-0.15496469784434375</c:v>
                </c:pt>
                <c:pt idx="9">
                  <c:v>1.2057463121805028</c:v>
                </c:pt>
                <c:pt idx="10">
                  <c:v>2.3227721210173335</c:v>
                </c:pt>
                <c:pt idx="11">
                  <c:v>-1.216516868957819</c:v>
                </c:pt>
                <c:pt idx="12">
                  <c:v>2.5834831310421809</c:v>
                </c:pt>
                <c:pt idx="13">
                  <c:v>-1.2772278789826661</c:v>
                </c:pt>
                <c:pt idx="14">
                  <c:v>-0.40496469784434375</c:v>
                </c:pt>
                <c:pt idx="15">
                  <c:v>-2.2442536878194974</c:v>
                </c:pt>
                <c:pt idx="16">
                  <c:v>-0.34242697684767354</c:v>
                </c:pt>
                <c:pt idx="17">
                  <c:v>-0.40410725382604396</c:v>
                </c:pt>
                <c:pt idx="18">
                  <c:v>-0.40003791484106976</c:v>
                </c:pt>
                <c:pt idx="19">
                  <c:v>-0.64517376886331368</c:v>
                </c:pt>
                <c:pt idx="20">
                  <c:v>8.5606744211918162E-2</c:v>
                </c:pt>
                <c:pt idx="21">
                  <c:v>-1.8635953472847078E-2</c:v>
                </c:pt>
                <c:pt idx="22">
                  <c:v>-0.3186359534728469</c:v>
                </c:pt>
                <c:pt idx="23">
                  <c:v>-0.26863595347284708</c:v>
                </c:pt>
                <c:pt idx="24">
                  <c:v>0.48136404652715292</c:v>
                </c:pt>
                <c:pt idx="25">
                  <c:v>0.38136404652715328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A-4A44-8633-51B1EE843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8640"/>
        <c:axId val="259810432"/>
      </c:scatterChart>
      <c:valAx>
        <c:axId val="25980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9810432"/>
        <c:crosses val="autoZero"/>
        <c:crossBetween val="midCat"/>
      </c:valAx>
      <c:valAx>
        <c:axId val="259810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9808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'MT 4'!$B$48:$B$73</c:f>
              <c:numCache>
                <c:formatCode>General</c:formatCode>
                <c:ptCount val="26"/>
                <c:pt idx="0">
                  <c:v>0.81932023380740704</c:v>
                </c:pt>
                <c:pt idx="1">
                  <c:v>1.882462290049292</c:v>
                </c:pt>
                <c:pt idx="2">
                  <c:v>1.3843388211109149</c:v>
                </c:pt>
                <c:pt idx="3">
                  <c:v>-0.4788032351309699</c:v>
                </c:pt>
                <c:pt idx="4">
                  <c:v>1.0211967648690301</c:v>
                </c:pt>
                <c:pt idx="5">
                  <c:v>0.61932023380740775</c:v>
                </c:pt>
                <c:pt idx="6">
                  <c:v>-1.7156611788890852</c:v>
                </c:pt>
                <c:pt idx="7">
                  <c:v>-0.51753770995070769</c:v>
                </c:pt>
                <c:pt idx="8">
                  <c:v>-0.44764914163291891</c:v>
                </c:pt>
                <c:pt idx="9">
                  <c:v>1.0654929146089667</c:v>
                </c:pt>
                <c:pt idx="10">
                  <c:v>2.7042273894287039</c:v>
                </c:pt>
                <c:pt idx="11">
                  <c:v>-0.68263055432941133</c:v>
                </c:pt>
                <c:pt idx="12">
                  <c:v>3.1173694456705885</c:v>
                </c:pt>
                <c:pt idx="13">
                  <c:v>-0.89577261057129576</c:v>
                </c:pt>
                <c:pt idx="14">
                  <c:v>-0.69764914163291891</c:v>
                </c:pt>
                <c:pt idx="15">
                  <c:v>-2.3845070853910335</c:v>
                </c:pt>
                <c:pt idx="16">
                  <c:v>-0.97148875539375013</c:v>
                </c:pt>
                <c:pt idx="17">
                  <c:v>-0.36753770995070756</c:v>
                </c:pt>
                <c:pt idx="18">
                  <c:v>-0.78113382935308184</c:v>
                </c:pt>
                <c:pt idx="19">
                  <c:v>-0.83725079431353544</c:v>
                </c:pt>
                <c:pt idx="20">
                  <c:v>-2.5647229133582741</c:v>
                </c:pt>
                <c:pt idx="21">
                  <c:v>7.5723313309058682E-2</c:v>
                </c:pt>
                <c:pt idx="22">
                  <c:v>-0.22427668669094114</c:v>
                </c:pt>
                <c:pt idx="23">
                  <c:v>-0.17427668669094132</c:v>
                </c:pt>
                <c:pt idx="24">
                  <c:v>0.57572331330905868</c:v>
                </c:pt>
                <c:pt idx="25">
                  <c:v>0.47572331330905904</c:v>
                </c:pt>
              </c:numCache>
            </c:numRef>
          </c:xVal>
          <c:yVal>
            <c:numRef>
              <c:f>'MT 4'!$E$48:$E$73</c:f>
              <c:numCache>
                <c:formatCode>General</c:formatCode>
                <c:ptCount val="26"/>
                <c:pt idx="0">
                  <c:v>0.67448975019608193</c:v>
                </c:pt>
                <c:pt idx="1">
                  <c:v>1.3037826721034875</c:v>
                </c:pt>
                <c:pt idx="2">
                  <c:v>1.1048357439621104</c:v>
                </c:pt>
                <c:pt idx="3">
                  <c:v>-0.24340417781063114</c:v>
                </c:pt>
                <c:pt idx="4">
                  <c:v>0.80109452928194935</c:v>
                </c:pt>
                <c:pt idx="5">
                  <c:v>0.55788476283959876</c:v>
                </c:pt>
                <c:pt idx="6">
                  <c:v>-1.3037826721034875</c:v>
                </c:pt>
                <c:pt idx="7">
                  <c:v>-0.34410246288301571</c:v>
                </c:pt>
                <c:pt idx="8">
                  <c:v>-0.14512094121077412</c:v>
                </c:pt>
                <c:pt idx="9">
                  <c:v>0.94207577499577577</c:v>
                </c:pt>
                <c:pt idx="10">
                  <c:v>1.5744449652170427</c:v>
                </c:pt>
                <c:pt idx="11">
                  <c:v>-0.44842548330593474</c:v>
                </c:pt>
                <c:pt idx="12">
                  <c:v>2.0699018308950508</c:v>
                </c:pt>
                <c:pt idx="13">
                  <c:v>-0.94207577499577688</c:v>
                </c:pt>
                <c:pt idx="14">
                  <c:v>-0.55788476283959876</c:v>
                </c:pt>
                <c:pt idx="15">
                  <c:v>-1.5744449652170427</c:v>
                </c:pt>
                <c:pt idx="16">
                  <c:v>-1.1048357439621104</c:v>
                </c:pt>
                <c:pt idx="17">
                  <c:v>-4.8223073555922091E-2</c:v>
                </c:pt>
                <c:pt idx="18">
                  <c:v>-0.67448975019608193</c:v>
                </c:pt>
                <c:pt idx="19">
                  <c:v>-0.80109452928194935</c:v>
                </c:pt>
                <c:pt idx="20">
                  <c:v>-2.0699018308950512</c:v>
                </c:pt>
                <c:pt idx="21">
                  <c:v>0.24340417781063114</c:v>
                </c:pt>
                <c:pt idx="22">
                  <c:v>4.8223073555922237E-2</c:v>
                </c:pt>
                <c:pt idx="23">
                  <c:v>0.14512094121077412</c:v>
                </c:pt>
                <c:pt idx="24">
                  <c:v>0.4484254833059349</c:v>
                </c:pt>
                <c:pt idx="25">
                  <c:v>0.34410246288301555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7-4E56-BA67-D5EB39AB2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38336"/>
        <c:axId val="259839872"/>
      </c:scatterChart>
      <c:valAx>
        <c:axId val="25983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9839872"/>
        <c:crosses val="autoZero"/>
        <c:crossBetween val="midCat"/>
      </c:valAx>
      <c:valAx>
        <c:axId val="25983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9838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'MT 5'!$J$7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'MT 5'!$I$8:$I$23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'MT 5'!$J$8:$J$23</c:f>
              <c:numCache>
                <c:formatCode>General</c:formatCode>
                <c:ptCount val="16"/>
                <c:pt idx="0">
                  <c:v>3.635255794481596</c:v>
                </c:pt>
                <c:pt idx="1">
                  <c:v>2.5839493314806434</c:v>
                </c:pt>
                <c:pt idx="2">
                  <c:v>7.7765905204181678</c:v>
                </c:pt>
                <c:pt idx="3">
                  <c:v>5.9434176583862754</c:v>
                </c:pt>
                <c:pt idx="4">
                  <c:v>8.9284647213654527</c:v>
                </c:pt>
                <c:pt idx="5">
                  <c:v>3.7358235324279274</c:v>
                </c:pt>
                <c:pt idx="6">
                  <c:v>4.7915434574389906</c:v>
                </c:pt>
                <c:pt idx="7">
                  <c:v>2.483381593534312</c:v>
                </c:pt>
                <c:pt idx="8">
                  <c:v>4.7109094795818622</c:v>
                </c:pt>
                <c:pt idx="9">
                  <c:v>3.4584675406882468</c:v>
                </c:pt>
                <c:pt idx="10">
                  <c:v>9.9035506685193866</c:v>
                </c:pt>
                <c:pt idx="11">
                  <c:v>5.7666294045929263</c:v>
                </c:pt>
                <c:pt idx="12">
                  <c:v>8.7516764675721035</c:v>
                </c:pt>
                <c:pt idx="13">
                  <c:v>6.9185036055402112</c:v>
                </c:pt>
                <c:pt idx="14">
                  <c:v>4.6103417416355308</c:v>
                </c:pt>
                <c:pt idx="15">
                  <c:v>3.5590352786345782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0C-46AE-86AF-C880338F0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060672"/>
        <c:axId val="260062592"/>
      </c:scatterChart>
      <c:valAx>
        <c:axId val="26006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062592"/>
        <c:crosses val="autoZero"/>
        <c:crossBetween val="midCat"/>
      </c:valAx>
      <c:valAx>
        <c:axId val="260062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060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'MT 5'!$K$7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'MT 5'!$I$8:$I$23</c:f>
              <c:numCache>
                <c:formatCode>General</c:formatCode>
                <c:ptCount val="1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</c:numCache>
            </c:numRef>
          </c:xVal>
          <c:yVal>
            <c:numRef>
              <c:f>'MT 5'!$K$8:$K$23</c:f>
              <c:numCache>
                <c:formatCode>General</c:formatCode>
                <c:ptCount val="16"/>
                <c:pt idx="0">
                  <c:v>0.96474420551840367</c:v>
                </c:pt>
                <c:pt idx="1">
                  <c:v>1.7660506685193562</c:v>
                </c:pt>
                <c:pt idx="2">
                  <c:v>-0.82659052041816761</c:v>
                </c:pt>
                <c:pt idx="3">
                  <c:v>0.45658234161372491</c:v>
                </c:pt>
                <c:pt idx="4">
                  <c:v>-1.0284647213654523</c:v>
                </c:pt>
                <c:pt idx="5">
                  <c:v>0.66417646757207294</c:v>
                </c:pt>
                <c:pt idx="6">
                  <c:v>-0.94154345743899048</c:v>
                </c:pt>
                <c:pt idx="7">
                  <c:v>-0.53338159353431203</c:v>
                </c:pt>
                <c:pt idx="8">
                  <c:v>-0.21090947958186224</c:v>
                </c:pt>
                <c:pt idx="9">
                  <c:v>1.2415324593117534</c:v>
                </c:pt>
                <c:pt idx="10">
                  <c:v>0.84644933148061341</c:v>
                </c:pt>
                <c:pt idx="11">
                  <c:v>0.28337059540707354</c:v>
                </c:pt>
                <c:pt idx="12">
                  <c:v>1.0983235324278962</c:v>
                </c:pt>
                <c:pt idx="13">
                  <c:v>0.2314963944597892</c:v>
                </c:pt>
                <c:pt idx="14">
                  <c:v>-0.36034174163553079</c:v>
                </c:pt>
                <c:pt idx="15">
                  <c:v>-2.3090352786345782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F4-4055-BE7D-A182710B5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074496"/>
        <c:axId val="260093056"/>
      </c:scatterChart>
      <c:valAx>
        <c:axId val="26007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093056"/>
        <c:crosses val="autoZero"/>
        <c:crossBetween val="midCat"/>
      </c:valAx>
      <c:valAx>
        <c:axId val="260093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074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'MT 5'!$I$8:$I$33</c:f>
              <c:numCache>
                <c:formatCode>General</c:formatCode>
                <c:ptCount val="26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1.25</c:v>
                </c:pt>
                <c:pt idx="16">
                  <c:v>6.45</c:v>
                </c:pt>
                <c:pt idx="17">
                  <c:v>2.1</c:v>
                </c:pt>
                <c:pt idx="18">
                  <c:v>4.75</c:v>
                </c:pt>
                <c:pt idx="19">
                  <c:v>3.6</c:v>
                </c:pt>
                <c:pt idx="20">
                  <c:v>4.55</c:v>
                </c:pt>
                <c:pt idx="21">
                  <c:v>4.5</c:v>
                </c:pt>
                <c:pt idx="22">
                  <c:v>4.2</c:v>
                </c:pt>
                <c:pt idx="23">
                  <c:v>4.25</c:v>
                </c:pt>
                <c:pt idx="24">
                  <c:v>5</c:v>
                </c:pt>
                <c:pt idx="25">
                  <c:v>4.9000000000000004</c:v>
                </c:pt>
              </c:numCache>
            </c:numRef>
          </c:xVal>
          <c:yVal>
            <c:numRef>
              <c:f>'MT 5'!$K$8:$K$33</c:f>
              <c:numCache>
                <c:formatCode>General</c:formatCode>
                <c:ptCount val="26"/>
                <c:pt idx="0">
                  <c:v>0.96474420551840367</c:v>
                </c:pt>
                <c:pt idx="1">
                  <c:v>1.7660506685193562</c:v>
                </c:pt>
                <c:pt idx="2">
                  <c:v>-0.82659052041816761</c:v>
                </c:pt>
                <c:pt idx="3">
                  <c:v>0.45658234161372491</c:v>
                </c:pt>
                <c:pt idx="4">
                  <c:v>-1.0284647213654523</c:v>
                </c:pt>
                <c:pt idx="5">
                  <c:v>0.66417646757207294</c:v>
                </c:pt>
                <c:pt idx="6">
                  <c:v>-0.94154345743899048</c:v>
                </c:pt>
                <c:pt idx="7">
                  <c:v>-0.53338159353431203</c:v>
                </c:pt>
                <c:pt idx="8">
                  <c:v>-0.21090947958186224</c:v>
                </c:pt>
                <c:pt idx="9">
                  <c:v>1.2415324593117534</c:v>
                </c:pt>
                <c:pt idx="10">
                  <c:v>0.84644933148061341</c:v>
                </c:pt>
                <c:pt idx="11">
                  <c:v>0.28337059540707354</c:v>
                </c:pt>
                <c:pt idx="12">
                  <c:v>1.0983235324278962</c:v>
                </c:pt>
                <c:pt idx="13">
                  <c:v>0.2314963944597892</c:v>
                </c:pt>
                <c:pt idx="14">
                  <c:v>-0.36034174163553079</c:v>
                </c:pt>
                <c:pt idx="15">
                  <c:v>-2.3090352786345782</c:v>
                </c:pt>
                <c:pt idx="16">
                  <c:v>-0.47849398466647397</c:v>
                </c:pt>
                <c:pt idx="17">
                  <c:v>-0.38338159353431189</c:v>
                </c:pt>
                <c:pt idx="18">
                  <c:v>-0.34788471521249864</c:v>
                </c:pt>
                <c:pt idx="19">
                  <c:v>-0.61119289495523743</c:v>
                </c:pt>
                <c:pt idx="20">
                  <c:v>0.11962349616660362</c:v>
                </c:pt>
                <c:pt idx="21">
                  <c:v>1.774097699953181E-3</c:v>
                </c:pt>
                <c:pt idx="22">
                  <c:v>-0.29822590230004664</c:v>
                </c:pt>
                <c:pt idx="23">
                  <c:v>-0.24822590230004682</c:v>
                </c:pt>
                <c:pt idx="24">
                  <c:v>0.50177409769995318</c:v>
                </c:pt>
                <c:pt idx="25">
                  <c:v>0.40177409769995354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A-49D4-914B-32BE883A3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109056"/>
        <c:axId val="260110592"/>
      </c:scatterChart>
      <c:valAx>
        <c:axId val="260109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0110592"/>
        <c:crosses val="autoZero"/>
        <c:crossBetween val="midCat"/>
      </c:valAx>
      <c:valAx>
        <c:axId val="26011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0109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Gráfico</a:t>
            </a:r>
            <a:r>
              <a:rPr lang="es-CO" baseline="0"/>
              <a:t> de distribución Z</a:t>
            </a:r>
            <a:endParaRPr lang="es-CO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'MT 5'!$B$48:$B$73</c:f>
              <c:numCache>
                <c:formatCode>General</c:formatCode>
                <c:ptCount val="26"/>
                <c:pt idx="0">
                  <c:v>0.96474420551840367</c:v>
                </c:pt>
                <c:pt idx="1">
                  <c:v>1.7660506685193562</c:v>
                </c:pt>
                <c:pt idx="2">
                  <c:v>-0.82659052041816761</c:v>
                </c:pt>
                <c:pt idx="3">
                  <c:v>0.45658234161372491</c:v>
                </c:pt>
                <c:pt idx="4">
                  <c:v>-1.0284647213654523</c:v>
                </c:pt>
                <c:pt idx="5">
                  <c:v>0.66417646757207294</c:v>
                </c:pt>
                <c:pt idx="6">
                  <c:v>-0.94154345743899048</c:v>
                </c:pt>
                <c:pt idx="7">
                  <c:v>-0.53338159353431203</c:v>
                </c:pt>
                <c:pt idx="8">
                  <c:v>-0.21090947958186224</c:v>
                </c:pt>
                <c:pt idx="9">
                  <c:v>1.2415324593117534</c:v>
                </c:pt>
                <c:pt idx="10">
                  <c:v>0.84644933148061341</c:v>
                </c:pt>
                <c:pt idx="11">
                  <c:v>0.28337059540707354</c:v>
                </c:pt>
                <c:pt idx="12">
                  <c:v>1.0983235324278962</c:v>
                </c:pt>
                <c:pt idx="13">
                  <c:v>0.2314963944597892</c:v>
                </c:pt>
                <c:pt idx="14">
                  <c:v>-0.36034174163553079</c:v>
                </c:pt>
                <c:pt idx="15">
                  <c:v>-2.3090352786345782</c:v>
                </c:pt>
                <c:pt idx="16">
                  <c:v>-0.47849398466647397</c:v>
                </c:pt>
                <c:pt idx="17">
                  <c:v>-0.38338159353431189</c:v>
                </c:pt>
                <c:pt idx="18">
                  <c:v>-0.34788471521249864</c:v>
                </c:pt>
                <c:pt idx="19">
                  <c:v>-0.61119289495523743</c:v>
                </c:pt>
                <c:pt idx="20">
                  <c:v>0.11962349616660362</c:v>
                </c:pt>
                <c:pt idx="21">
                  <c:v>1.774097699953181E-3</c:v>
                </c:pt>
                <c:pt idx="22">
                  <c:v>-0.29822590230004664</c:v>
                </c:pt>
                <c:pt idx="23">
                  <c:v>-0.24822590230004682</c:v>
                </c:pt>
                <c:pt idx="24">
                  <c:v>0.50177409769995318</c:v>
                </c:pt>
                <c:pt idx="25">
                  <c:v>0.40177409769995354</c:v>
                </c:pt>
              </c:numCache>
            </c:numRef>
          </c:xVal>
          <c:yVal>
            <c:numRef>
              <c:f>'MT 5'!$E$48:$E$73</c:f>
              <c:numCache>
                <c:formatCode>General</c:formatCode>
                <c:ptCount val="26"/>
                <c:pt idx="0">
                  <c:v>1.1048357439621104</c:v>
                </c:pt>
                <c:pt idx="1">
                  <c:v>2.0699018308950508</c:v>
                </c:pt>
                <c:pt idx="2">
                  <c:v>-1.1048357439621104</c:v>
                </c:pt>
                <c:pt idx="3">
                  <c:v>0.55788476283959876</c:v>
                </c:pt>
                <c:pt idx="4">
                  <c:v>-1.5744449652170427</c:v>
                </c:pt>
                <c:pt idx="5">
                  <c:v>0.80109452928194935</c:v>
                </c:pt>
                <c:pt idx="6">
                  <c:v>-1.3037826721034875</c:v>
                </c:pt>
                <c:pt idx="7">
                  <c:v>-0.80109452928194935</c:v>
                </c:pt>
                <c:pt idx="8">
                  <c:v>-4.8223073555922091E-2</c:v>
                </c:pt>
                <c:pt idx="9">
                  <c:v>1.5744449652170427</c:v>
                </c:pt>
                <c:pt idx="10">
                  <c:v>0.94207577499577577</c:v>
                </c:pt>
                <c:pt idx="11">
                  <c:v>0.34410246288301555</c:v>
                </c:pt>
                <c:pt idx="12">
                  <c:v>1.3037826721034875</c:v>
                </c:pt>
                <c:pt idx="13">
                  <c:v>0.24340417781063114</c:v>
                </c:pt>
                <c:pt idx="14">
                  <c:v>-0.44842548330593474</c:v>
                </c:pt>
                <c:pt idx="15">
                  <c:v>-2.0699018308950512</c:v>
                </c:pt>
                <c:pt idx="16">
                  <c:v>-0.67448975019608193</c:v>
                </c:pt>
                <c:pt idx="17">
                  <c:v>-0.55788476283959876</c:v>
                </c:pt>
                <c:pt idx="18">
                  <c:v>-0.34410246288301571</c:v>
                </c:pt>
                <c:pt idx="19">
                  <c:v>-0.94207577499577688</c:v>
                </c:pt>
                <c:pt idx="20">
                  <c:v>0.14512094121077412</c:v>
                </c:pt>
                <c:pt idx="21">
                  <c:v>4.8223073555922237E-2</c:v>
                </c:pt>
                <c:pt idx="22">
                  <c:v>-0.24340417781063114</c:v>
                </c:pt>
                <c:pt idx="23">
                  <c:v>-0.14512094121077412</c:v>
                </c:pt>
                <c:pt idx="24">
                  <c:v>0.67448975019608193</c:v>
                </c:pt>
                <c:pt idx="25">
                  <c:v>0.4484254833059349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5-4EA9-9127-38FC88304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408832"/>
        <c:axId val="260410368"/>
      </c:scatterChart>
      <c:valAx>
        <c:axId val="26040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0410368"/>
        <c:crosses val="autoZero"/>
        <c:crossBetween val="midCat"/>
      </c:valAx>
      <c:valAx>
        <c:axId val="26041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0408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'MT Final'!$J$7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'MT Final'!$I$8:$I$22</c:f>
              <c:numCache>
                <c:formatCode>General</c:formatCode>
                <c:ptCount val="15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</c:numCache>
            </c:numRef>
          </c:xVal>
          <c:yVal>
            <c:numRef>
              <c:f>'MT Final'!$J$8:$J$22</c:f>
              <c:numCache>
                <c:formatCode>General</c:formatCode>
                <c:ptCount val="15"/>
                <c:pt idx="0">
                  <c:v>3.3412269493719666</c:v>
                </c:pt>
                <c:pt idx="1">
                  <c:v>3.4486681457807622</c:v>
                </c:pt>
                <c:pt idx="2">
                  <c:v>7.7725396192730152</c:v>
                </c:pt>
                <c:pt idx="3">
                  <c:v>5.6054659247579917</c:v>
                </c:pt>
                <c:pt idx="4">
                  <c:v>8.5945807743298666</c:v>
                </c:pt>
                <c:pt idx="5">
                  <c:v>4.2707093008376127</c:v>
                </c:pt>
                <c:pt idx="6">
                  <c:v>4.7834247697011403</c:v>
                </c:pt>
                <c:pt idx="7">
                  <c:v>2.5191857943151161</c:v>
                </c:pt>
                <c:pt idx="8">
                  <c:v>5.5959334559503553</c:v>
                </c:pt>
                <c:pt idx="9">
                  <c:v>3.8444099494278587</c:v>
                </c:pt>
                <c:pt idx="10">
                  <c:v>9.9198049294426109</c:v>
                </c:pt>
                <c:pt idx="11">
                  <c:v>6.1086489248138829</c:v>
                </c:pt>
                <c:pt idx="12">
                  <c:v>9.0977637743857578</c:v>
                </c:pt>
                <c:pt idx="13">
                  <c:v>6.9306900798707343</c:v>
                </c:pt>
                <c:pt idx="14">
                  <c:v>4.6664511044847092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1-4A04-8296-05909EE3A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439040"/>
        <c:axId val="260449408"/>
      </c:scatterChart>
      <c:valAx>
        <c:axId val="26043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449408"/>
        <c:crosses val="autoZero"/>
        <c:crossBetween val="midCat"/>
      </c:valAx>
      <c:valAx>
        <c:axId val="260449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439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'MT Final'!$K$7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'MT Final'!$I$8:$I$22</c:f>
              <c:numCache>
                <c:formatCode>General</c:formatCode>
                <c:ptCount val="15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</c:numCache>
            </c:numRef>
          </c:xVal>
          <c:yVal>
            <c:numRef>
              <c:f>'MT Final'!$K$8:$K$22</c:f>
              <c:numCache>
                <c:formatCode>General</c:formatCode>
                <c:ptCount val="15"/>
                <c:pt idx="0">
                  <c:v>1.258773050628033</c:v>
                </c:pt>
                <c:pt idx="1">
                  <c:v>0.90133185421923745</c:v>
                </c:pt>
                <c:pt idx="2">
                  <c:v>-0.822539619273015</c:v>
                </c:pt>
                <c:pt idx="3">
                  <c:v>0.7945340752420087</c:v>
                </c:pt>
                <c:pt idx="4">
                  <c:v>-0.6945807743298662</c:v>
                </c:pt>
                <c:pt idx="5">
                  <c:v>0.12929069916238767</c:v>
                </c:pt>
                <c:pt idx="6">
                  <c:v>-0.93342476970114019</c:v>
                </c:pt>
                <c:pt idx="7">
                  <c:v>-0.56918579431511618</c:v>
                </c:pt>
                <c:pt idx="8">
                  <c:v>-1.0959334559503553</c:v>
                </c:pt>
                <c:pt idx="9">
                  <c:v>0.85559005057214144</c:v>
                </c:pt>
                <c:pt idx="10">
                  <c:v>0.83019507055738906</c:v>
                </c:pt>
                <c:pt idx="11">
                  <c:v>-5.8648924813883063E-2</c:v>
                </c:pt>
                <c:pt idx="12">
                  <c:v>0.75223622561424186</c:v>
                </c:pt>
                <c:pt idx="13">
                  <c:v>0.21930992012926609</c:v>
                </c:pt>
                <c:pt idx="14">
                  <c:v>-0.41645110448470923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F-4FF7-8E83-007841239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485888"/>
        <c:axId val="260487808"/>
      </c:scatterChart>
      <c:valAx>
        <c:axId val="26048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487808"/>
        <c:crosses val="autoZero"/>
        <c:crossBetween val="midCat"/>
      </c:valAx>
      <c:valAx>
        <c:axId val="260487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485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'MT Final'!$I$8:$I$32</c:f>
              <c:numCache>
                <c:formatCode>General</c:formatCode>
                <c:ptCount val="25"/>
                <c:pt idx="0">
                  <c:v>4.5999999999999996</c:v>
                </c:pt>
                <c:pt idx="1">
                  <c:v>4.3499999999999996</c:v>
                </c:pt>
                <c:pt idx="2">
                  <c:v>6.95</c:v>
                </c:pt>
                <c:pt idx="3">
                  <c:v>6.4</c:v>
                </c:pt>
                <c:pt idx="4">
                  <c:v>7.9</c:v>
                </c:pt>
                <c:pt idx="5">
                  <c:v>4.4000000000000004</c:v>
                </c:pt>
                <c:pt idx="6">
                  <c:v>3.85</c:v>
                </c:pt>
                <c:pt idx="7">
                  <c:v>1.95</c:v>
                </c:pt>
                <c:pt idx="8">
                  <c:v>4.5</c:v>
                </c:pt>
                <c:pt idx="9">
                  <c:v>4.7</c:v>
                </c:pt>
                <c:pt idx="10">
                  <c:v>10.75</c:v>
                </c:pt>
                <c:pt idx="11">
                  <c:v>6.05</c:v>
                </c:pt>
                <c:pt idx="12">
                  <c:v>9.85</c:v>
                </c:pt>
                <c:pt idx="13">
                  <c:v>7.15</c:v>
                </c:pt>
                <c:pt idx="14">
                  <c:v>4.25</c:v>
                </c:pt>
                <c:pt idx="15">
                  <c:v>6.45</c:v>
                </c:pt>
                <c:pt idx="16">
                  <c:v>2.1</c:v>
                </c:pt>
                <c:pt idx="17">
                  <c:v>4.75</c:v>
                </c:pt>
                <c:pt idx="18">
                  <c:v>3.6</c:v>
                </c:pt>
                <c:pt idx="19">
                  <c:v>4.55</c:v>
                </c:pt>
                <c:pt idx="20">
                  <c:v>4.5</c:v>
                </c:pt>
                <c:pt idx="21">
                  <c:v>4.2</c:v>
                </c:pt>
                <c:pt idx="22">
                  <c:v>4.25</c:v>
                </c:pt>
                <c:pt idx="23">
                  <c:v>5</c:v>
                </c:pt>
                <c:pt idx="24">
                  <c:v>4.9000000000000004</c:v>
                </c:pt>
              </c:numCache>
            </c:numRef>
          </c:xVal>
          <c:yVal>
            <c:numRef>
              <c:f>'MT Final'!$K$8:$K$32</c:f>
              <c:numCache>
                <c:formatCode>General</c:formatCode>
                <c:ptCount val="25"/>
                <c:pt idx="0">
                  <c:v>1.258773050628033</c:v>
                </c:pt>
                <c:pt idx="1">
                  <c:v>0.90133185421923745</c:v>
                </c:pt>
                <c:pt idx="2">
                  <c:v>-0.822539619273015</c:v>
                </c:pt>
                <c:pt idx="3">
                  <c:v>0.7945340752420087</c:v>
                </c:pt>
                <c:pt idx="4">
                  <c:v>-0.6945807743298662</c:v>
                </c:pt>
                <c:pt idx="5">
                  <c:v>0.12929069916238767</c:v>
                </c:pt>
                <c:pt idx="6">
                  <c:v>-0.93342476970114019</c:v>
                </c:pt>
                <c:pt idx="7">
                  <c:v>-0.56918579431511618</c:v>
                </c:pt>
                <c:pt idx="8">
                  <c:v>-1.0959334559503553</c:v>
                </c:pt>
                <c:pt idx="9">
                  <c:v>0.85559005057214144</c:v>
                </c:pt>
                <c:pt idx="10">
                  <c:v>0.83019507055738906</c:v>
                </c:pt>
                <c:pt idx="11">
                  <c:v>-5.8648924813883063E-2</c:v>
                </c:pt>
                <c:pt idx="12">
                  <c:v>0.75223622561424186</c:v>
                </c:pt>
                <c:pt idx="13">
                  <c:v>0.21930992012926609</c:v>
                </c:pt>
                <c:pt idx="14">
                  <c:v>-0.41645110448470923</c:v>
                </c:pt>
                <c:pt idx="15">
                  <c:v>-0.34832481369992951</c:v>
                </c:pt>
                <c:pt idx="16">
                  <c:v>-0.41918579431511604</c:v>
                </c:pt>
                <c:pt idx="17">
                  <c:v>-0.57906318204108054</c:v>
                </c:pt>
                <c:pt idx="18">
                  <c:v>-0.15224752690039223</c:v>
                </c:pt>
                <c:pt idx="19">
                  <c:v>8.7081203424986597E-2</c:v>
                </c:pt>
                <c:pt idx="20">
                  <c:v>-1.7751277945008859E-2</c:v>
                </c:pt>
                <c:pt idx="21">
                  <c:v>-0.31775127794500868</c:v>
                </c:pt>
                <c:pt idx="22">
                  <c:v>-0.26775127794500886</c:v>
                </c:pt>
                <c:pt idx="23">
                  <c:v>0.48224872205499114</c:v>
                </c:pt>
                <c:pt idx="24">
                  <c:v>0.3822487220549915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3-47EB-9BB8-866B781BF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499712"/>
        <c:axId val="260513792"/>
      </c:scatterChart>
      <c:valAx>
        <c:axId val="26049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0513792"/>
        <c:crosses val="autoZero"/>
        <c:crossBetween val="midCat"/>
      </c:valAx>
      <c:valAx>
        <c:axId val="26051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0499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'MT Final'!$B$48:$B$73</c:f>
              <c:numCache>
                <c:formatCode>General</c:formatCode>
                <c:ptCount val="26"/>
                <c:pt idx="0">
                  <c:v>1.258773050628033</c:v>
                </c:pt>
                <c:pt idx="1">
                  <c:v>0.90133185421923745</c:v>
                </c:pt>
                <c:pt idx="2">
                  <c:v>-0.822539619273015</c:v>
                </c:pt>
                <c:pt idx="3">
                  <c:v>0.7945340752420087</c:v>
                </c:pt>
                <c:pt idx="4">
                  <c:v>-0.6945807743298662</c:v>
                </c:pt>
                <c:pt idx="5">
                  <c:v>0.12929069916238767</c:v>
                </c:pt>
                <c:pt idx="6">
                  <c:v>-0.93342476970114019</c:v>
                </c:pt>
                <c:pt idx="7">
                  <c:v>-0.56918579431511618</c:v>
                </c:pt>
                <c:pt idx="8">
                  <c:v>-1.0959334559503553</c:v>
                </c:pt>
                <c:pt idx="9">
                  <c:v>0.85559005057214144</c:v>
                </c:pt>
                <c:pt idx="10">
                  <c:v>0.83019507055738906</c:v>
                </c:pt>
                <c:pt idx="11">
                  <c:v>-5.8648924813883063E-2</c:v>
                </c:pt>
                <c:pt idx="12">
                  <c:v>0.75223622561424186</c:v>
                </c:pt>
                <c:pt idx="13">
                  <c:v>0.21930992012926609</c:v>
                </c:pt>
                <c:pt idx="14">
                  <c:v>-0.41645110448470923</c:v>
                </c:pt>
                <c:pt idx="15">
                  <c:v>-0.34832481369992951</c:v>
                </c:pt>
                <c:pt idx="16">
                  <c:v>-0.41918579431511604</c:v>
                </c:pt>
                <c:pt idx="17">
                  <c:v>-0.57906318204108054</c:v>
                </c:pt>
                <c:pt idx="18">
                  <c:v>-0.15224752690039223</c:v>
                </c:pt>
                <c:pt idx="19">
                  <c:v>8.7081203424986597E-2</c:v>
                </c:pt>
                <c:pt idx="20">
                  <c:v>-1.7751277945008859E-2</c:v>
                </c:pt>
                <c:pt idx="21">
                  <c:v>-0.31775127794500868</c:v>
                </c:pt>
                <c:pt idx="22">
                  <c:v>-0.26775127794500886</c:v>
                </c:pt>
                <c:pt idx="23">
                  <c:v>0.48224872205499114</c:v>
                </c:pt>
                <c:pt idx="24">
                  <c:v>0.3822487220549915</c:v>
                </c:pt>
              </c:numCache>
            </c:numRef>
          </c:xVal>
          <c:yVal>
            <c:numRef>
              <c:f>'MT Final'!$E$48:$E$73</c:f>
              <c:numCache>
                <c:formatCode>General</c:formatCode>
                <c:ptCount val="26"/>
                <c:pt idx="0">
                  <c:v>2.0537489106318221</c:v>
                </c:pt>
                <c:pt idx="1">
                  <c:v>1.5547735945968528</c:v>
                </c:pt>
                <c:pt idx="2">
                  <c:v>-1.2815515655446006</c:v>
                </c:pt>
                <c:pt idx="3">
                  <c:v>0.91536508784281256</c:v>
                </c:pt>
                <c:pt idx="4">
                  <c:v>-1.0803193408149565</c:v>
                </c:pt>
                <c:pt idx="5">
                  <c:v>0.30548078809939727</c:v>
                </c:pt>
                <c:pt idx="6">
                  <c:v>-1.554773594596853</c:v>
                </c:pt>
                <c:pt idx="7">
                  <c:v>-0.77219321418868503</c:v>
                </c:pt>
                <c:pt idx="8">
                  <c:v>-2.0537489106318225</c:v>
                </c:pt>
                <c:pt idx="9">
                  <c:v>1.2815515655446006</c:v>
                </c:pt>
                <c:pt idx="10">
                  <c:v>1.0803193408149565</c:v>
                </c:pt>
                <c:pt idx="11">
                  <c:v>0</c:v>
                </c:pt>
                <c:pt idx="12">
                  <c:v>0.77219321418868503</c:v>
                </c:pt>
                <c:pt idx="13">
                  <c:v>0.41246312944140473</c:v>
                </c:pt>
                <c:pt idx="14">
                  <c:v>-0.52440051270804089</c:v>
                </c:pt>
                <c:pt idx="15">
                  <c:v>-0.41246312944140484</c:v>
                </c:pt>
                <c:pt idx="16">
                  <c:v>-0.64334540539291696</c:v>
                </c:pt>
                <c:pt idx="17">
                  <c:v>-0.91536508784281501</c:v>
                </c:pt>
                <c:pt idx="18">
                  <c:v>-0.10043372051146976</c:v>
                </c:pt>
                <c:pt idx="19">
                  <c:v>0.20189347914185077</c:v>
                </c:pt>
                <c:pt idx="20">
                  <c:v>0.10043372051146988</c:v>
                </c:pt>
                <c:pt idx="21">
                  <c:v>-0.30548078809939727</c:v>
                </c:pt>
                <c:pt idx="22">
                  <c:v>-0.20189347914185088</c:v>
                </c:pt>
                <c:pt idx="23">
                  <c:v>0.64334540539291696</c:v>
                </c:pt>
                <c:pt idx="24">
                  <c:v>0.52440051270804078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AC-41AB-8812-1AA92EAD6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29152"/>
        <c:axId val="260543232"/>
      </c:scatterChart>
      <c:valAx>
        <c:axId val="2605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0543232"/>
        <c:crosses val="autoZero"/>
        <c:crossBetween val="midCat"/>
      </c:valAx>
      <c:valAx>
        <c:axId val="26054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0529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'Cal-Val'!$K$7</c:f>
              <c:strCache>
                <c:ptCount val="1"/>
                <c:pt idx="0">
                  <c:v>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'Cal-Val'!$J$8:$J$22</c:f>
              <c:numCache>
                <c:formatCode>General</c:formatCode>
                <c:ptCount val="15"/>
                <c:pt idx="0">
                  <c:v>4.5</c:v>
                </c:pt>
                <c:pt idx="1">
                  <c:v>4.7</c:v>
                </c:pt>
                <c:pt idx="2">
                  <c:v>4.75</c:v>
                </c:pt>
                <c:pt idx="3">
                  <c:v>6.95</c:v>
                </c:pt>
                <c:pt idx="4">
                  <c:v>4.25</c:v>
                </c:pt>
                <c:pt idx="5">
                  <c:v>7.15</c:v>
                </c:pt>
                <c:pt idx="6">
                  <c:v>3.6</c:v>
                </c:pt>
                <c:pt idx="7">
                  <c:v>4.55</c:v>
                </c:pt>
                <c:pt idx="8">
                  <c:v>4.4000000000000004</c:v>
                </c:pt>
                <c:pt idx="9">
                  <c:v>4.3499999999999996</c:v>
                </c:pt>
                <c:pt idx="10">
                  <c:v>6.05</c:v>
                </c:pt>
                <c:pt idx="11">
                  <c:v>9.85</c:v>
                </c:pt>
                <c:pt idx="12">
                  <c:v>3.85</c:v>
                </c:pt>
                <c:pt idx="13">
                  <c:v>4.5999999999999996</c:v>
                </c:pt>
                <c:pt idx="14">
                  <c:v>6.45</c:v>
                </c:pt>
              </c:numCache>
            </c:numRef>
          </c:xVal>
          <c:yVal>
            <c:numRef>
              <c:f>'Cal-Val'!$K$8:$K$22</c:f>
              <c:numCache>
                <c:formatCode>General</c:formatCode>
                <c:ptCount val="15"/>
                <c:pt idx="0">
                  <c:v>5.4401123595505858</c:v>
                </c:pt>
                <c:pt idx="1">
                  <c:v>3.8662921348314887</c:v>
                </c:pt>
                <c:pt idx="2">
                  <c:v>5.2195505617977824</c:v>
                </c:pt>
                <c:pt idx="3">
                  <c:v>7.827640449438217</c:v>
                </c:pt>
                <c:pt idx="4">
                  <c:v>4.647191011235984</c:v>
                </c:pt>
                <c:pt idx="5">
                  <c:v>6.8253089887640588</c:v>
                </c:pt>
                <c:pt idx="6">
                  <c:v>3.8929213483146352</c:v>
                </c:pt>
                <c:pt idx="7">
                  <c:v>4.5500000000000158</c:v>
                </c:pt>
                <c:pt idx="8">
                  <c:v>4.2953932584269907</c:v>
                </c:pt>
                <c:pt idx="9">
                  <c:v>3.5144943820224945</c:v>
                </c:pt>
                <c:pt idx="10">
                  <c:v>6.0444101123595644</c:v>
                </c:pt>
                <c:pt idx="11">
                  <c:v>8.9723595505618139</c:v>
                </c:pt>
                <c:pt idx="12">
                  <c:v>4.8996910112359675</c:v>
                </c:pt>
                <c:pt idx="13">
                  <c:v>3.502471910112388</c:v>
                </c:pt>
                <c:pt idx="14">
                  <c:v>6.4500000000000419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D-4399-93E9-CC5D048D7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616576"/>
        <c:axId val="260618496"/>
      </c:scatterChart>
      <c:valAx>
        <c:axId val="26061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618496"/>
        <c:crosses val="autoZero"/>
        <c:crossBetween val="midCat"/>
      </c:valAx>
      <c:valAx>
        <c:axId val="260618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Calculado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61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'Cal-Val'!$L$7</c:f>
              <c:strCache>
                <c:ptCount val="1"/>
                <c:pt idx="0">
                  <c:v>Yi-Ycal</c:v>
                </c:pt>
              </c:strCache>
            </c:strRef>
          </c:tx>
          <c:spPr>
            <a:ln w="28575">
              <a:noFill/>
            </a:ln>
          </c:spPr>
          <c:xVal>
            <c:numRef>
              <c:f>'Cal-Val'!$J$8:$J$22</c:f>
              <c:numCache>
                <c:formatCode>General</c:formatCode>
                <c:ptCount val="15"/>
                <c:pt idx="0">
                  <c:v>4.5</c:v>
                </c:pt>
                <c:pt idx="1">
                  <c:v>4.7</c:v>
                </c:pt>
                <c:pt idx="2">
                  <c:v>4.75</c:v>
                </c:pt>
                <c:pt idx="3">
                  <c:v>6.95</c:v>
                </c:pt>
                <c:pt idx="4">
                  <c:v>4.25</c:v>
                </c:pt>
                <c:pt idx="5">
                  <c:v>7.15</c:v>
                </c:pt>
                <c:pt idx="6">
                  <c:v>3.6</c:v>
                </c:pt>
                <c:pt idx="7">
                  <c:v>4.55</c:v>
                </c:pt>
                <c:pt idx="8">
                  <c:v>4.4000000000000004</c:v>
                </c:pt>
                <c:pt idx="9">
                  <c:v>4.3499999999999996</c:v>
                </c:pt>
                <c:pt idx="10">
                  <c:v>6.05</c:v>
                </c:pt>
                <c:pt idx="11">
                  <c:v>9.85</c:v>
                </c:pt>
                <c:pt idx="12">
                  <c:v>3.85</c:v>
                </c:pt>
                <c:pt idx="13">
                  <c:v>4.5999999999999996</c:v>
                </c:pt>
                <c:pt idx="14">
                  <c:v>6.45</c:v>
                </c:pt>
              </c:numCache>
            </c:numRef>
          </c:xVal>
          <c:yVal>
            <c:numRef>
              <c:f>'Cal-Val'!$L$8:$L$22</c:f>
              <c:numCache>
                <c:formatCode>General</c:formatCode>
                <c:ptCount val="15"/>
                <c:pt idx="0">
                  <c:v>-0.94011235955058581</c:v>
                </c:pt>
                <c:pt idx="1">
                  <c:v>0.83370786516851147</c:v>
                </c:pt>
                <c:pt idx="2">
                  <c:v>-0.46955056179778243</c:v>
                </c:pt>
                <c:pt idx="3">
                  <c:v>-0.87764044943821684</c:v>
                </c:pt>
                <c:pt idx="4">
                  <c:v>-0.39719101123598399</c:v>
                </c:pt>
                <c:pt idx="5">
                  <c:v>0.32469101123594157</c:v>
                </c:pt>
                <c:pt idx="6">
                  <c:v>-0.29292134831463512</c:v>
                </c:pt>
                <c:pt idx="7">
                  <c:v>-1.5987211554602254E-14</c:v>
                </c:pt>
                <c:pt idx="8">
                  <c:v>0.10460674157300964</c:v>
                </c:pt>
                <c:pt idx="9">
                  <c:v>0.83550561797750511</c:v>
                </c:pt>
                <c:pt idx="10">
                  <c:v>5.5898876404354425E-3</c:v>
                </c:pt>
                <c:pt idx="11">
                  <c:v>0.87764044943818575</c:v>
                </c:pt>
                <c:pt idx="12">
                  <c:v>-1.0496910112359674</c:v>
                </c:pt>
                <c:pt idx="13">
                  <c:v>1.0975280898876116</c:v>
                </c:pt>
                <c:pt idx="14">
                  <c:v>-4.1744385725905886E-14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52-4AC8-B05F-0E57D4D1B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638592"/>
        <c:axId val="260644864"/>
      </c:scatterChart>
      <c:valAx>
        <c:axId val="26063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Y</a:t>
                </a:r>
                <a:r>
                  <a:rPr lang="es-ES" baseline="0"/>
                  <a:t> experimental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644864"/>
        <c:crosses val="autoZero"/>
        <c:crossBetween val="midCat"/>
      </c:valAx>
      <c:valAx>
        <c:axId val="260644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0638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2.xml"/><Relationship Id="rId1" Type="http://schemas.openxmlformats.org/officeDocument/2006/relationships/chart" Target="../charts/chart51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8.xml"/><Relationship Id="rId1" Type="http://schemas.openxmlformats.org/officeDocument/2006/relationships/chart" Target="../charts/chart57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0.xml"/><Relationship Id="rId1" Type="http://schemas.openxmlformats.org/officeDocument/2006/relationships/chart" Target="../charts/chart59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4" Type="http://schemas.openxmlformats.org/officeDocument/2006/relationships/chart" Target="../charts/chart64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7.xml"/><Relationship Id="rId2" Type="http://schemas.openxmlformats.org/officeDocument/2006/relationships/chart" Target="../charts/chart66.xml"/><Relationship Id="rId1" Type="http://schemas.openxmlformats.org/officeDocument/2006/relationships/chart" Target="../charts/chart65.xml"/><Relationship Id="rId4" Type="http://schemas.openxmlformats.org/officeDocument/2006/relationships/chart" Target="../charts/chart6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1.xml"/><Relationship Id="rId2" Type="http://schemas.openxmlformats.org/officeDocument/2006/relationships/chart" Target="../charts/chart70.xml"/><Relationship Id="rId1" Type="http://schemas.openxmlformats.org/officeDocument/2006/relationships/chart" Target="../charts/chart69.xml"/><Relationship Id="rId4" Type="http://schemas.openxmlformats.org/officeDocument/2006/relationships/chart" Target="../charts/chart72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4" Type="http://schemas.openxmlformats.org/officeDocument/2006/relationships/chart" Target="../charts/chart76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9.xml"/><Relationship Id="rId2" Type="http://schemas.openxmlformats.org/officeDocument/2006/relationships/chart" Target="../charts/chart78.xml"/><Relationship Id="rId1" Type="http://schemas.openxmlformats.org/officeDocument/2006/relationships/chart" Target="../charts/chart77.xml"/><Relationship Id="rId4" Type="http://schemas.openxmlformats.org/officeDocument/2006/relationships/chart" Target="../charts/chart80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3.xml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4" Type="http://schemas.openxmlformats.org/officeDocument/2006/relationships/chart" Target="../charts/chart84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6.xml"/><Relationship Id="rId1" Type="http://schemas.openxmlformats.org/officeDocument/2006/relationships/chart" Target="../charts/chart8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8874</xdr:colOff>
      <xdr:row>30</xdr:row>
      <xdr:rowOff>162458</xdr:rowOff>
    </xdr:from>
    <xdr:to>
      <xdr:col>18</xdr:col>
      <xdr:colOff>8874</xdr:colOff>
      <xdr:row>45</xdr:row>
      <xdr:rowOff>48158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138339</xdr:colOff>
      <xdr:row>47</xdr:row>
      <xdr:rowOff>126697</xdr:rowOff>
    </xdr:from>
    <xdr:to>
      <xdr:col>18</xdr:col>
      <xdr:colOff>138339</xdr:colOff>
      <xdr:row>62</xdr:row>
      <xdr:rowOff>12397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20412</xdr:colOff>
      <xdr:row>39</xdr:row>
      <xdr:rowOff>145598</xdr:rowOff>
    </xdr:from>
    <xdr:to>
      <xdr:col>16</xdr:col>
      <xdr:colOff>367395</xdr:colOff>
      <xdr:row>52</xdr:row>
      <xdr:rowOff>136073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20410</xdr:colOff>
      <xdr:row>39</xdr:row>
      <xdr:rowOff>81642</xdr:rowOff>
    </xdr:from>
    <xdr:to>
      <xdr:col>11</xdr:col>
      <xdr:colOff>217714</xdr:colOff>
      <xdr:row>52</xdr:row>
      <xdr:rowOff>112937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20412</xdr:colOff>
      <xdr:row>39</xdr:row>
      <xdr:rowOff>145598</xdr:rowOff>
    </xdr:from>
    <xdr:to>
      <xdr:col>16</xdr:col>
      <xdr:colOff>367395</xdr:colOff>
      <xdr:row>52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20410</xdr:colOff>
      <xdr:row>39</xdr:row>
      <xdr:rowOff>81642</xdr:rowOff>
    </xdr:from>
    <xdr:to>
      <xdr:col>11</xdr:col>
      <xdr:colOff>217714</xdr:colOff>
      <xdr:row>52</xdr:row>
      <xdr:rowOff>112937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20412</xdr:colOff>
      <xdr:row>39</xdr:row>
      <xdr:rowOff>145598</xdr:rowOff>
    </xdr:from>
    <xdr:to>
      <xdr:col>16</xdr:col>
      <xdr:colOff>367395</xdr:colOff>
      <xdr:row>52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20410</xdr:colOff>
      <xdr:row>39</xdr:row>
      <xdr:rowOff>81642</xdr:rowOff>
    </xdr:from>
    <xdr:to>
      <xdr:col>11</xdr:col>
      <xdr:colOff>217714</xdr:colOff>
      <xdr:row>52</xdr:row>
      <xdr:rowOff>112937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47</xdr:row>
      <xdr:rowOff>145598</xdr:rowOff>
    </xdr:from>
    <xdr:to>
      <xdr:col>19</xdr:col>
      <xdr:colOff>272145</xdr:colOff>
      <xdr:row>60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47</xdr:row>
      <xdr:rowOff>129267</xdr:rowOff>
    </xdr:from>
    <xdr:to>
      <xdr:col>14</xdr:col>
      <xdr:colOff>392339</xdr:colOff>
      <xdr:row>60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621196</xdr:colOff>
      <xdr:row>34</xdr:row>
      <xdr:rowOff>189672</xdr:rowOff>
    </xdr:from>
    <xdr:to>
      <xdr:col>17</xdr:col>
      <xdr:colOff>621196</xdr:colOff>
      <xdr:row>49</xdr:row>
      <xdr:rowOff>75372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635000</xdr:colOff>
      <xdr:row>51</xdr:row>
      <xdr:rowOff>147108</xdr:rowOff>
    </xdr:from>
    <xdr:to>
      <xdr:col>17</xdr:col>
      <xdr:colOff>635000</xdr:colOff>
      <xdr:row>66</xdr:row>
      <xdr:rowOff>32808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52</xdr:row>
      <xdr:rowOff>145598</xdr:rowOff>
    </xdr:from>
    <xdr:to>
      <xdr:col>19</xdr:col>
      <xdr:colOff>272145</xdr:colOff>
      <xdr:row>65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52</xdr:row>
      <xdr:rowOff>129267</xdr:rowOff>
    </xdr:from>
    <xdr:to>
      <xdr:col>14</xdr:col>
      <xdr:colOff>392339</xdr:colOff>
      <xdr:row>65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52</xdr:row>
      <xdr:rowOff>145598</xdr:rowOff>
    </xdr:from>
    <xdr:to>
      <xdr:col>19</xdr:col>
      <xdr:colOff>272145</xdr:colOff>
      <xdr:row>65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52</xdr:row>
      <xdr:rowOff>129267</xdr:rowOff>
    </xdr:from>
    <xdr:to>
      <xdr:col>14</xdr:col>
      <xdr:colOff>392339</xdr:colOff>
      <xdr:row>65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52</xdr:row>
      <xdr:rowOff>145598</xdr:rowOff>
    </xdr:from>
    <xdr:to>
      <xdr:col>19</xdr:col>
      <xdr:colOff>272145</xdr:colOff>
      <xdr:row>65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52</xdr:row>
      <xdr:rowOff>129267</xdr:rowOff>
    </xdr:from>
    <xdr:to>
      <xdr:col>14</xdr:col>
      <xdr:colOff>392339</xdr:colOff>
      <xdr:row>65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52</xdr:row>
      <xdr:rowOff>145598</xdr:rowOff>
    </xdr:from>
    <xdr:to>
      <xdr:col>19</xdr:col>
      <xdr:colOff>272145</xdr:colOff>
      <xdr:row>65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52</xdr:row>
      <xdr:rowOff>129267</xdr:rowOff>
    </xdr:from>
    <xdr:to>
      <xdr:col>14</xdr:col>
      <xdr:colOff>392339</xdr:colOff>
      <xdr:row>65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52</xdr:row>
      <xdr:rowOff>145598</xdr:rowOff>
    </xdr:from>
    <xdr:to>
      <xdr:col>19</xdr:col>
      <xdr:colOff>272145</xdr:colOff>
      <xdr:row>65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52</xdr:row>
      <xdr:rowOff>129267</xdr:rowOff>
    </xdr:from>
    <xdr:to>
      <xdr:col>14</xdr:col>
      <xdr:colOff>392339</xdr:colOff>
      <xdr:row>65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52</xdr:row>
      <xdr:rowOff>145598</xdr:rowOff>
    </xdr:from>
    <xdr:to>
      <xdr:col>19</xdr:col>
      <xdr:colOff>272145</xdr:colOff>
      <xdr:row>65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52</xdr:row>
      <xdr:rowOff>129267</xdr:rowOff>
    </xdr:from>
    <xdr:to>
      <xdr:col>14</xdr:col>
      <xdr:colOff>392339</xdr:colOff>
      <xdr:row>65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687162</xdr:colOff>
      <xdr:row>48</xdr:row>
      <xdr:rowOff>145598</xdr:rowOff>
    </xdr:from>
    <xdr:to>
      <xdr:col>19</xdr:col>
      <xdr:colOff>272145</xdr:colOff>
      <xdr:row>61</xdr:row>
      <xdr:rowOff>136073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195035</xdr:colOff>
      <xdr:row>48</xdr:row>
      <xdr:rowOff>129267</xdr:rowOff>
    </xdr:from>
    <xdr:to>
      <xdr:col>14</xdr:col>
      <xdr:colOff>392339</xdr:colOff>
      <xdr:row>61</xdr:row>
      <xdr:rowOff>160562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621196</xdr:colOff>
      <xdr:row>39</xdr:row>
      <xdr:rowOff>189672</xdr:rowOff>
    </xdr:from>
    <xdr:to>
      <xdr:col>17</xdr:col>
      <xdr:colOff>621196</xdr:colOff>
      <xdr:row>54</xdr:row>
      <xdr:rowOff>75372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635000</xdr:colOff>
      <xdr:row>56</xdr:row>
      <xdr:rowOff>147108</xdr:rowOff>
    </xdr:from>
    <xdr:to>
      <xdr:col>17</xdr:col>
      <xdr:colOff>635000</xdr:colOff>
      <xdr:row>71</xdr:row>
      <xdr:rowOff>32808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6805</xdr:colOff>
      <xdr:row>64</xdr:row>
      <xdr:rowOff>36742</xdr:rowOff>
    </xdr:from>
    <xdr:to>
      <xdr:col>20</xdr:col>
      <xdr:colOff>353788</xdr:colOff>
      <xdr:row>77</xdr:row>
      <xdr:rowOff>27217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140607</xdr:colOff>
      <xdr:row>63</xdr:row>
      <xdr:rowOff>170089</xdr:rowOff>
    </xdr:from>
    <xdr:to>
      <xdr:col>15</xdr:col>
      <xdr:colOff>337911</xdr:colOff>
      <xdr:row>77</xdr:row>
      <xdr:rowOff>10884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510266</xdr:colOff>
      <xdr:row>37</xdr:row>
      <xdr:rowOff>77560</xdr:rowOff>
    </xdr:from>
    <xdr:to>
      <xdr:col>13</xdr:col>
      <xdr:colOff>741588</xdr:colOff>
      <xdr:row>51</xdr:row>
      <xdr:rowOff>99332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34017</xdr:colOff>
      <xdr:row>73</xdr:row>
      <xdr:rowOff>172811</xdr:rowOff>
    </xdr:from>
    <xdr:to>
      <xdr:col>6</xdr:col>
      <xdr:colOff>796017</xdr:colOff>
      <xdr:row>88</xdr:row>
      <xdr:rowOff>58511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6805</xdr:colOff>
      <xdr:row>64</xdr:row>
      <xdr:rowOff>36742</xdr:rowOff>
    </xdr:from>
    <xdr:to>
      <xdr:col>20</xdr:col>
      <xdr:colOff>353788</xdr:colOff>
      <xdr:row>77</xdr:row>
      <xdr:rowOff>27217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140607</xdr:colOff>
      <xdr:row>63</xdr:row>
      <xdr:rowOff>170089</xdr:rowOff>
    </xdr:from>
    <xdr:to>
      <xdr:col>15</xdr:col>
      <xdr:colOff>337911</xdr:colOff>
      <xdr:row>77</xdr:row>
      <xdr:rowOff>10884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428623</xdr:colOff>
      <xdr:row>42</xdr:row>
      <xdr:rowOff>9525</xdr:rowOff>
    </xdr:from>
    <xdr:to>
      <xdr:col>13</xdr:col>
      <xdr:colOff>659945</xdr:colOff>
      <xdr:row>56</xdr:row>
      <xdr:rowOff>58511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34017</xdr:colOff>
      <xdr:row>73</xdr:row>
      <xdr:rowOff>172811</xdr:rowOff>
    </xdr:from>
    <xdr:to>
      <xdr:col>6</xdr:col>
      <xdr:colOff>796017</xdr:colOff>
      <xdr:row>88</xdr:row>
      <xdr:rowOff>58511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6805</xdr:colOff>
      <xdr:row>64</xdr:row>
      <xdr:rowOff>36742</xdr:rowOff>
    </xdr:from>
    <xdr:to>
      <xdr:col>20</xdr:col>
      <xdr:colOff>353788</xdr:colOff>
      <xdr:row>77</xdr:row>
      <xdr:rowOff>27217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140607</xdr:colOff>
      <xdr:row>63</xdr:row>
      <xdr:rowOff>170089</xdr:rowOff>
    </xdr:from>
    <xdr:to>
      <xdr:col>15</xdr:col>
      <xdr:colOff>337911</xdr:colOff>
      <xdr:row>77</xdr:row>
      <xdr:rowOff>10884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428623</xdr:colOff>
      <xdr:row>42</xdr:row>
      <xdr:rowOff>9525</xdr:rowOff>
    </xdr:from>
    <xdr:to>
      <xdr:col>13</xdr:col>
      <xdr:colOff>659945</xdr:colOff>
      <xdr:row>56</xdr:row>
      <xdr:rowOff>58511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34017</xdr:colOff>
      <xdr:row>73</xdr:row>
      <xdr:rowOff>172811</xdr:rowOff>
    </xdr:from>
    <xdr:to>
      <xdr:col>6</xdr:col>
      <xdr:colOff>796017</xdr:colOff>
      <xdr:row>88</xdr:row>
      <xdr:rowOff>58511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6805</xdr:colOff>
      <xdr:row>64</xdr:row>
      <xdr:rowOff>36742</xdr:rowOff>
    </xdr:from>
    <xdr:to>
      <xdr:col>20</xdr:col>
      <xdr:colOff>353788</xdr:colOff>
      <xdr:row>77</xdr:row>
      <xdr:rowOff>27217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140607</xdr:colOff>
      <xdr:row>63</xdr:row>
      <xdr:rowOff>170089</xdr:rowOff>
    </xdr:from>
    <xdr:to>
      <xdr:col>15</xdr:col>
      <xdr:colOff>337911</xdr:colOff>
      <xdr:row>77</xdr:row>
      <xdr:rowOff>10884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428623</xdr:colOff>
      <xdr:row>42</xdr:row>
      <xdr:rowOff>9525</xdr:rowOff>
    </xdr:from>
    <xdr:to>
      <xdr:col>13</xdr:col>
      <xdr:colOff>659945</xdr:colOff>
      <xdr:row>56</xdr:row>
      <xdr:rowOff>58511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34017</xdr:colOff>
      <xdr:row>73</xdr:row>
      <xdr:rowOff>172811</xdr:rowOff>
    </xdr:from>
    <xdr:to>
      <xdr:col>6</xdr:col>
      <xdr:colOff>796017</xdr:colOff>
      <xdr:row>88</xdr:row>
      <xdr:rowOff>58511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6805</xdr:colOff>
      <xdr:row>64</xdr:row>
      <xdr:rowOff>36742</xdr:rowOff>
    </xdr:from>
    <xdr:to>
      <xdr:col>20</xdr:col>
      <xdr:colOff>353788</xdr:colOff>
      <xdr:row>77</xdr:row>
      <xdr:rowOff>27217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140607</xdr:colOff>
      <xdr:row>63</xdr:row>
      <xdr:rowOff>170089</xdr:rowOff>
    </xdr:from>
    <xdr:to>
      <xdr:col>15</xdr:col>
      <xdr:colOff>337911</xdr:colOff>
      <xdr:row>77</xdr:row>
      <xdr:rowOff>10884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428623</xdr:colOff>
      <xdr:row>42</xdr:row>
      <xdr:rowOff>9525</xdr:rowOff>
    </xdr:from>
    <xdr:to>
      <xdr:col>13</xdr:col>
      <xdr:colOff>659945</xdr:colOff>
      <xdr:row>56</xdr:row>
      <xdr:rowOff>58511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34017</xdr:colOff>
      <xdr:row>73</xdr:row>
      <xdr:rowOff>172811</xdr:rowOff>
    </xdr:from>
    <xdr:to>
      <xdr:col>6</xdr:col>
      <xdr:colOff>796017</xdr:colOff>
      <xdr:row>88</xdr:row>
      <xdr:rowOff>58511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6805</xdr:colOff>
      <xdr:row>64</xdr:row>
      <xdr:rowOff>36742</xdr:rowOff>
    </xdr:from>
    <xdr:to>
      <xdr:col>20</xdr:col>
      <xdr:colOff>353788</xdr:colOff>
      <xdr:row>77</xdr:row>
      <xdr:rowOff>27217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140607</xdr:colOff>
      <xdr:row>63</xdr:row>
      <xdr:rowOff>170089</xdr:rowOff>
    </xdr:from>
    <xdr:to>
      <xdr:col>15</xdr:col>
      <xdr:colOff>337911</xdr:colOff>
      <xdr:row>77</xdr:row>
      <xdr:rowOff>10884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428623</xdr:colOff>
      <xdr:row>42</xdr:row>
      <xdr:rowOff>9525</xdr:rowOff>
    </xdr:from>
    <xdr:to>
      <xdr:col>13</xdr:col>
      <xdr:colOff>659945</xdr:colOff>
      <xdr:row>56</xdr:row>
      <xdr:rowOff>58511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34017</xdr:colOff>
      <xdr:row>73</xdr:row>
      <xdr:rowOff>172811</xdr:rowOff>
    </xdr:from>
    <xdr:to>
      <xdr:col>6</xdr:col>
      <xdr:colOff>796017</xdr:colOff>
      <xdr:row>88</xdr:row>
      <xdr:rowOff>58511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741591</xdr:colOff>
      <xdr:row>62</xdr:row>
      <xdr:rowOff>172813</xdr:rowOff>
    </xdr:from>
    <xdr:to>
      <xdr:col>29</xdr:col>
      <xdr:colOff>312967</xdr:colOff>
      <xdr:row>75</xdr:row>
      <xdr:rowOff>163288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18143</xdr:colOff>
      <xdr:row>62</xdr:row>
      <xdr:rowOff>170089</xdr:rowOff>
    </xdr:from>
    <xdr:to>
      <xdr:col>23</xdr:col>
      <xdr:colOff>337911</xdr:colOff>
      <xdr:row>76</xdr:row>
      <xdr:rowOff>10884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2"/>
  <sheetViews>
    <sheetView topLeftCell="A9" zoomScale="70" zoomScaleNormal="70" workbookViewId="0">
      <selection activeCell="D21" sqref="D21"/>
    </sheetView>
  </sheetViews>
  <sheetFormatPr baseColWidth="10" defaultRowHeight="15" x14ac:dyDescent="0.25"/>
  <cols>
    <col min="2" max="2" width="11.42578125" customWidth="1"/>
    <col min="18" max="18" width="16.42578125" customWidth="1"/>
  </cols>
  <sheetData>
    <row r="2" spans="2:18" x14ac:dyDescent="0.25">
      <c r="B2" s="9" t="s">
        <v>53</v>
      </c>
    </row>
    <row r="4" spans="2:18" x14ac:dyDescent="0.25">
      <c r="B4" s="9" t="s">
        <v>51</v>
      </c>
      <c r="H4" s="9" t="s">
        <v>60</v>
      </c>
    </row>
    <row r="5" spans="2:18" x14ac:dyDescent="0.25">
      <c r="H5" s="26">
        <v>-1</v>
      </c>
      <c r="I5" s="26">
        <v>0</v>
      </c>
      <c r="J5" s="26">
        <v>1</v>
      </c>
    </row>
    <row r="6" spans="2:18" x14ac:dyDescent="0.25">
      <c r="B6" t="s">
        <v>0</v>
      </c>
      <c r="C6" t="s">
        <v>33</v>
      </c>
      <c r="G6" t="s">
        <v>33</v>
      </c>
      <c r="H6" s="5">
        <v>4</v>
      </c>
      <c r="I6" s="5">
        <v>6</v>
      </c>
      <c r="J6" s="5">
        <v>8</v>
      </c>
    </row>
    <row r="7" spans="2:18" x14ac:dyDescent="0.25">
      <c r="B7" t="s">
        <v>1</v>
      </c>
      <c r="C7" t="s">
        <v>5</v>
      </c>
      <c r="G7" t="s">
        <v>5</v>
      </c>
      <c r="H7" s="5">
        <v>3.3</v>
      </c>
      <c r="I7" s="5">
        <v>5.3</v>
      </c>
      <c r="J7" s="5">
        <v>7.3</v>
      </c>
    </row>
    <row r="8" spans="2:18" x14ac:dyDescent="0.25">
      <c r="B8" t="s">
        <v>2</v>
      </c>
      <c r="C8" t="s">
        <v>34</v>
      </c>
      <c r="G8" t="s">
        <v>34</v>
      </c>
      <c r="H8" s="5">
        <v>1</v>
      </c>
      <c r="I8" s="5">
        <v>1.5</v>
      </c>
      <c r="J8" s="5">
        <v>2</v>
      </c>
    </row>
    <row r="9" spans="2:18" x14ac:dyDescent="0.25">
      <c r="B9" t="s">
        <v>3</v>
      </c>
      <c r="C9" t="s">
        <v>35</v>
      </c>
      <c r="G9" t="s">
        <v>35</v>
      </c>
      <c r="H9" s="5">
        <v>0</v>
      </c>
      <c r="I9" s="5">
        <v>1</v>
      </c>
      <c r="J9" s="5">
        <v>5</v>
      </c>
    </row>
    <row r="10" spans="2:18" x14ac:dyDescent="0.25">
      <c r="B10" t="s">
        <v>4</v>
      </c>
      <c r="C10" t="s">
        <v>39</v>
      </c>
      <c r="G10" t="s">
        <v>39</v>
      </c>
      <c r="H10" s="5">
        <v>0</v>
      </c>
      <c r="I10" s="5">
        <v>0.5</v>
      </c>
      <c r="J10" s="5">
        <v>1</v>
      </c>
    </row>
    <row r="12" spans="2:18" x14ac:dyDescent="0.25">
      <c r="B12" s="9" t="s">
        <v>52</v>
      </c>
      <c r="H12" s="9" t="s">
        <v>61</v>
      </c>
    </row>
    <row r="14" spans="2:18" ht="30" x14ac:dyDescent="0.25">
      <c r="C14" s="25" t="s">
        <v>59</v>
      </c>
    </row>
    <row r="15" spans="2:18" x14ac:dyDescent="0.25">
      <c r="B15" s="16" t="s">
        <v>54</v>
      </c>
      <c r="C15" s="23">
        <v>4.5</v>
      </c>
      <c r="H15" s="1" t="s">
        <v>0</v>
      </c>
      <c r="I15" s="1" t="s">
        <v>1</v>
      </c>
      <c r="J15" s="1" t="s">
        <v>2</v>
      </c>
      <c r="K15" s="1" t="s">
        <v>3</v>
      </c>
      <c r="L15" s="1" t="s">
        <v>4</v>
      </c>
      <c r="M15" s="1" t="s">
        <v>30</v>
      </c>
      <c r="N15" s="1" t="s">
        <v>0</v>
      </c>
      <c r="O15" s="1" t="s">
        <v>1</v>
      </c>
      <c r="P15" s="1" t="s">
        <v>2</v>
      </c>
      <c r="Q15" s="1" t="s">
        <v>3</v>
      </c>
      <c r="R15" s="1" t="s">
        <v>4</v>
      </c>
    </row>
    <row r="16" spans="2:18" x14ac:dyDescent="0.25">
      <c r="B16" s="16" t="s">
        <v>55</v>
      </c>
      <c r="C16" s="23">
        <v>4.2</v>
      </c>
      <c r="G16">
        <f ca="1">RAND()</f>
        <v>0.600535824485943</v>
      </c>
      <c r="H16">
        <v>-1</v>
      </c>
      <c r="I16">
        <v>1</v>
      </c>
      <c r="J16">
        <v>1</v>
      </c>
      <c r="K16">
        <v>1</v>
      </c>
      <c r="L16">
        <v>-1</v>
      </c>
      <c r="M16" s="8">
        <v>1</v>
      </c>
      <c r="N16" s="8">
        <v>-1</v>
      </c>
      <c r="O16" s="8">
        <v>1</v>
      </c>
      <c r="P16" s="8">
        <v>-1</v>
      </c>
      <c r="Q16" s="8">
        <v>-1</v>
      </c>
      <c r="R16" s="8">
        <v>-1</v>
      </c>
    </row>
    <row r="17" spans="1:18" x14ac:dyDescent="0.25">
      <c r="B17" s="16" t="s">
        <v>56</v>
      </c>
      <c r="C17" s="23">
        <v>4.25</v>
      </c>
      <c r="G17">
        <f t="shared" ref="G17:G31" ca="1" si="0">RAND()</f>
        <v>0.53784862851979687</v>
      </c>
      <c r="H17">
        <v>1</v>
      </c>
      <c r="I17">
        <v>1</v>
      </c>
      <c r="J17">
        <v>1</v>
      </c>
      <c r="K17">
        <v>-1</v>
      </c>
      <c r="L17">
        <v>-1</v>
      </c>
      <c r="M17" s="8">
        <v>1</v>
      </c>
      <c r="N17" s="8">
        <v>-1</v>
      </c>
      <c r="O17" s="8">
        <v>-1</v>
      </c>
      <c r="P17" s="8">
        <v>-1</v>
      </c>
      <c r="Q17" s="8">
        <v>1</v>
      </c>
      <c r="R17" s="8">
        <v>-1</v>
      </c>
    </row>
    <row r="18" spans="1:18" x14ac:dyDescent="0.25">
      <c r="B18" s="16" t="s">
        <v>57</v>
      </c>
      <c r="C18" s="23">
        <v>5</v>
      </c>
      <c r="G18">
        <f t="shared" ca="1" si="0"/>
        <v>0.20033224912967784</v>
      </c>
      <c r="H18">
        <v>1</v>
      </c>
      <c r="I18">
        <v>-1</v>
      </c>
      <c r="J18">
        <v>1</v>
      </c>
      <c r="K18">
        <v>1</v>
      </c>
      <c r="L18">
        <v>-1</v>
      </c>
      <c r="M18" s="8">
        <v>1</v>
      </c>
      <c r="N18" s="8">
        <v>1</v>
      </c>
      <c r="O18" s="8">
        <v>-1</v>
      </c>
      <c r="P18" s="8">
        <v>-1</v>
      </c>
      <c r="Q18" s="8">
        <v>-1</v>
      </c>
      <c r="R18" s="8">
        <v>-1</v>
      </c>
    </row>
    <row r="19" spans="1:18" x14ac:dyDescent="0.25">
      <c r="B19" s="16" t="s">
        <v>58</v>
      </c>
      <c r="C19" s="23">
        <v>4.9000000000000004</v>
      </c>
      <c r="G19">
        <f ca="1">RAND()</f>
        <v>0.50587637166871613</v>
      </c>
      <c r="H19">
        <v>-1</v>
      </c>
      <c r="I19">
        <v>1</v>
      </c>
      <c r="J19">
        <v>-1</v>
      </c>
      <c r="K19">
        <v>-1</v>
      </c>
      <c r="L19">
        <v>-1</v>
      </c>
      <c r="M19" s="8">
        <v>1</v>
      </c>
      <c r="N19" s="8">
        <v>1</v>
      </c>
      <c r="O19" s="8">
        <v>1</v>
      </c>
      <c r="P19" s="8">
        <v>-1</v>
      </c>
      <c r="Q19" s="8">
        <v>1</v>
      </c>
      <c r="R19" s="8">
        <v>-1</v>
      </c>
    </row>
    <row r="20" spans="1:18" x14ac:dyDescent="0.25">
      <c r="B20" s="18" t="s">
        <v>38</v>
      </c>
      <c r="C20" s="16">
        <f>AVERAGE(C15:C19)</f>
        <v>4.57</v>
      </c>
      <c r="G20">
        <f t="shared" ca="1" si="0"/>
        <v>0.77954224345215106</v>
      </c>
      <c r="H20">
        <v>-1</v>
      </c>
      <c r="I20">
        <v>-1</v>
      </c>
      <c r="J20">
        <v>-1</v>
      </c>
      <c r="K20">
        <v>1</v>
      </c>
      <c r="L20">
        <v>-1</v>
      </c>
      <c r="M20" s="3">
        <v>2</v>
      </c>
      <c r="N20" s="3">
        <v>1</v>
      </c>
      <c r="O20" s="3">
        <v>1</v>
      </c>
      <c r="P20" s="3">
        <v>-1</v>
      </c>
      <c r="Q20" s="3">
        <v>-1</v>
      </c>
      <c r="R20" s="3">
        <v>1</v>
      </c>
    </row>
    <row r="21" spans="1:18" x14ac:dyDescent="0.25">
      <c r="B21" s="18" t="s">
        <v>37</v>
      </c>
      <c r="C21" s="23">
        <f>STDEVA(C15:C19)</f>
        <v>0.366742416417845</v>
      </c>
      <c r="G21">
        <f t="shared" ca="1" si="0"/>
        <v>9.2965839165730424E-2</v>
      </c>
      <c r="H21">
        <v>1</v>
      </c>
      <c r="I21">
        <v>-1</v>
      </c>
      <c r="J21">
        <v>-1</v>
      </c>
      <c r="K21">
        <v>-1</v>
      </c>
      <c r="L21">
        <v>-1</v>
      </c>
      <c r="M21" s="3">
        <v>2</v>
      </c>
      <c r="N21" s="3">
        <v>-1</v>
      </c>
      <c r="O21" s="3">
        <v>1</v>
      </c>
      <c r="P21" s="3">
        <v>-1</v>
      </c>
      <c r="Q21" s="3">
        <v>1</v>
      </c>
      <c r="R21" s="3">
        <v>1</v>
      </c>
    </row>
    <row r="22" spans="1:18" x14ac:dyDescent="0.25">
      <c r="B22" s="18" t="s">
        <v>36</v>
      </c>
      <c r="C22" s="24">
        <f>100*C21/C20</f>
        <v>8.0249981710688179</v>
      </c>
      <c r="G22">
        <f t="shared" ca="1" si="0"/>
        <v>0.52863161701248285</v>
      </c>
      <c r="H22">
        <v>-1</v>
      </c>
      <c r="I22">
        <v>-1</v>
      </c>
      <c r="J22">
        <v>1</v>
      </c>
      <c r="K22">
        <v>-1</v>
      </c>
      <c r="L22">
        <v>-1</v>
      </c>
      <c r="M22" s="3">
        <v>2</v>
      </c>
      <c r="N22" s="3">
        <v>1</v>
      </c>
      <c r="O22" s="3">
        <v>-1</v>
      </c>
      <c r="P22" s="3">
        <v>-1</v>
      </c>
      <c r="Q22" s="3">
        <v>1</v>
      </c>
      <c r="R22" s="3">
        <v>1</v>
      </c>
    </row>
    <row r="23" spans="1:18" x14ac:dyDescent="0.25">
      <c r="B23" s="18" t="s">
        <v>27</v>
      </c>
      <c r="C23" s="23">
        <f>VAR(C15:C19)</f>
        <v>0.13450000000000001</v>
      </c>
      <c r="G23">
        <f t="shared" ca="1" si="0"/>
        <v>0.88370691145534352</v>
      </c>
      <c r="H23">
        <v>1</v>
      </c>
      <c r="I23">
        <v>1</v>
      </c>
      <c r="J23">
        <v>-1</v>
      </c>
      <c r="K23">
        <v>1</v>
      </c>
      <c r="L23">
        <v>-1</v>
      </c>
      <c r="M23" s="3">
        <v>2</v>
      </c>
      <c r="N23" s="3">
        <v>-1</v>
      </c>
      <c r="O23" s="3">
        <v>-1</v>
      </c>
      <c r="P23" s="3">
        <v>-1</v>
      </c>
      <c r="Q23" s="3">
        <v>-1</v>
      </c>
      <c r="R23" s="3">
        <v>1</v>
      </c>
    </row>
    <row r="24" spans="1:18" x14ac:dyDescent="0.25">
      <c r="A24" s="17"/>
      <c r="B24" s="17"/>
      <c r="C24" s="17"/>
      <c r="G24">
        <f t="shared" ca="1" si="0"/>
        <v>0.8504467894701524</v>
      </c>
      <c r="H24">
        <v>1</v>
      </c>
      <c r="I24">
        <v>-1</v>
      </c>
      <c r="J24">
        <v>1</v>
      </c>
      <c r="K24">
        <v>-1</v>
      </c>
      <c r="L24">
        <v>1</v>
      </c>
      <c r="M24" s="8">
        <v>3</v>
      </c>
      <c r="N24" s="8">
        <v>-1</v>
      </c>
      <c r="O24" s="8">
        <v>1</v>
      </c>
      <c r="P24" s="8">
        <v>1</v>
      </c>
      <c r="Q24" s="8">
        <v>1</v>
      </c>
      <c r="R24" s="8">
        <v>-1</v>
      </c>
    </row>
    <row r="25" spans="1:18" x14ac:dyDescent="0.25">
      <c r="A25" s="17"/>
      <c r="B25" s="17"/>
      <c r="C25" s="17"/>
      <c r="G25">
        <f ca="1">RAND()</f>
        <v>0.60565877494882425</v>
      </c>
      <c r="H25">
        <v>1</v>
      </c>
      <c r="I25">
        <v>1</v>
      </c>
      <c r="J25">
        <v>1</v>
      </c>
      <c r="K25">
        <v>1</v>
      </c>
      <c r="L25">
        <v>1</v>
      </c>
      <c r="M25" s="8">
        <v>3</v>
      </c>
      <c r="N25" s="8">
        <v>-1</v>
      </c>
      <c r="O25" s="8">
        <v>-1</v>
      </c>
      <c r="P25" s="8">
        <v>1</v>
      </c>
      <c r="Q25" s="8">
        <v>-1</v>
      </c>
      <c r="R25" s="8">
        <v>-1</v>
      </c>
    </row>
    <row r="26" spans="1:18" x14ac:dyDescent="0.25">
      <c r="A26" s="17"/>
      <c r="B26" s="17"/>
      <c r="C26" s="17"/>
      <c r="G26">
        <f ca="1">RAND()</f>
        <v>0.53945670676745217</v>
      </c>
      <c r="H26">
        <v>1</v>
      </c>
      <c r="I26">
        <v>1</v>
      </c>
      <c r="J26">
        <v>-1</v>
      </c>
      <c r="K26">
        <v>-1</v>
      </c>
      <c r="L26">
        <v>1</v>
      </c>
      <c r="M26" s="8">
        <v>3</v>
      </c>
      <c r="N26" s="8">
        <v>1</v>
      </c>
      <c r="O26" s="8">
        <v>1</v>
      </c>
      <c r="P26" s="8">
        <v>1</v>
      </c>
      <c r="Q26" s="8">
        <v>-1</v>
      </c>
      <c r="R26" s="8">
        <v>-1</v>
      </c>
    </row>
    <row r="27" spans="1:18" x14ac:dyDescent="0.25">
      <c r="A27" s="17"/>
      <c r="B27" s="17"/>
      <c r="C27" s="17"/>
      <c r="G27">
        <f t="shared" ca="1" si="0"/>
        <v>0.16760286053264539</v>
      </c>
      <c r="H27">
        <v>-1</v>
      </c>
      <c r="I27">
        <v>1</v>
      </c>
      <c r="J27">
        <v>-1</v>
      </c>
      <c r="K27">
        <v>1</v>
      </c>
      <c r="L27">
        <v>1</v>
      </c>
      <c r="M27" s="8">
        <v>3</v>
      </c>
      <c r="N27" s="8">
        <v>1</v>
      </c>
      <c r="O27" s="8">
        <v>-1</v>
      </c>
      <c r="P27" s="8">
        <v>1</v>
      </c>
      <c r="Q27" s="8">
        <v>1</v>
      </c>
      <c r="R27" s="8">
        <v>-1</v>
      </c>
    </row>
    <row r="28" spans="1:18" x14ac:dyDescent="0.25">
      <c r="A28" s="17"/>
      <c r="B28" s="17"/>
      <c r="C28" s="17"/>
      <c r="G28">
        <f t="shared" ca="1" si="0"/>
        <v>0.78199648613574613</v>
      </c>
      <c r="H28">
        <v>-1</v>
      </c>
      <c r="I28">
        <v>1</v>
      </c>
      <c r="J28">
        <v>1</v>
      </c>
      <c r="K28">
        <v>-1</v>
      </c>
      <c r="L28">
        <v>1</v>
      </c>
      <c r="M28" s="3">
        <v>4</v>
      </c>
      <c r="N28" s="3">
        <v>1</v>
      </c>
      <c r="O28" s="3">
        <v>-1</v>
      </c>
      <c r="P28" s="3">
        <v>1</v>
      </c>
      <c r="Q28" s="3">
        <v>-1</v>
      </c>
      <c r="R28" s="3">
        <v>1</v>
      </c>
    </row>
    <row r="29" spans="1:18" x14ac:dyDescent="0.25">
      <c r="A29" s="20"/>
      <c r="B29" s="17"/>
      <c r="G29">
        <f t="shared" ca="1" si="0"/>
        <v>0.15616845921775535</v>
      </c>
      <c r="H29">
        <v>1</v>
      </c>
      <c r="I29">
        <v>-1</v>
      </c>
      <c r="J29">
        <v>-1</v>
      </c>
      <c r="K29">
        <v>1</v>
      </c>
      <c r="L29">
        <v>1</v>
      </c>
      <c r="M29" s="3">
        <v>4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</row>
    <row r="30" spans="1:18" x14ac:dyDescent="0.25">
      <c r="A30" s="20"/>
      <c r="B30" s="21"/>
      <c r="G30">
        <f t="shared" ca="1" si="0"/>
        <v>0.50877437075504461</v>
      </c>
      <c r="H30">
        <v>-1</v>
      </c>
      <c r="I30">
        <v>-1</v>
      </c>
      <c r="J30">
        <v>-1</v>
      </c>
      <c r="K30">
        <v>-1</v>
      </c>
      <c r="L30">
        <v>1</v>
      </c>
      <c r="M30" s="3">
        <v>4</v>
      </c>
      <c r="N30" s="3">
        <v>-1</v>
      </c>
      <c r="O30" s="3">
        <v>1</v>
      </c>
      <c r="P30" s="3">
        <v>1</v>
      </c>
      <c r="Q30" s="3">
        <v>-1</v>
      </c>
      <c r="R30" s="3">
        <v>1</v>
      </c>
    </row>
    <row r="31" spans="1:18" x14ac:dyDescent="0.25">
      <c r="A31" s="20"/>
      <c r="B31" s="22"/>
      <c r="G31">
        <f t="shared" ca="1" si="0"/>
        <v>0.62814833500543255</v>
      </c>
      <c r="H31">
        <v>-1</v>
      </c>
      <c r="I31">
        <v>-1</v>
      </c>
      <c r="J31">
        <v>1</v>
      </c>
      <c r="K31">
        <v>1</v>
      </c>
      <c r="L31">
        <v>1</v>
      </c>
      <c r="M31" s="3">
        <v>4</v>
      </c>
      <c r="N31" s="3">
        <v>-1</v>
      </c>
      <c r="O31" s="3">
        <v>-1</v>
      </c>
      <c r="P31" s="3">
        <v>1</v>
      </c>
      <c r="Q31" s="3">
        <v>1</v>
      </c>
      <c r="R31" s="3">
        <v>1</v>
      </c>
    </row>
    <row r="32" spans="1:18" x14ac:dyDescent="0.25">
      <c r="A32" s="20"/>
      <c r="B32" s="21"/>
    </row>
    <row r="34" spans="8:18" x14ac:dyDescent="0.25">
      <c r="H34" s="1" t="s">
        <v>0</v>
      </c>
      <c r="I34" s="1" t="s">
        <v>1</v>
      </c>
      <c r="J34" s="1" t="s">
        <v>2</v>
      </c>
      <c r="K34" s="1" t="s">
        <v>3</v>
      </c>
      <c r="L34" s="1" t="s">
        <v>4</v>
      </c>
      <c r="O34" s="2"/>
      <c r="P34">
        <v>1</v>
      </c>
      <c r="Q34">
        <v>1</v>
      </c>
      <c r="R34">
        <v>1</v>
      </c>
    </row>
    <row r="35" spans="8:18" x14ac:dyDescent="0.25">
      <c r="H35">
        <v>-1</v>
      </c>
      <c r="I35">
        <v>1</v>
      </c>
      <c r="J35">
        <v>-1</v>
      </c>
      <c r="K35">
        <v>-1</v>
      </c>
      <c r="L35">
        <v>-1</v>
      </c>
      <c r="O35" s="2"/>
      <c r="P35">
        <v>-1</v>
      </c>
      <c r="Q35">
        <v>1</v>
      </c>
      <c r="R35">
        <v>1</v>
      </c>
    </row>
    <row r="36" spans="8:18" x14ac:dyDescent="0.25">
      <c r="H36">
        <v>-1</v>
      </c>
      <c r="I36">
        <v>-1</v>
      </c>
      <c r="J36">
        <v>-1</v>
      </c>
      <c r="K36">
        <v>1</v>
      </c>
      <c r="L36">
        <v>-1</v>
      </c>
      <c r="O36" s="2"/>
      <c r="P36">
        <v>1</v>
      </c>
      <c r="Q36">
        <v>-1</v>
      </c>
      <c r="R36">
        <v>1</v>
      </c>
    </row>
    <row r="37" spans="8:18" x14ac:dyDescent="0.25">
      <c r="H37">
        <v>1</v>
      </c>
      <c r="I37">
        <v>-1</v>
      </c>
      <c r="J37">
        <v>-1</v>
      </c>
      <c r="K37">
        <v>-1</v>
      </c>
      <c r="L37">
        <v>-1</v>
      </c>
      <c r="O37" s="2"/>
      <c r="P37">
        <v>-1</v>
      </c>
      <c r="Q37">
        <v>-1</v>
      </c>
      <c r="R37">
        <v>1</v>
      </c>
    </row>
    <row r="38" spans="8:18" x14ac:dyDescent="0.25">
      <c r="H38">
        <v>1</v>
      </c>
      <c r="I38">
        <v>1</v>
      </c>
      <c r="J38">
        <v>-1</v>
      </c>
      <c r="K38">
        <v>1</v>
      </c>
      <c r="L38">
        <v>-1</v>
      </c>
      <c r="O38" s="2"/>
      <c r="P38">
        <v>1</v>
      </c>
      <c r="Q38">
        <v>1</v>
      </c>
      <c r="R38">
        <v>-1</v>
      </c>
    </row>
    <row r="39" spans="8:18" x14ac:dyDescent="0.25">
      <c r="H39">
        <v>-1</v>
      </c>
      <c r="I39">
        <v>1</v>
      </c>
      <c r="J39">
        <v>1</v>
      </c>
      <c r="K39">
        <v>1</v>
      </c>
      <c r="L39">
        <v>-1</v>
      </c>
      <c r="O39" s="2"/>
      <c r="P39">
        <v>-1</v>
      </c>
      <c r="Q39">
        <v>1</v>
      </c>
      <c r="R39">
        <v>-1</v>
      </c>
    </row>
    <row r="40" spans="8:18" x14ac:dyDescent="0.25">
      <c r="H40">
        <v>-1</v>
      </c>
      <c r="I40">
        <v>-1</v>
      </c>
      <c r="J40">
        <v>1</v>
      </c>
      <c r="K40">
        <v>-1</v>
      </c>
      <c r="L40">
        <v>-1</v>
      </c>
      <c r="P40">
        <v>1</v>
      </c>
      <c r="Q40">
        <v>-1</v>
      </c>
      <c r="R40">
        <v>-1</v>
      </c>
    </row>
    <row r="41" spans="8:18" x14ac:dyDescent="0.25">
      <c r="H41">
        <v>1</v>
      </c>
      <c r="I41">
        <v>1</v>
      </c>
      <c r="J41">
        <v>1</v>
      </c>
      <c r="K41">
        <v>-1</v>
      </c>
      <c r="L41">
        <v>-1</v>
      </c>
      <c r="P41">
        <v>-1</v>
      </c>
      <c r="Q41">
        <v>-1</v>
      </c>
      <c r="R41">
        <v>-1</v>
      </c>
    </row>
    <row r="42" spans="8:18" x14ac:dyDescent="0.25">
      <c r="H42">
        <v>1</v>
      </c>
      <c r="I42">
        <v>-1</v>
      </c>
      <c r="J42">
        <v>1</v>
      </c>
      <c r="K42">
        <v>1</v>
      </c>
      <c r="L42">
        <v>-1</v>
      </c>
    </row>
    <row r="44" spans="8:18" x14ac:dyDescent="0.25">
      <c r="H44" s="1" t="s">
        <v>0</v>
      </c>
      <c r="I44" s="1" t="s">
        <v>1</v>
      </c>
      <c r="J44" s="1" t="s">
        <v>2</v>
      </c>
      <c r="K44" s="1" t="s">
        <v>3</v>
      </c>
      <c r="L44" s="1" t="s">
        <v>4</v>
      </c>
    </row>
    <row r="45" spans="8:18" x14ac:dyDescent="0.25">
      <c r="H45">
        <v>1</v>
      </c>
      <c r="I45">
        <v>1</v>
      </c>
      <c r="J45">
        <v>-1</v>
      </c>
      <c r="K45">
        <v>-1</v>
      </c>
      <c r="L45">
        <v>1</v>
      </c>
    </row>
    <row r="46" spans="8:18" x14ac:dyDescent="0.25">
      <c r="H46">
        <v>-1</v>
      </c>
      <c r="I46">
        <v>1</v>
      </c>
      <c r="J46">
        <v>-1</v>
      </c>
      <c r="K46">
        <v>1</v>
      </c>
      <c r="L46">
        <v>1</v>
      </c>
    </row>
    <row r="47" spans="8:18" x14ac:dyDescent="0.25">
      <c r="H47">
        <v>1</v>
      </c>
      <c r="I47">
        <v>-1</v>
      </c>
      <c r="J47">
        <v>-1</v>
      </c>
      <c r="K47">
        <v>1</v>
      </c>
      <c r="L47">
        <v>1</v>
      </c>
    </row>
    <row r="48" spans="8:18" x14ac:dyDescent="0.25">
      <c r="H48">
        <v>-1</v>
      </c>
      <c r="I48">
        <v>-1</v>
      </c>
      <c r="J48">
        <v>-1</v>
      </c>
      <c r="K48">
        <v>-1</v>
      </c>
      <c r="L48">
        <v>1</v>
      </c>
    </row>
    <row r="49" spans="8:12" x14ac:dyDescent="0.25">
      <c r="H49">
        <v>1</v>
      </c>
      <c r="I49">
        <v>-1</v>
      </c>
      <c r="J49">
        <v>1</v>
      </c>
      <c r="K49">
        <v>-1</v>
      </c>
      <c r="L49">
        <v>1</v>
      </c>
    </row>
    <row r="50" spans="8:12" x14ac:dyDescent="0.25">
      <c r="H50">
        <v>1</v>
      </c>
      <c r="I50">
        <v>1</v>
      </c>
      <c r="J50">
        <v>1</v>
      </c>
      <c r="K50">
        <v>1</v>
      </c>
      <c r="L50">
        <v>1</v>
      </c>
    </row>
    <row r="51" spans="8:12" x14ac:dyDescent="0.25">
      <c r="H51">
        <v>-1</v>
      </c>
      <c r="I51">
        <v>1</v>
      </c>
      <c r="J51">
        <v>1</v>
      </c>
      <c r="K51">
        <v>-1</v>
      </c>
      <c r="L51">
        <v>1</v>
      </c>
    </row>
    <row r="52" spans="8:12" x14ac:dyDescent="0.25">
      <c r="H52">
        <v>-1</v>
      </c>
      <c r="I52">
        <v>-1</v>
      </c>
      <c r="J52">
        <v>1</v>
      </c>
      <c r="K52">
        <v>1</v>
      </c>
      <c r="L52">
        <v>1</v>
      </c>
    </row>
  </sheetData>
  <sortState ref="H22:L29">
    <sortCondition ref="J31:J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A111"/>
  <sheetViews>
    <sheetView topLeftCell="A6" zoomScale="80" zoomScaleNormal="80" workbookViewId="0">
      <selection activeCell="I17" sqref="I17"/>
    </sheetView>
  </sheetViews>
  <sheetFormatPr baseColWidth="10" defaultRowHeight="15" x14ac:dyDescent="0.25"/>
  <cols>
    <col min="3" max="3" width="13" bestFit="1" customWidth="1"/>
    <col min="4" max="4" width="14.85546875" bestFit="1" customWidth="1"/>
    <col min="7" max="25" width="11.42578125" customWidth="1"/>
    <col min="26" max="26" width="12.85546875" customWidth="1"/>
  </cols>
  <sheetData>
    <row r="1" spans="1:27" s="9" customFormat="1" x14ac:dyDescent="0.25">
      <c r="A1" s="9" t="s">
        <v>40</v>
      </c>
      <c r="B1" s="9" t="s">
        <v>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11" t="s">
        <v>41</v>
      </c>
    </row>
    <row r="2" spans="1:27" x14ac:dyDescent="0.25">
      <c r="A2">
        <v>1</v>
      </c>
      <c r="B2" s="8">
        <v>-1</v>
      </c>
      <c r="C2" s="8">
        <v>1</v>
      </c>
      <c r="D2" s="8">
        <v>-1</v>
      </c>
      <c r="E2" s="8">
        <v>-1</v>
      </c>
      <c r="F2" s="8">
        <v>-1</v>
      </c>
      <c r="G2">
        <f>B2*C2</f>
        <v>-1</v>
      </c>
      <c r="H2">
        <f>B2*D2</f>
        <v>1</v>
      </c>
      <c r="I2">
        <f>B2*E2</f>
        <v>1</v>
      </c>
      <c r="J2">
        <f>B2*F2</f>
        <v>1</v>
      </c>
      <c r="K2">
        <f>C2*D2</f>
        <v>-1</v>
      </c>
      <c r="L2">
        <f>C2*E2</f>
        <v>-1</v>
      </c>
      <c r="M2">
        <f>C2*F2</f>
        <v>-1</v>
      </c>
      <c r="N2">
        <f>D2*E2</f>
        <v>1</v>
      </c>
      <c r="O2">
        <f>D2*F2</f>
        <v>1</v>
      </c>
      <c r="P2">
        <f>E2*F2</f>
        <v>1</v>
      </c>
      <c r="Q2">
        <f>B2*C2*D2</f>
        <v>1</v>
      </c>
      <c r="R2">
        <f>B2*C2*E2</f>
        <v>1</v>
      </c>
      <c r="S2">
        <f>B2*C2*F2</f>
        <v>1</v>
      </c>
      <c r="T2">
        <f>B2*D2*E2</f>
        <v>-1</v>
      </c>
      <c r="U2">
        <f>B2*D2*F2</f>
        <v>-1</v>
      </c>
      <c r="V2">
        <f>B2*E2*F2</f>
        <v>-1</v>
      </c>
      <c r="W2">
        <f>C2*D2*E2</f>
        <v>1</v>
      </c>
      <c r="X2">
        <f>C2*E2*F2</f>
        <v>1</v>
      </c>
      <c r="Y2">
        <f>D2*E2*F2</f>
        <v>-1</v>
      </c>
      <c r="Z2" s="27">
        <v>4.5999999999999996</v>
      </c>
      <c r="AA2" s="7">
        <v>4.5999999999999996</v>
      </c>
    </row>
    <row r="3" spans="1:27" x14ac:dyDescent="0.25">
      <c r="A3">
        <v>2</v>
      </c>
      <c r="B3" s="8">
        <v>-1</v>
      </c>
      <c r="C3" s="8">
        <v>-1</v>
      </c>
      <c r="D3" s="8">
        <v>-1</v>
      </c>
      <c r="E3" s="8">
        <v>1</v>
      </c>
      <c r="F3" s="8">
        <v>-1</v>
      </c>
      <c r="G3">
        <f t="shared" ref="G3:G17" si="0">B3*C3</f>
        <v>1</v>
      </c>
      <c r="H3">
        <f t="shared" ref="H3:H17" si="1">B3*D3</f>
        <v>1</v>
      </c>
      <c r="I3">
        <f t="shared" ref="I3:I17" si="2">B3*E3</f>
        <v>-1</v>
      </c>
      <c r="J3">
        <f t="shared" ref="J3:J17" si="3">B3*F3</f>
        <v>1</v>
      </c>
      <c r="K3">
        <f t="shared" ref="K3:K17" si="4">C3*D3</f>
        <v>1</v>
      </c>
      <c r="L3">
        <f t="shared" ref="L3:L17" si="5">C3*E3</f>
        <v>-1</v>
      </c>
      <c r="M3">
        <f t="shared" ref="M3:M17" si="6">C3*F3</f>
        <v>1</v>
      </c>
      <c r="N3">
        <f t="shared" ref="N3:N17" si="7">D3*E3</f>
        <v>-1</v>
      </c>
      <c r="O3">
        <f t="shared" ref="O3:O17" si="8">D3*F3</f>
        <v>1</v>
      </c>
      <c r="P3">
        <f t="shared" ref="P3:P17" si="9">E3*F3</f>
        <v>-1</v>
      </c>
      <c r="Q3">
        <f t="shared" ref="Q3:Q17" si="10">B3*C3*D3</f>
        <v>-1</v>
      </c>
      <c r="R3">
        <f t="shared" ref="R3:R17" si="11">B3*C3*E3</f>
        <v>1</v>
      </c>
      <c r="S3">
        <f t="shared" ref="S3:S17" si="12">B3*C3*F3</f>
        <v>-1</v>
      </c>
      <c r="T3">
        <f t="shared" ref="T3:T17" si="13">B3*D3*E3</f>
        <v>1</v>
      </c>
      <c r="U3">
        <f t="shared" ref="U3:U17" si="14">B3*D3*F3</f>
        <v>-1</v>
      </c>
      <c r="V3">
        <f t="shared" ref="V3:V17" si="15">B3*E3*F3</f>
        <v>1</v>
      </c>
      <c r="W3">
        <f t="shared" ref="W3:W17" si="16">C3*D3*E3</f>
        <v>1</v>
      </c>
      <c r="X3">
        <f t="shared" ref="X3:X17" si="17">C3*E3*F3</f>
        <v>1</v>
      </c>
      <c r="Y3">
        <f t="shared" ref="Y3:Y17" si="18">D3*E3*F3</f>
        <v>1</v>
      </c>
      <c r="Z3" s="27">
        <v>4.3499999999999996</v>
      </c>
      <c r="AA3" s="7">
        <v>4.3499999999999996</v>
      </c>
    </row>
    <row r="4" spans="1:27" x14ac:dyDescent="0.25">
      <c r="A4">
        <v>3</v>
      </c>
      <c r="B4" s="8">
        <v>1</v>
      </c>
      <c r="C4" s="8">
        <v>-1</v>
      </c>
      <c r="D4" s="8">
        <v>-1</v>
      </c>
      <c r="E4" s="8">
        <v>-1</v>
      </c>
      <c r="F4" s="8">
        <v>-1</v>
      </c>
      <c r="G4">
        <f t="shared" si="0"/>
        <v>-1</v>
      </c>
      <c r="H4">
        <f t="shared" si="1"/>
        <v>-1</v>
      </c>
      <c r="I4">
        <f t="shared" si="2"/>
        <v>-1</v>
      </c>
      <c r="J4">
        <f t="shared" si="3"/>
        <v>-1</v>
      </c>
      <c r="K4">
        <f t="shared" si="4"/>
        <v>1</v>
      </c>
      <c r="L4">
        <f t="shared" si="5"/>
        <v>1</v>
      </c>
      <c r="M4">
        <f t="shared" si="6"/>
        <v>1</v>
      </c>
      <c r="N4">
        <f t="shared" si="7"/>
        <v>1</v>
      </c>
      <c r="O4">
        <f t="shared" si="8"/>
        <v>1</v>
      </c>
      <c r="P4">
        <f t="shared" si="9"/>
        <v>1</v>
      </c>
      <c r="Q4">
        <f t="shared" si="10"/>
        <v>1</v>
      </c>
      <c r="R4">
        <f t="shared" si="11"/>
        <v>1</v>
      </c>
      <c r="S4">
        <f t="shared" si="12"/>
        <v>1</v>
      </c>
      <c r="T4">
        <f t="shared" si="13"/>
        <v>1</v>
      </c>
      <c r="U4">
        <f t="shared" si="14"/>
        <v>1</v>
      </c>
      <c r="V4">
        <f t="shared" si="15"/>
        <v>1</v>
      </c>
      <c r="W4">
        <f t="shared" si="16"/>
        <v>-1</v>
      </c>
      <c r="X4">
        <f t="shared" si="17"/>
        <v>-1</v>
      </c>
      <c r="Y4">
        <f t="shared" si="18"/>
        <v>-1</v>
      </c>
      <c r="Z4" s="27">
        <v>6.95</v>
      </c>
      <c r="AA4" s="7">
        <v>6.95</v>
      </c>
    </row>
    <row r="5" spans="1:27" x14ac:dyDescent="0.25">
      <c r="A5">
        <v>4</v>
      </c>
      <c r="B5" s="8">
        <v>1</v>
      </c>
      <c r="C5" s="8">
        <v>1</v>
      </c>
      <c r="D5" s="8">
        <v>-1</v>
      </c>
      <c r="E5" s="8">
        <v>1</v>
      </c>
      <c r="F5" s="8">
        <v>-1</v>
      </c>
      <c r="G5">
        <f t="shared" si="0"/>
        <v>1</v>
      </c>
      <c r="H5">
        <f t="shared" si="1"/>
        <v>-1</v>
      </c>
      <c r="I5">
        <f t="shared" si="2"/>
        <v>1</v>
      </c>
      <c r="J5">
        <f t="shared" si="3"/>
        <v>-1</v>
      </c>
      <c r="K5">
        <f t="shared" si="4"/>
        <v>-1</v>
      </c>
      <c r="L5">
        <f t="shared" si="5"/>
        <v>1</v>
      </c>
      <c r="M5">
        <f t="shared" si="6"/>
        <v>-1</v>
      </c>
      <c r="N5">
        <f t="shared" si="7"/>
        <v>-1</v>
      </c>
      <c r="O5">
        <f t="shared" si="8"/>
        <v>1</v>
      </c>
      <c r="P5">
        <f t="shared" si="9"/>
        <v>-1</v>
      </c>
      <c r="Q5">
        <f t="shared" si="10"/>
        <v>-1</v>
      </c>
      <c r="R5">
        <f t="shared" si="11"/>
        <v>1</v>
      </c>
      <c r="S5">
        <f t="shared" si="12"/>
        <v>-1</v>
      </c>
      <c r="T5">
        <f t="shared" si="13"/>
        <v>-1</v>
      </c>
      <c r="U5">
        <f t="shared" si="14"/>
        <v>1</v>
      </c>
      <c r="V5">
        <f t="shared" si="15"/>
        <v>-1</v>
      </c>
      <c r="W5">
        <f t="shared" si="16"/>
        <v>-1</v>
      </c>
      <c r="X5">
        <f t="shared" si="17"/>
        <v>-1</v>
      </c>
      <c r="Y5">
        <f t="shared" si="18"/>
        <v>1</v>
      </c>
      <c r="Z5" s="27">
        <v>6.4</v>
      </c>
      <c r="AA5" s="7">
        <v>6.4</v>
      </c>
    </row>
    <row r="6" spans="1:27" x14ac:dyDescent="0.25">
      <c r="A6">
        <v>5</v>
      </c>
      <c r="B6" s="8">
        <v>1</v>
      </c>
      <c r="C6" s="8">
        <v>1</v>
      </c>
      <c r="D6" s="8">
        <v>-1</v>
      </c>
      <c r="E6" s="8">
        <v>-1</v>
      </c>
      <c r="F6" s="8">
        <v>1</v>
      </c>
      <c r="G6">
        <f t="shared" si="0"/>
        <v>1</v>
      </c>
      <c r="H6">
        <f t="shared" si="1"/>
        <v>-1</v>
      </c>
      <c r="I6">
        <f t="shared" si="2"/>
        <v>-1</v>
      </c>
      <c r="J6">
        <f t="shared" si="3"/>
        <v>1</v>
      </c>
      <c r="K6">
        <f t="shared" si="4"/>
        <v>-1</v>
      </c>
      <c r="L6">
        <f t="shared" si="5"/>
        <v>-1</v>
      </c>
      <c r="M6">
        <f t="shared" si="6"/>
        <v>1</v>
      </c>
      <c r="N6">
        <f t="shared" si="7"/>
        <v>1</v>
      </c>
      <c r="O6">
        <f t="shared" si="8"/>
        <v>-1</v>
      </c>
      <c r="P6">
        <f t="shared" si="9"/>
        <v>-1</v>
      </c>
      <c r="Q6">
        <f t="shared" si="10"/>
        <v>-1</v>
      </c>
      <c r="R6">
        <f t="shared" si="11"/>
        <v>-1</v>
      </c>
      <c r="S6">
        <f t="shared" si="12"/>
        <v>1</v>
      </c>
      <c r="T6">
        <f t="shared" si="13"/>
        <v>1</v>
      </c>
      <c r="U6">
        <f t="shared" si="14"/>
        <v>-1</v>
      </c>
      <c r="V6">
        <f t="shared" si="15"/>
        <v>-1</v>
      </c>
      <c r="W6">
        <f t="shared" si="16"/>
        <v>1</v>
      </c>
      <c r="X6">
        <f t="shared" si="17"/>
        <v>-1</v>
      </c>
      <c r="Y6">
        <f t="shared" si="18"/>
        <v>1</v>
      </c>
      <c r="Z6" s="27">
        <v>7.9</v>
      </c>
      <c r="AA6" s="7">
        <v>7.9</v>
      </c>
    </row>
    <row r="7" spans="1:27" x14ac:dyDescent="0.25">
      <c r="A7">
        <v>6</v>
      </c>
      <c r="B7" s="8">
        <v>-1</v>
      </c>
      <c r="C7" s="8">
        <v>1</v>
      </c>
      <c r="D7" s="8">
        <v>-1</v>
      </c>
      <c r="E7" s="8">
        <v>1</v>
      </c>
      <c r="F7" s="8">
        <v>1</v>
      </c>
      <c r="G7">
        <f t="shared" si="0"/>
        <v>-1</v>
      </c>
      <c r="H7">
        <f t="shared" si="1"/>
        <v>1</v>
      </c>
      <c r="I7">
        <f t="shared" si="2"/>
        <v>-1</v>
      </c>
      <c r="J7">
        <f t="shared" si="3"/>
        <v>-1</v>
      </c>
      <c r="K7">
        <f t="shared" si="4"/>
        <v>-1</v>
      </c>
      <c r="L7">
        <f t="shared" si="5"/>
        <v>1</v>
      </c>
      <c r="M7">
        <f t="shared" si="6"/>
        <v>1</v>
      </c>
      <c r="N7">
        <f t="shared" si="7"/>
        <v>-1</v>
      </c>
      <c r="O7">
        <f t="shared" si="8"/>
        <v>-1</v>
      </c>
      <c r="P7">
        <f t="shared" si="9"/>
        <v>1</v>
      </c>
      <c r="Q7">
        <f t="shared" si="10"/>
        <v>1</v>
      </c>
      <c r="R7">
        <f t="shared" si="11"/>
        <v>-1</v>
      </c>
      <c r="S7">
        <f t="shared" si="12"/>
        <v>-1</v>
      </c>
      <c r="T7">
        <f t="shared" si="13"/>
        <v>1</v>
      </c>
      <c r="U7">
        <f t="shared" si="14"/>
        <v>1</v>
      </c>
      <c r="V7">
        <f t="shared" si="15"/>
        <v>-1</v>
      </c>
      <c r="W7">
        <f t="shared" si="16"/>
        <v>-1</v>
      </c>
      <c r="X7">
        <f>C7*E7*F7</f>
        <v>1</v>
      </c>
      <c r="Y7">
        <f t="shared" si="18"/>
        <v>-1</v>
      </c>
      <c r="Z7" s="27">
        <v>4.4000000000000004</v>
      </c>
      <c r="AA7" s="7">
        <v>4.4000000000000004</v>
      </c>
    </row>
    <row r="8" spans="1:27" x14ac:dyDescent="0.25">
      <c r="A8">
        <v>7</v>
      </c>
      <c r="B8" s="8">
        <v>1</v>
      </c>
      <c r="C8" s="8">
        <v>-1</v>
      </c>
      <c r="D8" s="8">
        <v>-1</v>
      </c>
      <c r="E8" s="8">
        <v>1</v>
      </c>
      <c r="F8" s="8">
        <v>1</v>
      </c>
      <c r="G8">
        <f t="shared" si="0"/>
        <v>-1</v>
      </c>
      <c r="H8">
        <f t="shared" si="1"/>
        <v>-1</v>
      </c>
      <c r="I8">
        <f t="shared" si="2"/>
        <v>1</v>
      </c>
      <c r="J8">
        <f t="shared" si="3"/>
        <v>1</v>
      </c>
      <c r="K8">
        <f t="shared" si="4"/>
        <v>1</v>
      </c>
      <c r="L8">
        <f t="shared" si="5"/>
        <v>-1</v>
      </c>
      <c r="M8">
        <f t="shared" si="6"/>
        <v>-1</v>
      </c>
      <c r="N8">
        <f t="shared" si="7"/>
        <v>-1</v>
      </c>
      <c r="O8">
        <f t="shared" si="8"/>
        <v>-1</v>
      </c>
      <c r="P8">
        <f t="shared" si="9"/>
        <v>1</v>
      </c>
      <c r="Q8">
        <f t="shared" si="10"/>
        <v>1</v>
      </c>
      <c r="R8">
        <f t="shared" si="11"/>
        <v>-1</v>
      </c>
      <c r="S8">
        <f t="shared" si="12"/>
        <v>-1</v>
      </c>
      <c r="T8">
        <f t="shared" si="13"/>
        <v>-1</v>
      </c>
      <c r="U8">
        <f t="shared" si="14"/>
        <v>-1</v>
      </c>
      <c r="V8">
        <f t="shared" si="15"/>
        <v>1</v>
      </c>
      <c r="W8">
        <f t="shared" si="16"/>
        <v>1</v>
      </c>
      <c r="X8">
        <f t="shared" si="17"/>
        <v>-1</v>
      </c>
      <c r="Y8">
        <f t="shared" si="18"/>
        <v>-1</v>
      </c>
      <c r="Z8" s="27">
        <v>3.85</v>
      </c>
      <c r="AA8" s="7">
        <v>3.85</v>
      </c>
    </row>
    <row r="9" spans="1:27" x14ac:dyDescent="0.25">
      <c r="A9">
        <v>8</v>
      </c>
      <c r="B9" s="8">
        <v>-1</v>
      </c>
      <c r="C9" s="8">
        <v>-1</v>
      </c>
      <c r="D9" s="8">
        <v>-1</v>
      </c>
      <c r="E9" s="8">
        <v>-1</v>
      </c>
      <c r="F9" s="8">
        <v>1</v>
      </c>
      <c r="G9">
        <f t="shared" si="0"/>
        <v>1</v>
      </c>
      <c r="H9">
        <f t="shared" si="1"/>
        <v>1</v>
      </c>
      <c r="I9">
        <f t="shared" si="2"/>
        <v>1</v>
      </c>
      <c r="J9">
        <f t="shared" si="3"/>
        <v>-1</v>
      </c>
      <c r="K9">
        <f t="shared" si="4"/>
        <v>1</v>
      </c>
      <c r="L9">
        <f t="shared" si="5"/>
        <v>1</v>
      </c>
      <c r="M9">
        <f t="shared" si="6"/>
        <v>-1</v>
      </c>
      <c r="N9">
        <f t="shared" si="7"/>
        <v>1</v>
      </c>
      <c r="O9">
        <f t="shared" si="8"/>
        <v>-1</v>
      </c>
      <c r="P9">
        <f t="shared" si="9"/>
        <v>-1</v>
      </c>
      <c r="Q9">
        <f t="shared" si="10"/>
        <v>-1</v>
      </c>
      <c r="R9">
        <f t="shared" si="11"/>
        <v>-1</v>
      </c>
      <c r="S9">
        <f t="shared" si="12"/>
        <v>1</v>
      </c>
      <c r="T9">
        <f t="shared" si="13"/>
        <v>-1</v>
      </c>
      <c r="U9">
        <f t="shared" si="14"/>
        <v>1</v>
      </c>
      <c r="V9">
        <f t="shared" si="15"/>
        <v>1</v>
      </c>
      <c r="W9">
        <f t="shared" si="16"/>
        <v>-1</v>
      </c>
      <c r="X9">
        <f t="shared" si="17"/>
        <v>1</v>
      </c>
      <c r="Y9">
        <f t="shared" si="18"/>
        <v>1</v>
      </c>
      <c r="Z9" s="27">
        <v>1.95</v>
      </c>
      <c r="AA9" s="8">
        <v>1.95</v>
      </c>
    </row>
    <row r="10" spans="1:27" x14ac:dyDescent="0.25">
      <c r="A10">
        <v>9</v>
      </c>
      <c r="B10" s="8">
        <v>-1</v>
      </c>
      <c r="C10" s="8">
        <v>1</v>
      </c>
      <c r="D10" s="8">
        <v>1</v>
      </c>
      <c r="E10" s="8">
        <v>1</v>
      </c>
      <c r="F10" s="8">
        <v>-1</v>
      </c>
      <c r="G10">
        <f t="shared" si="0"/>
        <v>-1</v>
      </c>
      <c r="H10">
        <f t="shared" si="1"/>
        <v>-1</v>
      </c>
      <c r="I10">
        <f t="shared" si="2"/>
        <v>-1</v>
      </c>
      <c r="J10">
        <f t="shared" si="3"/>
        <v>1</v>
      </c>
      <c r="K10">
        <f t="shared" si="4"/>
        <v>1</v>
      </c>
      <c r="L10">
        <f t="shared" si="5"/>
        <v>1</v>
      </c>
      <c r="M10">
        <f t="shared" si="6"/>
        <v>-1</v>
      </c>
      <c r="N10">
        <f t="shared" si="7"/>
        <v>1</v>
      </c>
      <c r="O10">
        <f t="shared" si="8"/>
        <v>-1</v>
      </c>
      <c r="P10">
        <f t="shared" si="9"/>
        <v>-1</v>
      </c>
      <c r="Q10">
        <f t="shared" si="10"/>
        <v>-1</v>
      </c>
      <c r="R10">
        <f t="shared" si="11"/>
        <v>-1</v>
      </c>
      <c r="S10">
        <f t="shared" si="12"/>
        <v>1</v>
      </c>
      <c r="T10">
        <f t="shared" si="13"/>
        <v>-1</v>
      </c>
      <c r="U10">
        <f t="shared" si="14"/>
        <v>1</v>
      </c>
      <c r="V10">
        <f t="shared" si="15"/>
        <v>1</v>
      </c>
      <c r="W10">
        <f t="shared" si="16"/>
        <v>1</v>
      </c>
      <c r="X10">
        <f t="shared" si="17"/>
        <v>-1</v>
      </c>
      <c r="Y10">
        <f t="shared" si="18"/>
        <v>-1</v>
      </c>
      <c r="Z10" s="27">
        <v>4.5</v>
      </c>
      <c r="AA10" s="7">
        <v>4.5</v>
      </c>
    </row>
    <row r="11" spans="1:27" x14ac:dyDescent="0.25">
      <c r="A11">
        <v>10</v>
      </c>
      <c r="B11" s="8">
        <v>-1</v>
      </c>
      <c r="C11" s="8">
        <v>-1</v>
      </c>
      <c r="D11" s="8">
        <v>1</v>
      </c>
      <c r="E11" s="8">
        <v>-1</v>
      </c>
      <c r="F11" s="8">
        <v>-1</v>
      </c>
      <c r="G11">
        <f t="shared" si="0"/>
        <v>1</v>
      </c>
      <c r="H11">
        <f t="shared" si="1"/>
        <v>-1</v>
      </c>
      <c r="I11">
        <f t="shared" si="2"/>
        <v>1</v>
      </c>
      <c r="J11">
        <f t="shared" si="3"/>
        <v>1</v>
      </c>
      <c r="K11">
        <f t="shared" si="4"/>
        <v>-1</v>
      </c>
      <c r="L11">
        <f t="shared" si="5"/>
        <v>1</v>
      </c>
      <c r="M11">
        <f t="shared" si="6"/>
        <v>1</v>
      </c>
      <c r="N11">
        <f t="shared" si="7"/>
        <v>-1</v>
      </c>
      <c r="O11">
        <f t="shared" si="8"/>
        <v>-1</v>
      </c>
      <c r="P11">
        <f t="shared" si="9"/>
        <v>1</v>
      </c>
      <c r="Q11">
        <f t="shared" si="10"/>
        <v>1</v>
      </c>
      <c r="R11">
        <f t="shared" si="11"/>
        <v>-1</v>
      </c>
      <c r="S11">
        <f t="shared" si="12"/>
        <v>-1</v>
      </c>
      <c r="T11">
        <f t="shared" si="13"/>
        <v>1</v>
      </c>
      <c r="U11">
        <f t="shared" si="14"/>
        <v>1</v>
      </c>
      <c r="V11">
        <f t="shared" si="15"/>
        <v>-1</v>
      </c>
      <c r="W11">
        <f t="shared" si="16"/>
        <v>1</v>
      </c>
      <c r="X11">
        <f t="shared" si="17"/>
        <v>-1</v>
      </c>
      <c r="Y11">
        <f t="shared" si="18"/>
        <v>1</v>
      </c>
      <c r="Z11" s="27">
        <v>4.7</v>
      </c>
      <c r="AA11" s="7">
        <v>4.7</v>
      </c>
    </row>
    <row r="12" spans="1:27" x14ac:dyDescent="0.25">
      <c r="A12">
        <v>11</v>
      </c>
      <c r="B12" s="8">
        <v>1</v>
      </c>
      <c r="C12" s="8">
        <v>1</v>
      </c>
      <c r="D12" s="8">
        <v>1</v>
      </c>
      <c r="E12" s="8">
        <v>-1</v>
      </c>
      <c r="F12" s="8">
        <v>-1</v>
      </c>
      <c r="G12">
        <f t="shared" si="0"/>
        <v>1</v>
      </c>
      <c r="H12">
        <f t="shared" si="1"/>
        <v>1</v>
      </c>
      <c r="I12">
        <f t="shared" si="2"/>
        <v>-1</v>
      </c>
      <c r="J12">
        <f t="shared" si="3"/>
        <v>-1</v>
      </c>
      <c r="K12">
        <f t="shared" si="4"/>
        <v>1</v>
      </c>
      <c r="L12">
        <f t="shared" si="5"/>
        <v>-1</v>
      </c>
      <c r="M12">
        <f t="shared" si="6"/>
        <v>-1</v>
      </c>
      <c r="N12">
        <f t="shared" si="7"/>
        <v>-1</v>
      </c>
      <c r="O12">
        <f t="shared" si="8"/>
        <v>-1</v>
      </c>
      <c r="P12">
        <f t="shared" si="9"/>
        <v>1</v>
      </c>
      <c r="Q12">
        <f t="shared" si="10"/>
        <v>1</v>
      </c>
      <c r="R12">
        <f t="shared" si="11"/>
        <v>-1</v>
      </c>
      <c r="S12">
        <f t="shared" si="12"/>
        <v>-1</v>
      </c>
      <c r="T12">
        <f t="shared" si="13"/>
        <v>-1</v>
      </c>
      <c r="U12">
        <f t="shared" si="14"/>
        <v>-1</v>
      </c>
      <c r="V12">
        <f t="shared" si="15"/>
        <v>1</v>
      </c>
      <c r="W12">
        <f t="shared" si="16"/>
        <v>-1</v>
      </c>
      <c r="X12">
        <f t="shared" si="17"/>
        <v>1</v>
      </c>
      <c r="Y12">
        <f t="shared" si="18"/>
        <v>1</v>
      </c>
      <c r="Z12" s="27">
        <v>10.75</v>
      </c>
      <c r="AA12" s="7">
        <v>10.75</v>
      </c>
    </row>
    <row r="13" spans="1:27" x14ac:dyDescent="0.25">
      <c r="A13">
        <v>12</v>
      </c>
      <c r="B13" s="8">
        <v>1</v>
      </c>
      <c r="C13" s="8">
        <v>-1</v>
      </c>
      <c r="D13" s="8">
        <v>1</v>
      </c>
      <c r="E13" s="8">
        <v>1</v>
      </c>
      <c r="F13" s="8">
        <v>-1</v>
      </c>
      <c r="G13">
        <f t="shared" si="0"/>
        <v>-1</v>
      </c>
      <c r="H13">
        <f t="shared" si="1"/>
        <v>1</v>
      </c>
      <c r="I13">
        <f t="shared" si="2"/>
        <v>1</v>
      </c>
      <c r="J13">
        <f t="shared" si="3"/>
        <v>-1</v>
      </c>
      <c r="K13">
        <f t="shared" si="4"/>
        <v>-1</v>
      </c>
      <c r="L13">
        <f t="shared" si="5"/>
        <v>-1</v>
      </c>
      <c r="M13">
        <f t="shared" si="6"/>
        <v>1</v>
      </c>
      <c r="N13">
        <f t="shared" si="7"/>
        <v>1</v>
      </c>
      <c r="O13">
        <f t="shared" si="8"/>
        <v>-1</v>
      </c>
      <c r="P13">
        <f t="shared" si="9"/>
        <v>-1</v>
      </c>
      <c r="Q13">
        <f t="shared" si="10"/>
        <v>-1</v>
      </c>
      <c r="R13">
        <f t="shared" si="11"/>
        <v>-1</v>
      </c>
      <c r="S13">
        <f t="shared" si="12"/>
        <v>1</v>
      </c>
      <c r="T13">
        <f t="shared" si="13"/>
        <v>1</v>
      </c>
      <c r="U13">
        <f t="shared" si="14"/>
        <v>-1</v>
      </c>
      <c r="V13">
        <f t="shared" si="15"/>
        <v>-1</v>
      </c>
      <c r="W13">
        <f t="shared" si="16"/>
        <v>-1</v>
      </c>
      <c r="X13">
        <f t="shared" si="17"/>
        <v>1</v>
      </c>
      <c r="Y13">
        <f t="shared" si="18"/>
        <v>-1</v>
      </c>
      <c r="Z13" s="27">
        <v>6.05</v>
      </c>
      <c r="AA13" s="7">
        <v>6.05</v>
      </c>
    </row>
    <row r="14" spans="1:27" x14ac:dyDescent="0.25">
      <c r="A14">
        <v>13</v>
      </c>
      <c r="B14" s="8">
        <v>1</v>
      </c>
      <c r="C14" s="8">
        <v>-1</v>
      </c>
      <c r="D14" s="8">
        <v>1</v>
      </c>
      <c r="E14" s="8">
        <v>-1</v>
      </c>
      <c r="F14" s="8">
        <v>1</v>
      </c>
      <c r="G14">
        <f t="shared" si="0"/>
        <v>-1</v>
      </c>
      <c r="H14">
        <f t="shared" si="1"/>
        <v>1</v>
      </c>
      <c r="I14">
        <f t="shared" si="2"/>
        <v>-1</v>
      </c>
      <c r="J14">
        <f t="shared" si="3"/>
        <v>1</v>
      </c>
      <c r="K14">
        <f t="shared" si="4"/>
        <v>-1</v>
      </c>
      <c r="L14">
        <f t="shared" si="5"/>
        <v>1</v>
      </c>
      <c r="M14">
        <f t="shared" si="6"/>
        <v>-1</v>
      </c>
      <c r="N14">
        <f t="shared" si="7"/>
        <v>-1</v>
      </c>
      <c r="O14">
        <f t="shared" si="8"/>
        <v>1</v>
      </c>
      <c r="P14">
        <f t="shared" si="9"/>
        <v>-1</v>
      </c>
      <c r="Q14">
        <f t="shared" si="10"/>
        <v>-1</v>
      </c>
      <c r="R14">
        <f t="shared" si="11"/>
        <v>1</v>
      </c>
      <c r="S14">
        <f t="shared" si="12"/>
        <v>-1</v>
      </c>
      <c r="T14">
        <f t="shared" si="13"/>
        <v>-1</v>
      </c>
      <c r="U14">
        <f t="shared" si="14"/>
        <v>1</v>
      </c>
      <c r="V14">
        <f t="shared" si="15"/>
        <v>-1</v>
      </c>
      <c r="W14">
        <f t="shared" si="16"/>
        <v>1</v>
      </c>
      <c r="X14">
        <f t="shared" si="17"/>
        <v>1</v>
      </c>
      <c r="Y14">
        <f t="shared" si="18"/>
        <v>-1</v>
      </c>
      <c r="Z14" s="27">
        <v>9.85</v>
      </c>
      <c r="AA14" s="8">
        <v>9.85</v>
      </c>
    </row>
    <row r="15" spans="1:27" x14ac:dyDescent="0.25">
      <c r="A15">
        <v>14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>
        <f t="shared" si="0"/>
        <v>1</v>
      </c>
      <c r="H15">
        <f t="shared" si="1"/>
        <v>1</v>
      </c>
      <c r="I15">
        <f t="shared" si="2"/>
        <v>1</v>
      </c>
      <c r="J15">
        <f t="shared" si="3"/>
        <v>1</v>
      </c>
      <c r="K15">
        <f t="shared" si="4"/>
        <v>1</v>
      </c>
      <c r="L15">
        <f t="shared" si="5"/>
        <v>1</v>
      </c>
      <c r="M15">
        <f t="shared" si="6"/>
        <v>1</v>
      </c>
      <c r="N15">
        <f t="shared" si="7"/>
        <v>1</v>
      </c>
      <c r="O15">
        <f t="shared" si="8"/>
        <v>1</v>
      </c>
      <c r="P15">
        <f t="shared" si="9"/>
        <v>1</v>
      </c>
      <c r="Q15">
        <f t="shared" si="10"/>
        <v>1</v>
      </c>
      <c r="R15">
        <f t="shared" si="11"/>
        <v>1</v>
      </c>
      <c r="S15">
        <f t="shared" si="12"/>
        <v>1</v>
      </c>
      <c r="T15">
        <f t="shared" si="13"/>
        <v>1</v>
      </c>
      <c r="U15">
        <f t="shared" si="14"/>
        <v>1</v>
      </c>
      <c r="V15">
        <f t="shared" si="15"/>
        <v>1</v>
      </c>
      <c r="W15">
        <f t="shared" si="16"/>
        <v>1</v>
      </c>
      <c r="X15">
        <f t="shared" si="17"/>
        <v>1</v>
      </c>
      <c r="Y15">
        <f t="shared" si="18"/>
        <v>1</v>
      </c>
      <c r="Z15" s="27">
        <v>7.15</v>
      </c>
      <c r="AA15" s="8">
        <v>7.15</v>
      </c>
    </row>
    <row r="16" spans="1:27" x14ac:dyDescent="0.25">
      <c r="A16">
        <v>15</v>
      </c>
      <c r="B16" s="8">
        <v>-1</v>
      </c>
      <c r="C16" s="8">
        <v>1</v>
      </c>
      <c r="D16" s="8">
        <v>1</v>
      </c>
      <c r="E16" s="8">
        <v>-1</v>
      </c>
      <c r="F16" s="8">
        <v>1</v>
      </c>
      <c r="G16">
        <f t="shared" si="0"/>
        <v>-1</v>
      </c>
      <c r="H16">
        <f t="shared" si="1"/>
        <v>-1</v>
      </c>
      <c r="I16">
        <f t="shared" si="2"/>
        <v>1</v>
      </c>
      <c r="J16">
        <f t="shared" si="3"/>
        <v>-1</v>
      </c>
      <c r="K16">
        <f t="shared" si="4"/>
        <v>1</v>
      </c>
      <c r="L16">
        <f t="shared" si="5"/>
        <v>-1</v>
      </c>
      <c r="M16">
        <f t="shared" si="6"/>
        <v>1</v>
      </c>
      <c r="N16">
        <f t="shared" si="7"/>
        <v>-1</v>
      </c>
      <c r="O16">
        <f t="shared" si="8"/>
        <v>1</v>
      </c>
      <c r="P16">
        <f t="shared" si="9"/>
        <v>-1</v>
      </c>
      <c r="Q16">
        <f t="shared" si="10"/>
        <v>-1</v>
      </c>
      <c r="R16">
        <f t="shared" si="11"/>
        <v>1</v>
      </c>
      <c r="S16">
        <f t="shared" si="12"/>
        <v>-1</v>
      </c>
      <c r="T16">
        <f t="shared" si="13"/>
        <v>1</v>
      </c>
      <c r="U16">
        <f t="shared" si="14"/>
        <v>-1</v>
      </c>
      <c r="V16">
        <f t="shared" si="15"/>
        <v>1</v>
      </c>
      <c r="W16">
        <f t="shared" si="16"/>
        <v>-1</v>
      </c>
      <c r="X16">
        <f t="shared" si="17"/>
        <v>-1</v>
      </c>
      <c r="Y16">
        <f t="shared" si="18"/>
        <v>-1</v>
      </c>
      <c r="Z16" s="27">
        <v>4.25</v>
      </c>
      <c r="AA16" s="7">
        <v>4.25</v>
      </c>
    </row>
    <row r="17" spans="1:27" x14ac:dyDescent="0.25">
      <c r="A17">
        <v>16</v>
      </c>
      <c r="B17" s="8">
        <v>-1</v>
      </c>
      <c r="C17" s="8">
        <v>-1</v>
      </c>
      <c r="D17" s="8">
        <v>1</v>
      </c>
      <c r="E17" s="8">
        <v>1</v>
      </c>
      <c r="F17" s="8">
        <v>1</v>
      </c>
      <c r="G17">
        <f t="shared" si="0"/>
        <v>1</v>
      </c>
      <c r="H17">
        <f t="shared" si="1"/>
        <v>-1</v>
      </c>
      <c r="I17">
        <f t="shared" si="2"/>
        <v>-1</v>
      </c>
      <c r="J17">
        <f t="shared" si="3"/>
        <v>-1</v>
      </c>
      <c r="K17">
        <f t="shared" si="4"/>
        <v>-1</v>
      </c>
      <c r="L17">
        <f t="shared" si="5"/>
        <v>-1</v>
      </c>
      <c r="M17">
        <f t="shared" si="6"/>
        <v>-1</v>
      </c>
      <c r="N17">
        <f t="shared" si="7"/>
        <v>1</v>
      </c>
      <c r="O17">
        <f t="shared" si="8"/>
        <v>1</v>
      </c>
      <c r="P17">
        <f t="shared" si="9"/>
        <v>1</v>
      </c>
      <c r="Q17">
        <f t="shared" si="10"/>
        <v>1</v>
      </c>
      <c r="R17">
        <f t="shared" si="11"/>
        <v>1</v>
      </c>
      <c r="S17">
        <f t="shared" si="12"/>
        <v>1</v>
      </c>
      <c r="T17">
        <f t="shared" si="13"/>
        <v>-1</v>
      </c>
      <c r="U17">
        <f t="shared" si="14"/>
        <v>-1</v>
      </c>
      <c r="V17">
        <f t="shared" si="15"/>
        <v>-1</v>
      </c>
      <c r="W17">
        <f t="shared" si="16"/>
        <v>-1</v>
      </c>
      <c r="X17">
        <f t="shared" si="17"/>
        <v>-1</v>
      </c>
      <c r="Y17">
        <f t="shared" si="18"/>
        <v>1</v>
      </c>
      <c r="Z17" s="27">
        <v>1.25</v>
      </c>
      <c r="AA17" s="8">
        <v>4.3</v>
      </c>
    </row>
    <row r="19" spans="1:27" x14ac:dyDescent="0.25">
      <c r="B19" s="10" t="s">
        <v>0</v>
      </c>
      <c r="C19" s="5" t="s">
        <v>33</v>
      </c>
    </row>
    <row r="20" spans="1:27" x14ac:dyDescent="0.25">
      <c r="B20" s="10" t="s">
        <v>1</v>
      </c>
      <c r="C20" s="5" t="s">
        <v>5</v>
      </c>
      <c r="F20" s="10" t="s">
        <v>27</v>
      </c>
      <c r="G20" s="6">
        <f>+Estabilidad!C23</f>
        <v>0.13450000000000001</v>
      </c>
    </row>
    <row r="21" spans="1:27" x14ac:dyDescent="0.25">
      <c r="B21" s="10" t="s">
        <v>2</v>
      </c>
      <c r="C21" s="5" t="s">
        <v>34</v>
      </c>
    </row>
    <row r="22" spans="1:27" x14ac:dyDescent="0.25">
      <c r="B22" s="10" t="s">
        <v>3</v>
      </c>
      <c r="C22" s="5" t="s">
        <v>35</v>
      </c>
    </row>
    <row r="23" spans="1:27" x14ac:dyDescent="0.25">
      <c r="B23" s="10" t="s">
        <v>4</v>
      </c>
      <c r="C23" s="5" t="s">
        <v>39</v>
      </c>
    </row>
    <row r="25" spans="1:27" x14ac:dyDescent="0.25">
      <c r="A25" s="9"/>
      <c r="B25" s="20" t="s">
        <v>63</v>
      </c>
    </row>
    <row r="27" spans="1:27" s="9" customFormat="1" x14ac:dyDescent="0.25">
      <c r="B27" s="9" t="s">
        <v>6</v>
      </c>
      <c r="C27" s="9" t="s">
        <v>1</v>
      </c>
      <c r="D27" s="9" t="s">
        <v>2</v>
      </c>
      <c r="E27" s="9" t="s">
        <v>3</v>
      </c>
      <c r="F27" s="9" t="s">
        <v>4</v>
      </c>
      <c r="G27" s="9" t="s">
        <v>7</v>
      </c>
      <c r="H27" s="9" t="s">
        <v>8</v>
      </c>
      <c r="I27" s="9" t="s">
        <v>9</v>
      </c>
      <c r="J27" s="9" t="s">
        <v>10</v>
      </c>
      <c r="K27" s="9" t="s">
        <v>11</v>
      </c>
      <c r="L27" s="9" t="s">
        <v>12</v>
      </c>
      <c r="M27" s="9" t="s">
        <v>13</v>
      </c>
      <c r="N27" s="9" t="s">
        <v>14</v>
      </c>
      <c r="O27" s="9" t="s">
        <v>15</v>
      </c>
      <c r="P27" s="9" t="s">
        <v>16</v>
      </c>
      <c r="Q27" s="9" t="s">
        <v>17</v>
      </c>
      <c r="R27" s="9" t="s">
        <v>18</v>
      </c>
      <c r="S27" s="9" t="s">
        <v>19</v>
      </c>
      <c r="T27" s="9" t="s">
        <v>20</v>
      </c>
      <c r="U27" s="9" t="s">
        <v>21</v>
      </c>
      <c r="V27" s="9" t="s">
        <v>22</v>
      </c>
      <c r="W27" s="9" t="s">
        <v>23</v>
      </c>
      <c r="X27" s="9" t="s">
        <v>24</v>
      </c>
      <c r="Y27" s="9" t="s">
        <v>25</v>
      </c>
    </row>
    <row r="28" spans="1:27" x14ac:dyDescent="0.25">
      <c r="A28" s="9" t="s">
        <v>62</v>
      </c>
      <c r="B28">
        <f>SUMPRODUCT(B2:B17,$Z$2:$Z$17)/8</f>
        <v>3.6124999999999998</v>
      </c>
      <c r="C28">
        <f t="shared" ref="C28:Y28" si="19">SUMPRODUCT(C2:C17,$Z$2:$Z$17)/8</f>
        <v>1.375</v>
      </c>
      <c r="D28">
        <f t="shared" si="19"/>
        <v>1.0125000000000002</v>
      </c>
      <c r="E28">
        <f t="shared" si="19"/>
        <v>-1.6249999999999998</v>
      </c>
      <c r="F28">
        <f t="shared" si="19"/>
        <v>-0.96249999999999925</v>
      </c>
      <c r="G28">
        <f t="shared" si="19"/>
        <v>1.1102230246251565E-16</v>
      </c>
      <c r="H28">
        <f t="shared" si="19"/>
        <v>1.1625000000000001</v>
      </c>
      <c r="I28">
        <f t="shared" si="19"/>
        <v>-1.3749999999999998</v>
      </c>
      <c r="J28">
        <f t="shared" si="19"/>
        <v>0.61249999999999982</v>
      </c>
      <c r="K28">
        <f t="shared" si="19"/>
        <v>-0.17500000000000004</v>
      </c>
      <c r="L28">
        <f t="shared" si="19"/>
        <v>0.36250000000000027</v>
      </c>
      <c r="M28">
        <f t="shared" si="19"/>
        <v>0.32500000000000007</v>
      </c>
      <c r="N28">
        <f t="shared" si="19"/>
        <v>-1.0250000000000001</v>
      </c>
      <c r="O28">
        <f t="shared" si="19"/>
        <v>8.7499999999999467E-2</v>
      </c>
      <c r="P28">
        <f t="shared" si="19"/>
        <v>-0.19999999999999984</v>
      </c>
      <c r="Q28">
        <f t="shared" si="19"/>
        <v>-0.19999999999999984</v>
      </c>
      <c r="R28">
        <f t="shared" si="19"/>
        <v>8.7499999999999467E-2</v>
      </c>
      <c r="S28">
        <f t="shared" si="19"/>
        <v>-1.0250000000000001</v>
      </c>
      <c r="T28">
        <f t="shared" si="19"/>
        <v>0.32500000000000007</v>
      </c>
      <c r="U28">
        <f t="shared" si="19"/>
        <v>0.36250000000000027</v>
      </c>
      <c r="V28">
        <f t="shared" si="19"/>
        <v>-0.17500000000000004</v>
      </c>
      <c r="W28">
        <f t="shared" si="19"/>
        <v>0.61249999999999982</v>
      </c>
      <c r="X28">
        <f t="shared" si="19"/>
        <v>1.1625000000000001</v>
      </c>
      <c r="Y28">
        <f t="shared" si="19"/>
        <v>1.1102230246251565E-16</v>
      </c>
    </row>
    <row r="30" spans="1:27" x14ac:dyDescent="0.25">
      <c r="B30" s="9" t="s">
        <v>28</v>
      </c>
      <c r="C30" s="9" t="s">
        <v>29</v>
      </c>
      <c r="M30" s="9" t="s">
        <v>42</v>
      </c>
    </row>
    <row r="31" spans="1:27" x14ac:dyDescent="0.25">
      <c r="B31" t="s">
        <v>6</v>
      </c>
      <c r="C31">
        <v>3.6124999999999998</v>
      </c>
      <c r="E31" s="8"/>
      <c r="H31" s="13" t="s">
        <v>29</v>
      </c>
      <c r="I31" s="13" t="s">
        <v>30</v>
      </c>
      <c r="J31" s="13" t="s">
        <v>31</v>
      </c>
      <c r="K31" s="13" t="s">
        <v>32</v>
      </c>
    </row>
    <row r="32" spans="1:27" x14ac:dyDescent="0.25">
      <c r="B32" t="s">
        <v>1</v>
      </c>
      <c r="C32">
        <v>1.375</v>
      </c>
      <c r="G32" t="str">
        <f>+B31</f>
        <v>x1</v>
      </c>
      <c r="H32" s="5">
        <v>3.6124999999999998</v>
      </c>
      <c r="I32" s="12">
        <f>(COUNT(H$32:H$55)+1+RANK(H32,H$32:H$55,1)-RANK(H32,H$32:H$55,0))/2</f>
        <v>24</v>
      </c>
      <c r="J32" s="5">
        <f>(I32-0.5)/COUNT(H$32:H$55)</f>
        <v>0.97916666666666663</v>
      </c>
      <c r="K32" s="5">
        <f>NORMINV(J32,0,1)</f>
        <v>2.0368341317013874</v>
      </c>
    </row>
    <row r="33" spans="2:23" x14ac:dyDescent="0.25">
      <c r="B33" t="s">
        <v>2</v>
      </c>
      <c r="C33">
        <v>1.0125000000000002</v>
      </c>
      <c r="G33" t="str">
        <f t="shared" ref="G33:G55" si="20">+B32</f>
        <v>X2</v>
      </c>
      <c r="H33" s="5">
        <v>1.375</v>
      </c>
      <c r="I33" s="12">
        <f t="shared" ref="I33:I55" si="21">(COUNT(H$32:H$55)+1+RANK(H33,H$32:H$55,1)-RANK(H33,H$32:H$55,0))/2</f>
        <v>23</v>
      </c>
      <c r="J33" s="5">
        <f t="shared" ref="J33:J55" si="22">(I33-0.5)/COUNT(H$32:H$55)</f>
        <v>0.9375</v>
      </c>
      <c r="K33" s="5">
        <f t="shared" ref="K33:K55" si="23">NORMINV(J33,0,1)</f>
        <v>1.5341205443525465</v>
      </c>
    </row>
    <row r="34" spans="2:23" x14ac:dyDescent="0.25">
      <c r="B34" t="s">
        <v>3</v>
      </c>
      <c r="C34">
        <v>-1.6249999999999998</v>
      </c>
      <c r="G34" t="str">
        <f t="shared" si="20"/>
        <v>X3</v>
      </c>
      <c r="H34" s="5">
        <v>1.0125</v>
      </c>
      <c r="I34" s="12">
        <f t="shared" si="21"/>
        <v>20</v>
      </c>
      <c r="J34" s="5">
        <f t="shared" si="22"/>
        <v>0.8125</v>
      </c>
      <c r="K34" s="5">
        <f t="shared" si="23"/>
        <v>0.88714655901887607</v>
      </c>
    </row>
    <row r="35" spans="2:23" x14ac:dyDescent="0.25">
      <c r="B35" t="s">
        <v>4</v>
      </c>
      <c r="C35">
        <v>-0.96249999999999925</v>
      </c>
      <c r="G35" t="str">
        <f t="shared" si="20"/>
        <v>X4</v>
      </c>
      <c r="H35" s="5">
        <v>-1.6249999999999998</v>
      </c>
      <c r="I35" s="12">
        <f t="shared" si="21"/>
        <v>1</v>
      </c>
      <c r="J35" s="5">
        <f t="shared" si="22"/>
        <v>2.0833333333333332E-2</v>
      </c>
      <c r="K35" s="5">
        <f t="shared" si="23"/>
        <v>-2.0368341317013887</v>
      </c>
      <c r="U35" s="8"/>
      <c r="V35" s="8"/>
      <c r="W35" s="8"/>
    </row>
    <row r="36" spans="2:23" x14ac:dyDescent="0.25">
      <c r="B36" t="s">
        <v>7</v>
      </c>
      <c r="C36">
        <v>1.1102230246251565E-16</v>
      </c>
      <c r="G36" t="str">
        <f t="shared" si="20"/>
        <v>X5</v>
      </c>
      <c r="H36" s="5">
        <v>-0.96249999999999925</v>
      </c>
      <c r="I36" s="12">
        <f t="shared" si="21"/>
        <v>5</v>
      </c>
      <c r="J36" s="5">
        <f t="shared" si="22"/>
        <v>0.1875</v>
      </c>
      <c r="K36" s="5">
        <f t="shared" si="23"/>
        <v>-0.88714655901887607</v>
      </c>
      <c r="U36" s="8"/>
      <c r="V36" s="8"/>
      <c r="W36" s="8"/>
    </row>
    <row r="37" spans="2:23" x14ac:dyDescent="0.25">
      <c r="B37" t="s">
        <v>8</v>
      </c>
      <c r="C37">
        <v>1.1625000000000001</v>
      </c>
      <c r="G37" t="str">
        <f t="shared" si="20"/>
        <v>X1X2</v>
      </c>
      <c r="H37" s="5">
        <v>1.1102230246251565E-16</v>
      </c>
      <c r="I37" s="12">
        <f t="shared" si="21"/>
        <v>10.5</v>
      </c>
      <c r="J37" s="5">
        <f t="shared" si="22"/>
        <v>0.41666666666666669</v>
      </c>
      <c r="K37" s="5">
        <f t="shared" si="23"/>
        <v>-0.21042839424792467</v>
      </c>
      <c r="U37" s="8"/>
      <c r="V37" s="8"/>
      <c r="W37" s="8"/>
    </row>
    <row r="38" spans="2:23" x14ac:dyDescent="0.25">
      <c r="B38" t="s">
        <v>9</v>
      </c>
      <c r="C38">
        <v>-1.3749999999999998</v>
      </c>
      <c r="G38" t="str">
        <f t="shared" si="20"/>
        <v>X1X3</v>
      </c>
      <c r="H38" s="5">
        <v>1.1625000000000001</v>
      </c>
      <c r="I38" s="12">
        <f t="shared" si="21"/>
        <v>21.5</v>
      </c>
      <c r="J38" s="5">
        <f t="shared" si="22"/>
        <v>0.875</v>
      </c>
      <c r="K38" s="5">
        <f t="shared" si="23"/>
        <v>1.1503493803760083</v>
      </c>
      <c r="T38" s="8"/>
      <c r="U38" s="8"/>
      <c r="V38" s="8"/>
      <c r="W38" s="8"/>
    </row>
    <row r="39" spans="2:23" x14ac:dyDescent="0.25">
      <c r="B39" t="s">
        <v>10</v>
      </c>
      <c r="C39">
        <v>0.61249999999999982</v>
      </c>
      <c r="G39" t="str">
        <f t="shared" si="20"/>
        <v>X1X4</v>
      </c>
      <c r="H39" s="5">
        <v>-1.3749999999999998</v>
      </c>
      <c r="I39" s="12">
        <f t="shared" si="21"/>
        <v>2</v>
      </c>
      <c r="J39" s="5">
        <f t="shared" si="22"/>
        <v>6.25E-2</v>
      </c>
      <c r="K39" s="5">
        <f t="shared" si="23"/>
        <v>-1.5341205443525459</v>
      </c>
      <c r="T39" s="8"/>
      <c r="U39" s="8"/>
      <c r="V39" s="8"/>
      <c r="W39" s="8"/>
    </row>
    <row r="40" spans="2:23" x14ac:dyDescent="0.25">
      <c r="B40" t="s">
        <v>11</v>
      </c>
      <c r="C40">
        <v>-0.17500000000000004</v>
      </c>
      <c r="G40" t="str">
        <f t="shared" si="20"/>
        <v>X1X5</v>
      </c>
      <c r="H40" s="5">
        <v>0.61249999999999982</v>
      </c>
      <c r="I40" s="12">
        <f t="shared" si="21"/>
        <v>18.5</v>
      </c>
      <c r="J40" s="5">
        <f t="shared" si="22"/>
        <v>0.75</v>
      </c>
      <c r="K40" s="5">
        <f t="shared" si="23"/>
        <v>0.67448975019608193</v>
      </c>
      <c r="T40" s="8"/>
      <c r="U40" s="8"/>
      <c r="V40" s="8"/>
      <c r="W40" s="8"/>
    </row>
    <row r="41" spans="2:23" x14ac:dyDescent="0.25">
      <c r="B41" t="s">
        <v>12</v>
      </c>
      <c r="C41">
        <v>0.36250000000000027</v>
      </c>
      <c r="G41" t="str">
        <f t="shared" si="20"/>
        <v>X2X3</v>
      </c>
      <c r="H41" s="5">
        <v>-0.17500000000000004</v>
      </c>
      <c r="I41" s="12">
        <f t="shared" si="21"/>
        <v>8.5</v>
      </c>
      <c r="J41" s="5">
        <f t="shared" si="22"/>
        <v>0.33333333333333331</v>
      </c>
      <c r="K41" s="5">
        <f t="shared" si="23"/>
        <v>-0.43072729929545767</v>
      </c>
      <c r="T41" s="8"/>
      <c r="U41" s="8"/>
      <c r="V41" s="8"/>
      <c r="W41" s="8"/>
    </row>
    <row r="42" spans="2:23" x14ac:dyDescent="0.25">
      <c r="B42" t="s">
        <v>13</v>
      </c>
      <c r="C42">
        <v>0.32500000000000007</v>
      </c>
      <c r="G42" t="str">
        <f t="shared" si="20"/>
        <v>X2X4</v>
      </c>
      <c r="H42" s="5">
        <v>0.36250000000000027</v>
      </c>
      <c r="I42" s="12">
        <f t="shared" si="21"/>
        <v>16.5</v>
      </c>
      <c r="J42" s="5">
        <f t="shared" si="22"/>
        <v>0.66666666666666663</v>
      </c>
      <c r="K42" s="5">
        <f t="shared" si="23"/>
        <v>0.4307272992954575</v>
      </c>
      <c r="T42" s="8"/>
      <c r="U42" s="8"/>
      <c r="V42" s="8"/>
      <c r="W42" s="8"/>
    </row>
    <row r="43" spans="2:23" x14ac:dyDescent="0.25">
      <c r="B43" t="s">
        <v>14</v>
      </c>
      <c r="C43">
        <v>-1.0250000000000001</v>
      </c>
      <c r="G43" t="str">
        <f t="shared" si="20"/>
        <v>X2X5</v>
      </c>
      <c r="H43" s="5">
        <v>0.32500000000000007</v>
      </c>
      <c r="I43" s="12">
        <f t="shared" si="21"/>
        <v>14.5</v>
      </c>
      <c r="J43" s="5">
        <f t="shared" si="22"/>
        <v>0.58333333333333337</v>
      </c>
      <c r="K43" s="5">
        <f t="shared" si="23"/>
        <v>0.21042839424792484</v>
      </c>
      <c r="T43" s="8"/>
      <c r="U43" s="8"/>
      <c r="V43" s="8"/>
      <c r="W43" s="8"/>
    </row>
    <row r="44" spans="2:23" x14ac:dyDescent="0.25">
      <c r="B44" t="s">
        <v>15</v>
      </c>
      <c r="C44">
        <v>8.7499999999999467E-2</v>
      </c>
      <c r="G44" t="str">
        <f t="shared" si="20"/>
        <v>X3X4</v>
      </c>
      <c r="H44" s="5">
        <v>-1.0250000000000001</v>
      </c>
      <c r="I44" s="12">
        <f t="shared" si="21"/>
        <v>3.5</v>
      </c>
      <c r="J44" s="5">
        <f t="shared" si="22"/>
        <v>0.125</v>
      </c>
      <c r="K44" s="5">
        <f t="shared" si="23"/>
        <v>-1.1503493803760083</v>
      </c>
    </row>
    <row r="45" spans="2:23" x14ac:dyDescent="0.25">
      <c r="B45" t="s">
        <v>16</v>
      </c>
      <c r="C45">
        <v>-0.19999999999999984</v>
      </c>
      <c r="G45" t="str">
        <f t="shared" si="20"/>
        <v>X3X5</v>
      </c>
      <c r="H45" s="5">
        <v>8.7499999999999467E-2</v>
      </c>
      <c r="I45" s="12">
        <f t="shared" si="21"/>
        <v>12.5</v>
      </c>
      <c r="J45" s="5">
        <f t="shared" si="22"/>
        <v>0.5</v>
      </c>
      <c r="K45" s="5">
        <f t="shared" si="23"/>
        <v>0</v>
      </c>
    </row>
    <row r="46" spans="2:23" x14ac:dyDescent="0.25">
      <c r="B46" t="s">
        <v>17</v>
      </c>
      <c r="C46">
        <v>-0.19999999999999984</v>
      </c>
      <c r="G46" t="str">
        <f t="shared" si="20"/>
        <v>X4X5</v>
      </c>
      <c r="H46" s="5">
        <v>-0.19999999999999984</v>
      </c>
      <c r="I46" s="12">
        <f t="shared" si="21"/>
        <v>6.5</v>
      </c>
      <c r="J46" s="5">
        <f t="shared" si="22"/>
        <v>0.25</v>
      </c>
      <c r="K46" s="5">
        <f t="shared" si="23"/>
        <v>-0.67448975019608193</v>
      </c>
    </row>
    <row r="47" spans="2:23" x14ac:dyDescent="0.25">
      <c r="B47" t="s">
        <v>18</v>
      </c>
      <c r="C47">
        <v>8.7499999999999467E-2</v>
      </c>
      <c r="G47" t="str">
        <f t="shared" si="20"/>
        <v>X1X2X3</v>
      </c>
      <c r="H47" s="5">
        <v>-0.19999999999999984</v>
      </c>
      <c r="I47" s="12">
        <f t="shared" si="21"/>
        <v>6.5</v>
      </c>
      <c r="J47" s="5">
        <f t="shared" si="22"/>
        <v>0.25</v>
      </c>
      <c r="K47" s="5">
        <f t="shared" si="23"/>
        <v>-0.67448975019608193</v>
      </c>
    </row>
    <row r="48" spans="2:23" x14ac:dyDescent="0.25">
      <c r="B48" t="s">
        <v>19</v>
      </c>
      <c r="C48">
        <v>-1.0250000000000001</v>
      </c>
      <c r="G48" t="str">
        <f t="shared" si="20"/>
        <v>X1X2X4</v>
      </c>
      <c r="H48" s="5">
        <v>8.7499999999999467E-2</v>
      </c>
      <c r="I48" s="12">
        <f t="shared" si="21"/>
        <v>12.5</v>
      </c>
      <c r="J48" s="5">
        <f t="shared" si="22"/>
        <v>0.5</v>
      </c>
      <c r="K48" s="5">
        <f t="shared" si="23"/>
        <v>0</v>
      </c>
      <c r="M48" s="9" t="s">
        <v>64</v>
      </c>
      <c r="T48" s="9" t="s">
        <v>65</v>
      </c>
    </row>
    <row r="49" spans="2:20" x14ac:dyDescent="0.25">
      <c r="B49" t="s">
        <v>20</v>
      </c>
      <c r="C49">
        <v>0.32500000000000007</v>
      </c>
      <c r="G49" t="str">
        <f t="shared" si="20"/>
        <v>X1X2X5</v>
      </c>
      <c r="H49" s="5">
        <v>-1.0250000000000001</v>
      </c>
      <c r="I49" s="12">
        <f t="shared" si="21"/>
        <v>3.5</v>
      </c>
      <c r="J49" s="5">
        <f t="shared" si="22"/>
        <v>0.125</v>
      </c>
      <c r="K49" s="5">
        <f t="shared" si="23"/>
        <v>-1.1503493803760083</v>
      </c>
    </row>
    <row r="50" spans="2:20" x14ac:dyDescent="0.25">
      <c r="B50" t="s">
        <v>21</v>
      </c>
      <c r="C50">
        <v>0.36250000000000027</v>
      </c>
      <c r="G50" t="str">
        <f t="shared" si="20"/>
        <v>X1X3X4</v>
      </c>
      <c r="H50" s="5">
        <v>0.32500000000000007</v>
      </c>
      <c r="I50" s="12">
        <f t="shared" si="21"/>
        <v>14.5</v>
      </c>
      <c r="J50" s="5">
        <f t="shared" si="22"/>
        <v>0.58333333333333337</v>
      </c>
      <c r="K50" s="5">
        <f t="shared" si="23"/>
        <v>0.21042839424792484</v>
      </c>
      <c r="T50" s="28" t="s">
        <v>0</v>
      </c>
    </row>
    <row r="51" spans="2:20" x14ac:dyDescent="0.25">
      <c r="B51" t="s">
        <v>22</v>
      </c>
      <c r="C51">
        <v>-0.17500000000000004</v>
      </c>
      <c r="G51" t="str">
        <f t="shared" si="20"/>
        <v>X1X3X5</v>
      </c>
      <c r="H51" s="5">
        <v>0.36250000000000027</v>
      </c>
      <c r="I51" s="12">
        <f t="shared" si="21"/>
        <v>16.5</v>
      </c>
      <c r="J51" s="5">
        <f t="shared" si="22"/>
        <v>0.66666666666666663</v>
      </c>
      <c r="K51" s="5">
        <f t="shared" si="23"/>
        <v>0.4307272992954575</v>
      </c>
      <c r="T51" s="28" t="s">
        <v>1</v>
      </c>
    </row>
    <row r="52" spans="2:20" x14ac:dyDescent="0.25">
      <c r="B52" t="s">
        <v>23</v>
      </c>
      <c r="C52">
        <v>0.61249999999999982</v>
      </c>
      <c r="G52" t="str">
        <f t="shared" si="20"/>
        <v>X1X4X5</v>
      </c>
      <c r="H52" s="5">
        <v>-0.17500000000000004</v>
      </c>
      <c r="I52" s="12">
        <f t="shared" si="21"/>
        <v>8.5</v>
      </c>
      <c r="J52" s="5">
        <f t="shared" si="22"/>
        <v>0.33333333333333331</v>
      </c>
      <c r="K52" s="5">
        <f t="shared" si="23"/>
        <v>-0.43072729929545767</v>
      </c>
      <c r="T52" s="28" t="s">
        <v>66</v>
      </c>
    </row>
    <row r="53" spans="2:20" x14ac:dyDescent="0.25">
      <c r="B53" t="s">
        <v>24</v>
      </c>
      <c r="C53">
        <v>1.1625000000000001</v>
      </c>
      <c r="G53" t="str">
        <f t="shared" si="20"/>
        <v>X2X3X4</v>
      </c>
      <c r="H53" s="5">
        <v>0.61249999999999982</v>
      </c>
      <c r="I53" s="12">
        <f t="shared" si="21"/>
        <v>18.5</v>
      </c>
      <c r="J53" s="5">
        <f t="shared" si="22"/>
        <v>0.75</v>
      </c>
      <c r="K53" s="5">
        <f t="shared" si="23"/>
        <v>0.67448975019608193</v>
      </c>
      <c r="T53" s="28" t="s">
        <v>2</v>
      </c>
    </row>
    <row r="54" spans="2:20" x14ac:dyDescent="0.25">
      <c r="B54" t="s">
        <v>25</v>
      </c>
      <c r="C54">
        <v>1.1102230246251565E-16</v>
      </c>
      <c r="G54" t="str">
        <f t="shared" si="20"/>
        <v>X2X4X5</v>
      </c>
      <c r="H54" s="5">
        <v>1.1625000000000001</v>
      </c>
      <c r="I54" s="12">
        <f t="shared" si="21"/>
        <v>21.5</v>
      </c>
      <c r="J54" s="5">
        <f t="shared" si="22"/>
        <v>0.875</v>
      </c>
      <c r="K54" s="5">
        <f t="shared" si="23"/>
        <v>1.1503493803760083</v>
      </c>
      <c r="T54" s="28" t="s">
        <v>67</v>
      </c>
    </row>
    <row r="55" spans="2:20" x14ac:dyDescent="0.25">
      <c r="G55" t="str">
        <f t="shared" si="20"/>
        <v>X3X4X5</v>
      </c>
      <c r="H55" s="5">
        <v>1.1102230246251565E-16</v>
      </c>
      <c r="I55" s="12">
        <f t="shared" si="21"/>
        <v>10.5</v>
      </c>
      <c r="J55" s="5">
        <f t="shared" si="22"/>
        <v>0.41666666666666669</v>
      </c>
      <c r="K55" s="5">
        <f t="shared" si="23"/>
        <v>-0.21042839424792467</v>
      </c>
    </row>
    <row r="57" spans="2:20" x14ac:dyDescent="0.25">
      <c r="B57" s="8" t="s">
        <v>131</v>
      </c>
      <c r="C57" s="8"/>
      <c r="D57" s="8"/>
      <c r="E57" s="8"/>
    </row>
    <row r="58" spans="2:20" x14ac:dyDescent="0.25">
      <c r="B58" s="8"/>
      <c r="C58" s="8"/>
      <c r="D58" s="8"/>
      <c r="E58" s="8"/>
    </row>
    <row r="59" spans="2:20" x14ac:dyDescent="0.25">
      <c r="B59" s="8"/>
      <c r="C59" s="8"/>
      <c r="D59" s="8"/>
      <c r="E59" s="8"/>
    </row>
    <row r="60" spans="2:20" x14ac:dyDescent="0.25">
      <c r="B60" s="8"/>
      <c r="C60" s="8"/>
      <c r="D60" s="8"/>
      <c r="E60" s="8"/>
    </row>
    <row r="61" spans="2:20" x14ac:dyDescent="0.25">
      <c r="B61" s="8"/>
      <c r="C61" s="8"/>
      <c r="D61" s="8"/>
      <c r="E61" s="8"/>
    </row>
    <row r="62" spans="2:20" x14ac:dyDescent="0.25">
      <c r="B62" s="8"/>
      <c r="C62" s="8"/>
      <c r="D62" s="8"/>
      <c r="E62" s="8"/>
    </row>
    <row r="63" spans="2:20" x14ac:dyDescent="0.25">
      <c r="B63" s="8"/>
      <c r="C63" s="8"/>
      <c r="D63" s="8"/>
      <c r="E63" s="8"/>
    </row>
    <row r="64" spans="2:20" x14ac:dyDescent="0.25">
      <c r="B64" s="8"/>
      <c r="C64" s="8"/>
      <c r="D64" s="8"/>
      <c r="E64" s="8"/>
    </row>
    <row r="65" spans="2:5" x14ac:dyDescent="0.25">
      <c r="B65" s="8"/>
      <c r="C65" s="8"/>
      <c r="D65" s="8"/>
      <c r="E65" s="8"/>
    </row>
    <row r="66" spans="2:5" x14ac:dyDescent="0.25">
      <c r="B66" s="8"/>
      <c r="C66" s="8"/>
      <c r="D66" s="8"/>
      <c r="E66" s="8"/>
    </row>
    <row r="67" spans="2:5" x14ac:dyDescent="0.25">
      <c r="B67" s="8"/>
      <c r="C67" s="8"/>
      <c r="D67" s="8"/>
      <c r="E67" s="8"/>
    </row>
    <row r="68" spans="2:5" x14ac:dyDescent="0.25">
      <c r="B68" s="8"/>
      <c r="C68" s="8"/>
      <c r="D68" s="8"/>
      <c r="E68" s="8"/>
    </row>
    <row r="69" spans="2:5" x14ac:dyDescent="0.25">
      <c r="B69" s="8"/>
      <c r="C69" s="8"/>
      <c r="D69" s="8"/>
      <c r="E69" s="8"/>
    </row>
    <row r="70" spans="2:5" x14ac:dyDescent="0.25">
      <c r="B70" s="8"/>
      <c r="C70" s="8"/>
      <c r="D70" s="8"/>
      <c r="E70" s="8"/>
    </row>
    <row r="71" spans="2:5" x14ac:dyDescent="0.25">
      <c r="B71" s="8"/>
      <c r="C71" s="8"/>
      <c r="D71" s="8"/>
      <c r="E71" s="8"/>
    </row>
    <row r="72" spans="2:5" x14ac:dyDescent="0.25">
      <c r="B72" s="8"/>
      <c r="C72" s="8"/>
      <c r="D72" s="8"/>
      <c r="E72" s="8"/>
    </row>
    <row r="73" spans="2:5" x14ac:dyDescent="0.25">
      <c r="B73" s="8"/>
      <c r="C73" s="8"/>
      <c r="D73" s="8"/>
      <c r="E73" s="8"/>
    </row>
    <row r="74" spans="2:5" x14ac:dyDescent="0.25">
      <c r="B74" s="8"/>
      <c r="C74" s="8"/>
      <c r="D74" s="8"/>
      <c r="E74" s="8"/>
    </row>
    <row r="75" spans="2:5" x14ac:dyDescent="0.25">
      <c r="B75" s="8"/>
      <c r="C75" s="8"/>
      <c r="D75" s="8"/>
      <c r="E75" s="8"/>
    </row>
    <row r="76" spans="2:5" x14ac:dyDescent="0.25">
      <c r="B76" s="8"/>
      <c r="C76" s="8"/>
      <c r="D76" s="8"/>
      <c r="E76" s="8"/>
    </row>
    <row r="77" spans="2:5" x14ac:dyDescent="0.25">
      <c r="B77" s="8"/>
      <c r="C77" s="8"/>
      <c r="D77" s="8"/>
      <c r="E77" s="8"/>
    </row>
    <row r="78" spans="2:5" x14ac:dyDescent="0.25">
      <c r="B78" s="8"/>
      <c r="C78" s="8"/>
      <c r="D78" s="8"/>
      <c r="E78" s="8"/>
    </row>
    <row r="79" spans="2:5" x14ac:dyDescent="0.25">
      <c r="B79" s="8"/>
      <c r="C79" s="8"/>
      <c r="D79" s="8"/>
      <c r="E79" s="8"/>
    </row>
    <row r="80" spans="2:5" x14ac:dyDescent="0.25">
      <c r="B80" s="8"/>
      <c r="C80" s="8"/>
      <c r="D80" s="8"/>
      <c r="E80" s="8"/>
    </row>
    <row r="81" spans="1:15" x14ac:dyDescent="0.25">
      <c r="B81" s="8"/>
      <c r="C81" s="8"/>
      <c r="D81" s="8"/>
      <c r="E81" s="8"/>
    </row>
    <row r="84" spans="1:15" x14ac:dyDescent="0.25">
      <c r="A84" s="1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6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6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6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6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6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6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6" x14ac:dyDescent="0.25">
      <c r="O103" s="8"/>
    </row>
    <row r="104" spans="1:16" x14ac:dyDescent="0.25">
      <c r="O104" s="8"/>
    </row>
    <row r="105" spans="1:16" x14ac:dyDescent="0.25">
      <c r="O105" s="8"/>
    </row>
    <row r="106" spans="1:16" x14ac:dyDescent="0.25">
      <c r="O106" s="8"/>
    </row>
    <row r="107" spans="1:16" x14ac:dyDescent="0.25">
      <c r="O107" s="8"/>
    </row>
    <row r="108" spans="1:16" x14ac:dyDescent="0.25">
      <c r="O108" s="8"/>
    </row>
    <row r="111" spans="1:16" x14ac:dyDescent="0.25">
      <c r="P111" s="14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9"/>
  <sheetViews>
    <sheetView zoomScale="60" zoomScaleNormal="60" workbookViewId="0">
      <pane xSplit="1" topLeftCell="B1" activePane="topRight" state="frozen"/>
      <selection pane="topRight" activeCell="E31" sqref="E31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4" width="12" customWidth="1"/>
    <col min="5" max="5" width="13.28515625" bestFit="1" customWidth="1"/>
    <col min="8" max="8" width="15.28515625" customWidth="1"/>
    <col min="9" max="11" width="13.7109375" customWidth="1"/>
    <col min="13" max="13" width="15.85546875" bestFit="1" customWidth="1"/>
    <col min="14" max="14" width="14.85546875" bestFit="1" customWidth="1"/>
    <col min="15" max="15" width="15.85546875" bestFit="1" customWidth="1"/>
    <col min="16" max="16" width="14.85546875" bestFit="1" customWidth="1"/>
  </cols>
  <sheetData>
    <row r="1" spans="1:53" x14ac:dyDescent="0.25">
      <c r="B1" s="9" t="s">
        <v>84</v>
      </c>
      <c r="C1" t="s">
        <v>0</v>
      </c>
      <c r="E1" s="9" t="s">
        <v>28</v>
      </c>
      <c r="F1" t="s">
        <v>85</v>
      </c>
    </row>
    <row r="2" spans="1:53" x14ac:dyDescent="0.25">
      <c r="C2" t="s">
        <v>1</v>
      </c>
    </row>
    <row r="3" spans="1:53" x14ac:dyDescent="0.25">
      <c r="C3" t="s">
        <v>2</v>
      </c>
    </row>
    <row r="5" spans="1:53" x14ac:dyDescent="0.25">
      <c r="I5" s="29" t="s">
        <v>86</v>
      </c>
      <c r="J5" s="9" t="s">
        <v>87</v>
      </c>
    </row>
    <row r="6" spans="1:53" x14ac:dyDescent="0.25">
      <c r="B6" s="9"/>
      <c r="C6" s="9"/>
      <c r="D6" s="9"/>
      <c r="F6" s="9" t="s">
        <v>95</v>
      </c>
    </row>
    <row r="7" spans="1:53" x14ac:dyDescent="0.25">
      <c r="B7" s="9" t="s">
        <v>0</v>
      </c>
      <c r="C7" s="9" t="s">
        <v>1</v>
      </c>
      <c r="D7" s="9" t="s">
        <v>2</v>
      </c>
      <c r="E7" s="29" t="s">
        <v>47</v>
      </c>
      <c r="F7" s="9" t="s">
        <v>68</v>
      </c>
      <c r="G7" s="9" t="s">
        <v>88</v>
      </c>
      <c r="H7" s="9" t="s">
        <v>69</v>
      </c>
      <c r="I7" s="9"/>
      <c r="J7" s="9"/>
      <c r="K7" s="9"/>
    </row>
    <row r="8" spans="1:53" ht="17.25" x14ac:dyDescent="0.25">
      <c r="A8" s="30">
        <v>1</v>
      </c>
      <c r="B8" s="30">
        <v>-1</v>
      </c>
      <c r="C8" s="30">
        <v>1</v>
      </c>
      <c r="D8" s="30">
        <v>-1</v>
      </c>
      <c r="E8" s="5">
        <v>4.5999999999999996</v>
      </c>
      <c r="F8" s="5">
        <f t="array" ref="F8:F23">MMULT(A8:D23,M34:M37)</f>
        <v>3.9312499999999999</v>
      </c>
      <c r="G8" s="5">
        <f>(E8-F8)</f>
        <v>0.66874999999999973</v>
      </c>
      <c r="H8" s="5">
        <f>(E8-$E$24)</f>
        <v>-0.95625000000000071</v>
      </c>
      <c r="I8" s="19"/>
      <c r="J8" s="19"/>
      <c r="K8" s="19"/>
      <c r="M8" s="11" t="s">
        <v>89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x14ac:dyDescent="0.25">
      <c r="A9" s="30">
        <v>1</v>
      </c>
      <c r="B9" s="30">
        <v>-1</v>
      </c>
      <c r="C9" s="30">
        <v>-1</v>
      </c>
      <c r="D9" s="30">
        <v>-1</v>
      </c>
      <c r="E9" s="5">
        <v>4.3499999999999996</v>
      </c>
      <c r="F9" s="5">
        <v>2.5562500000000004</v>
      </c>
      <c r="G9" s="5">
        <f t="shared" ref="G9:G23" si="0">(E9-F9)</f>
        <v>1.7937499999999993</v>
      </c>
      <c r="H9" s="5">
        <f t="shared" ref="H9:H23" si="1">(E9-$E$24)</f>
        <v>-1.2062500000000007</v>
      </c>
      <c r="I9" s="19"/>
      <c r="J9" s="19"/>
      <c r="K9" s="19"/>
      <c r="M9" s="8">
        <f t="array" ref="M9:AB12">TRANSPOSE(A8:D23)</f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x14ac:dyDescent="0.25">
      <c r="A10" s="30">
        <v>1</v>
      </c>
      <c r="B10" s="30">
        <v>1</v>
      </c>
      <c r="C10" s="30">
        <v>-1</v>
      </c>
      <c r="D10" s="30">
        <v>-1</v>
      </c>
      <c r="E10" s="5">
        <v>6.95</v>
      </c>
      <c r="F10" s="5">
        <v>6.1687500000000011</v>
      </c>
      <c r="G10" s="5">
        <f t="shared" si="0"/>
        <v>0.78124999999999911</v>
      </c>
      <c r="H10" s="5">
        <f t="shared" si="1"/>
        <v>1.3937499999999998</v>
      </c>
      <c r="I10" s="19"/>
      <c r="J10" s="19"/>
      <c r="K10" s="19"/>
      <c r="M10">
        <v>-1</v>
      </c>
      <c r="N10">
        <v>-1</v>
      </c>
      <c r="O10">
        <v>1</v>
      </c>
      <c r="P10">
        <v>1</v>
      </c>
      <c r="Q10">
        <v>1</v>
      </c>
      <c r="R10">
        <v>-1</v>
      </c>
      <c r="S10">
        <v>1</v>
      </c>
      <c r="T10">
        <v>-1</v>
      </c>
      <c r="U10">
        <v>-1</v>
      </c>
      <c r="V10">
        <v>-1</v>
      </c>
      <c r="W10">
        <v>1</v>
      </c>
      <c r="X10">
        <v>1</v>
      </c>
      <c r="Y10">
        <v>1</v>
      </c>
      <c r="Z10">
        <v>1</v>
      </c>
      <c r="AA10">
        <v>-1</v>
      </c>
      <c r="AB10">
        <v>-1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x14ac:dyDescent="0.25">
      <c r="A11" s="30">
        <v>1</v>
      </c>
      <c r="B11" s="30">
        <v>1</v>
      </c>
      <c r="C11" s="30">
        <v>1</v>
      </c>
      <c r="D11" s="30">
        <v>-1</v>
      </c>
      <c r="E11" s="5">
        <v>6.4</v>
      </c>
      <c r="F11" s="5">
        <v>7.5437500000000011</v>
      </c>
      <c r="G11" s="5">
        <f t="shared" si="0"/>
        <v>-1.1437500000000007</v>
      </c>
      <c r="H11" s="5">
        <f t="shared" si="1"/>
        <v>0.84375</v>
      </c>
      <c r="I11" s="19"/>
      <c r="J11" s="19"/>
      <c r="K11" s="19"/>
      <c r="M11">
        <v>1</v>
      </c>
      <c r="N11">
        <v>-1</v>
      </c>
      <c r="O11">
        <v>-1</v>
      </c>
      <c r="P11">
        <v>1</v>
      </c>
      <c r="Q11">
        <v>1</v>
      </c>
      <c r="R11">
        <v>1</v>
      </c>
      <c r="S11">
        <v>-1</v>
      </c>
      <c r="T11">
        <v>-1</v>
      </c>
      <c r="U11">
        <v>1</v>
      </c>
      <c r="V11">
        <v>-1</v>
      </c>
      <c r="W11">
        <v>1</v>
      </c>
      <c r="X11">
        <v>-1</v>
      </c>
      <c r="Y11">
        <v>-1</v>
      </c>
      <c r="Z11">
        <v>1</v>
      </c>
      <c r="AA11">
        <v>1</v>
      </c>
      <c r="AB11">
        <v>-1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x14ac:dyDescent="0.25">
      <c r="A12" s="30">
        <v>1</v>
      </c>
      <c r="B12" s="30">
        <v>1</v>
      </c>
      <c r="C12" s="30">
        <v>1</v>
      </c>
      <c r="D12" s="30">
        <v>-1</v>
      </c>
      <c r="E12" s="5">
        <v>7.9</v>
      </c>
      <c r="F12" s="5">
        <v>7.5437500000000011</v>
      </c>
      <c r="G12" s="5">
        <f t="shared" si="0"/>
        <v>0.35624999999999929</v>
      </c>
      <c r="H12" s="5">
        <f t="shared" si="1"/>
        <v>2.34375</v>
      </c>
      <c r="I12" s="19"/>
      <c r="J12" s="19"/>
      <c r="K12" s="19"/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53" x14ac:dyDescent="0.25">
      <c r="A13" s="30">
        <v>1</v>
      </c>
      <c r="B13" s="30">
        <v>-1</v>
      </c>
      <c r="C13" s="30">
        <v>1</v>
      </c>
      <c r="D13" s="30">
        <v>-1</v>
      </c>
      <c r="E13" s="5">
        <v>4.4000000000000004</v>
      </c>
      <c r="F13" s="5">
        <v>3.9312499999999999</v>
      </c>
      <c r="G13" s="5">
        <f t="shared" si="0"/>
        <v>0.46875000000000044</v>
      </c>
      <c r="H13" s="5">
        <f t="shared" si="1"/>
        <v>-1.15625</v>
      </c>
      <c r="I13" s="19"/>
      <c r="J13" s="19"/>
      <c r="K13" s="19"/>
    </row>
    <row r="14" spans="1:53" x14ac:dyDescent="0.25">
      <c r="A14" s="30">
        <v>1</v>
      </c>
      <c r="B14" s="30">
        <v>1</v>
      </c>
      <c r="C14" s="30">
        <v>-1</v>
      </c>
      <c r="D14" s="30">
        <v>-1</v>
      </c>
      <c r="E14" s="5">
        <v>3.85</v>
      </c>
      <c r="F14" s="5">
        <v>6.1687500000000011</v>
      </c>
      <c r="G14" s="5">
        <f t="shared" si="0"/>
        <v>-2.318750000000001</v>
      </c>
      <c r="H14" s="5">
        <f t="shared" si="1"/>
        <v>-1.7062500000000003</v>
      </c>
      <c r="I14" s="19"/>
      <c r="J14" s="19"/>
      <c r="K14" s="19"/>
    </row>
    <row r="15" spans="1:53" ht="17.25" x14ac:dyDescent="0.25">
      <c r="A15" s="30">
        <v>1</v>
      </c>
      <c r="B15" s="30">
        <v>-1</v>
      </c>
      <c r="C15" s="30">
        <v>-1</v>
      </c>
      <c r="D15" s="30">
        <v>-1</v>
      </c>
      <c r="E15" s="5">
        <v>1.95</v>
      </c>
      <c r="F15" s="5">
        <v>2.5562500000000004</v>
      </c>
      <c r="G15" s="5">
        <f t="shared" si="0"/>
        <v>-0.6062500000000004</v>
      </c>
      <c r="H15" s="5">
        <f t="shared" si="1"/>
        <v>-3.6062500000000002</v>
      </c>
      <c r="I15" s="19"/>
      <c r="J15" s="19"/>
      <c r="K15" s="19"/>
      <c r="M15" s="11" t="s">
        <v>90</v>
      </c>
      <c r="N15" s="3"/>
      <c r="O15" s="3"/>
      <c r="P15" s="3"/>
    </row>
    <row r="16" spans="1:53" x14ac:dyDescent="0.25">
      <c r="A16" s="30">
        <v>1</v>
      </c>
      <c r="B16" s="30">
        <v>-1</v>
      </c>
      <c r="C16" s="30">
        <v>1</v>
      </c>
      <c r="D16" s="30">
        <v>1</v>
      </c>
      <c r="E16" s="5">
        <v>4.5</v>
      </c>
      <c r="F16" s="5">
        <v>4.9437499999999996</v>
      </c>
      <c r="G16" s="5">
        <f t="shared" si="0"/>
        <v>-0.44374999999999964</v>
      </c>
      <c r="H16" s="5">
        <f t="shared" si="1"/>
        <v>-1.0562500000000004</v>
      </c>
      <c r="I16" s="19"/>
      <c r="J16" s="19"/>
      <c r="K16" s="19"/>
      <c r="M16">
        <f t="array" ref="M16:P19">MMULT(M9:AB12,A8:D23)</f>
        <v>16</v>
      </c>
      <c r="N16">
        <v>0</v>
      </c>
      <c r="O16">
        <v>0</v>
      </c>
      <c r="P16">
        <v>0</v>
      </c>
    </row>
    <row r="17" spans="1:60" x14ac:dyDescent="0.25">
      <c r="A17" s="30">
        <v>1</v>
      </c>
      <c r="B17" s="30">
        <v>-1</v>
      </c>
      <c r="C17" s="30">
        <v>-1</v>
      </c>
      <c r="D17" s="30">
        <v>1</v>
      </c>
      <c r="E17" s="5">
        <v>4.7</v>
      </c>
      <c r="F17" s="5">
        <v>3.5687500000000005</v>
      </c>
      <c r="G17" s="5">
        <f t="shared" si="0"/>
        <v>1.1312499999999996</v>
      </c>
      <c r="H17" s="5">
        <f t="shared" si="1"/>
        <v>-0.85625000000000018</v>
      </c>
      <c r="I17" s="19"/>
      <c r="J17" s="19"/>
      <c r="K17" s="19"/>
      <c r="M17">
        <v>0</v>
      </c>
      <c r="N17">
        <v>16</v>
      </c>
      <c r="O17">
        <v>0</v>
      </c>
      <c r="P17">
        <v>0</v>
      </c>
    </row>
    <row r="18" spans="1:60" x14ac:dyDescent="0.25">
      <c r="A18" s="30">
        <v>1</v>
      </c>
      <c r="B18" s="30">
        <v>1</v>
      </c>
      <c r="C18" s="30">
        <v>1</v>
      </c>
      <c r="D18" s="30">
        <v>1</v>
      </c>
      <c r="E18" s="5">
        <v>10.75</v>
      </c>
      <c r="F18" s="5">
        <v>8.5562500000000004</v>
      </c>
      <c r="G18" s="5">
        <f t="shared" si="0"/>
        <v>2.1937499999999996</v>
      </c>
      <c r="H18" s="5">
        <f t="shared" si="1"/>
        <v>5.1937499999999996</v>
      </c>
      <c r="I18" s="19"/>
      <c r="J18" s="19"/>
      <c r="K18" s="19"/>
      <c r="M18">
        <v>0</v>
      </c>
      <c r="N18">
        <v>0</v>
      </c>
      <c r="O18">
        <v>16</v>
      </c>
      <c r="P18">
        <v>0</v>
      </c>
    </row>
    <row r="19" spans="1:60" x14ac:dyDescent="0.25">
      <c r="A19" s="30">
        <v>1</v>
      </c>
      <c r="B19" s="30">
        <v>1</v>
      </c>
      <c r="C19" s="30">
        <v>-1</v>
      </c>
      <c r="D19" s="30">
        <v>1</v>
      </c>
      <c r="E19" s="5">
        <v>6.05</v>
      </c>
      <c r="F19" s="5">
        <v>7.1812500000000004</v>
      </c>
      <c r="G19" s="5">
        <f t="shared" si="0"/>
        <v>-1.1312500000000005</v>
      </c>
      <c r="H19" s="5">
        <f t="shared" si="1"/>
        <v>0.49374999999999947</v>
      </c>
      <c r="I19" s="19"/>
      <c r="J19" s="19"/>
      <c r="K19" s="19"/>
      <c r="M19">
        <v>0</v>
      </c>
      <c r="N19">
        <v>0</v>
      </c>
      <c r="O19">
        <v>0</v>
      </c>
      <c r="P19">
        <v>16</v>
      </c>
    </row>
    <row r="20" spans="1:60" x14ac:dyDescent="0.25">
      <c r="A20" s="30">
        <v>1</v>
      </c>
      <c r="B20" s="30">
        <v>1</v>
      </c>
      <c r="C20" s="30">
        <v>-1</v>
      </c>
      <c r="D20" s="30">
        <v>1</v>
      </c>
      <c r="E20" s="5">
        <v>9.85</v>
      </c>
      <c r="F20" s="5">
        <v>7.1812500000000004</v>
      </c>
      <c r="G20" s="5">
        <f t="shared" si="0"/>
        <v>2.6687499999999993</v>
      </c>
      <c r="H20" s="5">
        <f t="shared" si="1"/>
        <v>4.2937499999999993</v>
      </c>
      <c r="I20" s="19"/>
      <c r="J20" s="19"/>
      <c r="K20" s="19"/>
    </row>
    <row r="21" spans="1:60" ht="17.25" x14ac:dyDescent="0.25">
      <c r="A21" s="30">
        <v>1</v>
      </c>
      <c r="B21" s="30">
        <v>1</v>
      </c>
      <c r="C21" s="30">
        <v>1</v>
      </c>
      <c r="D21" s="30">
        <v>1</v>
      </c>
      <c r="E21" s="5">
        <v>7.15</v>
      </c>
      <c r="F21" s="5">
        <v>8.5562500000000004</v>
      </c>
      <c r="G21" s="5">
        <f t="shared" si="0"/>
        <v>-1.40625</v>
      </c>
      <c r="H21" s="5">
        <f t="shared" si="1"/>
        <v>1.59375</v>
      </c>
      <c r="I21" s="19"/>
      <c r="J21" s="19"/>
      <c r="K21" s="19"/>
      <c r="M21" s="11" t="s">
        <v>91</v>
      </c>
      <c r="N21" s="3"/>
      <c r="O21" s="3"/>
      <c r="P21" s="3"/>
    </row>
    <row r="22" spans="1:60" x14ac:dyDescent="0.25">
      <c r="A22" s="30">
        <v>1</v>
      </c>
      <c r="B22" s="30">
        <v>-1</v>
      </c>
      <c r="C22" s="30">
        <v>1</v>
      </c>
      <c r="D22" s="30">
        <v>1</v>
      </c>
      <c r="E22" s="5">
        <v>4.25</v>
      </c>
      <c r="F22" s="5">
        <v>4.9437499999999996</v>
      </c>
      <c r="G22" s="5">
        <f t="shared" si="0"/>
        <v>-0.69374999999999964</v>
      </c>
      <c r="H22" s="5">
        <f t="shared" si="1"/>
        <v>-1.3062500000000004</v>
      </c>
      <c r="I22" s="19"/>
      <c r="J22" s="19"/>
      <c r="K22" s="19"/>
      <c r="M22">
        <f t="array" ref="M22:P25">MINVERSE(M16:P19)</f>
        <v>6.25E-2</v>
      </c>
      <c r="N22">
        <v>0</v>
      </c>
      <c r="O22">
        <v>0</v>
      </c>
      <c r="P22">
        <v>0</v>
      </c>
    </row>
    <row r="23" spans="1:60" x14ac:dyDescent="0.25">
      <c r="A23" s="30">
        <v>1</v>
      </c>
      <c r="B23" s="30">
        <v>-1</v>
      </c>
      <c r="C23" s="30">
        <v>-1</v>
      </c>
      <c r="D23" s="30">
        <v>1</v>
      </c>
      <c r="E23" s="5">
        <v>1.25</v>
      </c>
      <c r="F23" s="5">
        <v>3.5687500000000005</v>
      </c>
      <c r="G23" s="5">
        <f t="shared" si="0"/>
        <v>-2.3187500000000005</v>
      </c>
      <c r="H23" s="5">
        <f t="shared" si="1"/>
        <v>-4.3062500000000004</v>
      </c>
      <c r="I23" s="19"/>
      <c r="J23" s="19"/>
      <c r="K23" s="19"/>
      <c r="M23">
        <v>0</v>
      </c>
      <c r="N23">
        <v>6.25E-2</v>
      </c>
      <c r="O23">
        <v>0</v>
      </c>
      <c r="P23">
        <v>0</v>
      </c>
    </row>
    <row r="24" spans="1:60" x14ac:dyDescent="0.25">
      <c r="A24" s="17"/>
      <c r="B24" s="17"/>
      <c r="C24" s="17"/>
      <c r="D24" s="32" t="s">
        <v>38</v>
      </c>
      <c r="E24" s="31">
        <f>AVERAGE(E8:E23)</f>
        <v>5.5562500000000004</v>
      </c>
      <c r="F24" s="17"/>
      <c r="G24" s="17"/>
      <c r="H24" s="17"/>
      <c r="I24" s="17"/>
      <c r="J24" s="17"/>
      <c r="K24" s="17"/>
      <c r="M24">
        <v>0</v>
      </c>
      <c r="N24">
        <v>0</v>
      </c>
      <c r="O24">
        <v>6.25E-2</v>
      </c>
      <c r="P24">
        <v>0</v>
      </c>
    </row>
    <row r="25" spans="1:60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M25">
        <v>0</v>
      </c>
      <c r="N25">
        <v>0</v>
      </c>
      <c r="O25">
        <v>0</v>
      </c>
      <c r="P25">
        <v>6.25E-2</v>
      </c>
    </row>
    <row r="26" spans="1:60" x14ac:dyDescent="0.25">
      <c r="A26" s="17"/>
      <c r="C26" s="13" t="s">
        <v>74</v>
      </c>
      <c r="D26" s="13" t="s">
        <v>75</v>
      </c>
      <c r="E26" s="13" t="s">
        <v>76</v>
      </c>
    </row>
    <row r="27" spans="1:60" ht="17.25" x14ac:dyDescent="0.25">
      <c r="A27" s="17"/>
      <c r="B27" s="9" t="s">
        <v>77</v>
      </c>
      <c r="C27" s="5">
        <v>16</v>
      </c>
      <c r="D27" s="5">
        <v>3</v>
      </c>
      <c r="E27" s="5">
        <f>(C27-D27-1)</f>
        <v>12</v>
      </c>
      <c r="F27" t="s">
        <v>78</v>
      </c>
      <c r="M27" s="11" t="s">
        <v>92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</row>
    <row r="28" spans="1:60" x14ac:dyDescent="0.25">
      <c r="A28" s="17"/>
      <c r="B28" s="9" t="s">
        <v>79</v>
      </c>
      <c r="C28" s="5">
        <v>16</v>
      </c>
      <c r="D28" s="5">
        <v>0</v>
      </c>
      <c r="E28" s="5">
        <f>(C28-1)</f>
        <v>15</v>
      </c>
      <c r="F28" t="s">
        <v>80</v>
      </c>
      <c r="M28">
        <f t="array" ref="M28:AB31">MMULT(M22:P25,M9:AB12)</f>
        <v>6.25E-2</v>
      </c>
      <c r="N28">
        <v>6.25E-2</v>
      </c>
      <c r="O28">
        <v>6.25E-2</v>
      </c>
      <c r="P28">
        <v>6.25E-2</v>
      </c>
      <c r="Q28">
        <v>6.25E-2</v>
      </c>
      <c r="R28">
        <v>6.25E-2</v>
      </c>
      <c r="S28">
        <v>6.25E-2</v>
      </c>
      <c r="T28">
        <v>6.25E-2</v>
      </c>
      <c r="U28">
        <v>6.25E-2</v>
      </c>
      <c r="V28">
        <v>6.25E-2</v>
      </c>
      <c r="W28">
        <v>6.25E-2</v>
      </c>
      <c r="X28">
        <v>6.25E-2</v>
      </c>
      <c r="Y28">
        <v>6.25E-2</v>
      </c>
      <c r="Z28">
        <v>6.25E-2</v>
      </c>
      <c r="AA28">
        <v>6.25E-2</v>
      </c>
      <c r="AB28" s="8">
        <v>6.25E-2</v>
      </c>
    </row>
    <row r="29" spans="1:60" x14ac:dyDescent="0.25">
      <c r="A29" s="17"/>
      <c r="M29">
        <v>-6.25E-2</v>
      </c>
      <c r="N29">
        <v>-6.25E-2</v>
      </c>
      <c r="O29">
        <v>6.25E-2</v>
      </c>
      <c r="P29">
        <v>6.25E-2</v>
      </c>
      <c r="Q29">
        <v>6.25E-2</v>
      </c>
      <c r="R29">
        <v>-6.25E-2</v>
      </c>
      <c r="S29">
        <v>6.25E-2</v>
      </c>
      <c r="T29">
        <v>-6.25E-2</v>
      </c>
      <c r="U29">
        <v>-6.25E-2</v>
      </c>
      <c r="V29">
        <v>-6.25E-2</v>
      </c>
      <c r="W29">
        <v>6.25E-2</v>
      </c>
      <c r="X29">
        <v>6.25E-2</v>
      </c>
      <c r="Y29">
        <v>6.25E-2</v>
      </c>
      <c r="Z29">
        <v>6.25E-2</v>
      </c>
      <c r="AA29">
        <v>-6.25E-2</v>
      </c>
      <c r="AB29" s="8">
        <v>-6.25E-2</v>
      </c>
    </row>
    <row r="30" spans="1:60" x14ac:dyDescent="0.25">
      <c r="A30" s="17"/>
      <c r="B30" s="10" t="s">
        <v>77</v>
      </c>
      <c r="C30" s="10" t="s">
        <v>79</v>
      </c>
      <c r="D30" s="10" t="s">
        <v>48</v>
      </c>
      <c r="E30" s="10" t="s">
        <v>50</v>
      </c>
      <c r="F30" s="10" t="s">
        <v>81</v>
      </c>
      <c r="G30" s="10" t="s">
        <v>82</v>
      </c>
      <c r="H30" s="10" t="s">
        <v>83</v>
      </c>
      <c r="I30" s="33"/>
      <c r="J30" s="33"/>
      <c r="K30" s="33"/>
      <c r="M30">
        <v>6.25E-2</v>
      </c>
      <c r="N30">
        <v>-6.25E-2</v>
      </c>
      <c r="O30">
        <v>-6.25E-2</v>
      </c>
      <c r="P30">
        <v>6.25E-2</v>
      </c>
      <c r="Q30">
        <v>6.25E-2</v>
      </c>
      <c r="R30">
        <v>6.25E-2</v>
      </c>
      <c r="S30">
        <v>-6.25E-2</v>
      </c>
      <c r="T30">
        <v>-6.25E-2</v>
      </c>
      <c r="U30">
        <v>6.25E-2</v>
      </c>
      <c r="V30">
        <v>-6.25E-2</v>
      </c>
      <c r="W30">
        <v>6.25E-2</v>
      </c>
      <c r="X30">
        <v>-6.25E-2</v>
      </c>
      <c r="Y30">
        <v>-6.25E-2</v>
      </c>
      <c r="Z30">
        <v>6.25E-2</v>
      </c>
      <c r="AA30">
        <v>6.25E-2</v>
      </c>
      <c r="AB30" s="8">
        <v>-6.25E-2</v>
      </c>
    </row>
    <row r="31" spans="1:60" x14ac:dyDescent="0.25">
      <c r="A31" s="17"/>
      <c r="B31" s="5">
        <f>SUMSQ(G8:G23)</f>
        <v>34.200624999999995</v>
      </c>
      <c r="C31" s="5">
        <f>SUMSQ(H8:H23)</f>
        <v>98.064375000000013</v>
      </c>
      <c r="D31" s="5">
        <f>(C31-B31)/C31</f>
        <v>0.65124312473311541</v>
      </c>
      <c r="E31" s="34">
        <f>((C31/E28)-(B31/E27))/(C31/E28)</f>
        <v>0.56405390591639437</v>
      </c>
      <c r="F31" s="5">
        <f>SQRT(B31/E27)</f>
        <v>1.6882097272949628</v>
      </c>
      <c r="G31" s="5">
        <f>SQRT(B31/C27)</f>
        <v>1.4620325107534373</v>
      </c>
      <c r="H31" s="34">
        <f>((100*G31)/E24)</f>
        <v>26.313296031557925</v>
      </c>
      <c r="I31" s="19"/>
      <c r="J31" s="19"/>
      <c r="K31" s="19"/>
      <c r="M31">
        <v>-6.25E-2</v>
      </c>
      <c r="N31">
        <v>-6.25E-2</v>
      </c>
      <c r="O31">
        <v>-6.25E-2</v>
      </c>
      <c r="P31">
        <v>-6.25E-2</v>
      </c>
      <c r="Q31">
        <v>-6.25E-2</v>
      </c>
      <c r="R31">
        <v>-6.25E-2</v>
      </c>
      <c r="S31">
        <v>-6.25E-2</v>
      </c>
      <c r="T31">
        <v>-6.25E-2</v>
      </c>
      <c r="U31">
        <v>6.25E-2</v>
      </c>
      <c r="V31">
        <v>6.25E-2</v>
      </c>
      <c r="W31">
        <v>6.25E-2</v>
      </c>
      <c r="X31">
        <v>6.25E-2</v>
      </c>
      <c r="Y31">
        <v>6.25E-2</v>
      </c>
      <c r="Z31">
        <v>6.25E-2</v>
      </c>
      <c r="AA31">
        <v>6.25E-2</v>
      </c>
      <c r="AB31" s="8">
        <v>6.25E-2</v>
      </c>
    </row>
    <row r="32" spans="1:60" x14ac:dyDescent="0.25">
      <c r="A32" s="17"/>
    </row>
    <row r="33" spans="1:13" ht="17.25" x14ac:dyDescent="0.25">
      <c r="A33" s="17"/>
      <c r="L33" s="11" t="s">
        <v>70</v>
      </c>
      <c r="M33" s="11" t="s">
        <v>94</v>
      </c>
    </row>
    <row r="34" spans="1:13" x14ac:dyDescent="0.25">
      <c r="A34" s="17"/>
      <c r="L34" s="1" t="s">
        <v>46</v>
      </c>
      <c r="M34">
        <f t="array" ref="M34:M37">MMULT(M28:AB31,E8:E23)</f>
        <v>5.5562500000000004</v>
      </c>
    </row>
    <row r="35" spans="1:13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" t="s">
        <v>71</v>
      </c>
      <c r="M35">
        <v>1.8062499999999999</v>
      </c>
    </row>
    <row r="36" spans="1:13" x14ac:dyDescent="0.25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1" t="s">
        <v>72</v>
      </c>
      <c r="M36">
        <v>0.6875</v>
      </c>
    </row>
    <row r="37" spans="1:13" x14ac:dyDescent="0.25">
      <c r="A37" s="17"/>
      <c r="B37" s="17"/>
      <c r="C37" s="17"/>
      <c r="D37" s="17"/>
      <c r="E37" s="17"/>
      <c r="F37" s="17"/>
      <c r="G37" s="17"/>
      <c r="I37" s="17"/>
      <c r="J37" s="17"/>
      <c r="K37" s="17"/>
      <c r="L37" s="1" t="s">
        <v>73</v>
      </c>
      <c r="M37">
        <v>0.50625000000000009</v>
      </c>
    </row>
    <row r="38" spans="1:1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spans="1:13" x14ac:dyDescent="0.25">
      <c r="A39" s="17"/>
      <c r="B39" s="17"/>
      <c r="C39" s="17"/>
      <c r="D39" s="17"/>
      <c r="E39" s="17"/>
      <c r="F39" s="17"/>
      <c r="G39" s="17"/>
      <c r="H39" s="20" t="s">
        <v>93</v>
      </c>
      <c r="I39" s="17"/>
      <c r="J39" s="17"/>
      <c r="K39" s="17"/>
    </row>
    <row r="40" spans="1:1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spans="1:1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1:13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spans="1:13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spans="1:13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6" spans="1:13" x14ac:dyDescent="0.25">
      <c r="D46" s="9"/>
    </row>
    <row r="47" spans="1:13" x14ac:dyDescent="0.25">
      <c r="D47" s="9"/>
    </row>
    <row r="48" spans="1:13" x14ac:dyDescent="0.25">
      <c r="D48" s="9"/>
    </row>
    <row r="49" spans="4:4" x14ac:dyDescent="0.25">
      <c r="D49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9"/>
  <sheetViews>
    <sheetView zoomScale="60" zoomScaleNormal="60" workbookViewId="0">
      <pane xSplit="1" topLeftCell="B1" activePane="topRight" state="frozen"/>
      <selection pane="topRight" activeCell="B1" sqref="B1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4" width="12" customWidth="1"/>
    <col min="5" max="5" width="13.28515625" bestFit="1" customWidth="1"/>
    <col min="8" max="8" width="15.28515625" customWidth="1"/>
    <col min="9" max="11" width="13.7109375" customWidth="1"/>
    <col min="13" max="13" width="15.85546875" bestFit="1" customWidth="1"/>
    <col min="14" max="14" width="14.85546875" bestFit="1" customWidth="1"/>
    <col min="15" max="15" width="15.85546875" bestFit="1" customWidth="1"/>
    <col min="16" max="16" width="14.85546875" bestFit="1" customWidth="1"/>
  </cols>
  <sheetData>
    <row r="1" spans="1:53" x14ac:dyDescent="0.25">
      <c r="B1" s="9" t="s">
        <v>84</v>
      </c>
      <c r="C1" t="s">
        <v>0</v>
      </c>
      <c r="E1" s="9" t="s">
        <v>28</v>
      </c>
      <c r="F1" t="s">
        <v>85</v>
      </c>
    </row>
    <row r="2" spans="1:53" x14ac:dyDescent="0.25">
      <c r="C2" t="s">
        <v>1</v>
      </c>
    </row>
    <row r="5" spans="1:53" x14ac:dyDescent="0.25">
      <c r="I5" s="29" t="s">
        <v>86</v>
      </c>
      <c r="J5" s="9" t="s">
        <v>87</v>
      </c>
    </row>
    <row r="6" spans="1:53" x14ac:dyDescent="0.25">
      <c r="B6" s="9"/>
      <c r="C6" s="9"/>
      <c r="D6" s="9"/>
      <c r="F6" s="9" t="s">
        <v>95</v>
      </c>
    </row>
    <row r="7" spans="1:53" x14ac:dyDescent="0.25">
      <c r="B7" s="9" t="s">
        <v>0</v>
      </c>
      <c r="C7" s="9" t="s">
        <v>1</v>
      </c>
      <c r="D7" s="9"/>
      <c r="E7" s="29" t="s">
        <v>47</v>
      </c>
      <c r="F7" s="9" t="s">
        <v>68</v>
      </c>
      <c r="G7" s="9" t="s">
        <v>88</v>
      </c>
      <c r="H7" s="9" t="s">
        <v>69</v>
      </c>
      <c r="I7" s="9"/>
      <c r="J7" s="9"/>
      <c r="K7" s="9"/>
    </row>
    <row r="8" spans="1:53" ht="17.25" x14ac:dyDescent="0.25">
      <c r="A8" s="30">
        <v>1</v>
      </c>
      <c r="B8" s="30">
        <v>-1</v>
      </c>
      <c r="C8" s="30">
        <v>1</v>
      </c>
      <c r="D8" s="30"/>
      <c r="E8" s="5">
        <v>4.5999999999999996</v>
      </c>
      <c r="F8" s="5">
        <f t="array" ref="F8:F23">MMULT(A8:C23,M34:M36)</f>
        <v>4.4375</v>
      </c>
      <c r="G8" s="5">
        <f>(E8-F8)</f>
        <v>0.16249999999999964</v>
      </c>
      <c r="H8" s="5">
        <f>(E8-$E$24)</f>
        <v>-0.95625000000000071</v>
      </c>
      <c r="I8" s="19"/>
      <c r="J8" s="19"/>
      <c r="K8" s="19"/>
      <c r="M8" s="11" t="s">
        <v>89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x14ac:dyDescent="0.25">
      <c r="A9" s="30">
        <v>1</v>
      </c>
      <c r="B9" s="30">
        <v>-1</v>
      </c>
      <c r="C9" s="30">
        <v>-1</v>
      </c>
      <c r="D9" s="30"/>
      <c r="E9" s="5">
        <v>4.3499999999999996</v>
      </c>
      <c r="F9" s="5">
        <v>3.0625000000000004</v>
      </c>
      <c r="G9" s="5">
        <f t="shared" ref="G9:G23" si="0">(E9-F9)</f>
        <v>1.2874999999999992</v>
      </c>
      <c r="H9" s="5">
        <f t="shared" ref="H9:H23" si="1">(E9-$E$24)</f>
        <v>-1.2062500000000007</v>
      </c>
      <c r="I9" s="19"/>
      <c r="J9" s="19"/>
      <c r="K9" s="19"/>
      <c r="M9" s="8">
        <f t="array" ref="M9:AB11">TRANSPOSE(A8:C23)</f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x14ac:dyDescent="0.25">
      <c r="A10" s="30">
        <v>1</v>
      </c>
      <c r="B10" s="30">
        <v>1</v>
      </c>
      <c r="C10" s="30">
        <v>-1</v>
      </c>
      <c r="D10" s="30"/>
      <c r="E10" s="5">
        <v>6.95</v>
      </c>
      <c r="F10" s="5">
        <v>6.6750000000000007</v>
      </c>
      <c r="G10" s="5">
        <f t="shared" si="0"/>
        <v>0.27499999999999947</v>
      </c>
      <c r="H10" s="5">
        <f t="shared" si="1"/>
        <v>1.3937499999999998</v>
      </c>
      <c r="I10" s="19"/>
      <c r="J10" s="19"/>
      <c r="K10" s="19"/>
      <c r="M10">
        <v>-1</v>
      </c>
      <c r="N10">
        <v>-1</v>
      </c>
      <c r="O10">
        <v>1</v>
      </c>
      <c r="P10">
        <v>1</v>
      </c>
      <c r="Q10">
        <v>1</v>
      </c>
      <c r="R10">
        <v>-1</v>
      </c>
      <c r="S10">
        <v>1</v>
      </c>
      <c r="T10">
        <v>-1</v>
      </c>
      <c r="U10">
        <v>-1</v>
      </c>
      <c r="V10">
        <v>-1</v>
      </c>
      <c r="W10">
        <v>1</v>
      </c>
      <c r="X10">
        <v>1</v>
      </c>
      <c r="Y10">
        <v>1</v>
      </c>
      <c r="Z10">
        <v>1</v>
      </c>
      <c r="AA10">
        <v>-1</v>
      </c>
      <c r="AB10">
        <v>-1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x14ac:dyDescent="0.25">
      <c r="A11" s="30">
        <v>1</v>
      </c>
      <c r="B11" s="30">
        <v>1</v>
      </c>
      <c r="C11" s="30">
        <v>1</v>
      </c>
      <c r="D11" s="30"/>
      <c r="E11" s="5">
        <v>6.4</v>
      </c>
      <c r="F11" s="5">
        <v>8.0500000000000007</v>
      </c>
      <c r="G11" s="5">
        <f t="shared" si="0"/>
        <v>-1.6500000000000004</v>
      </c>
      <c r="H11" s="5">
        <f t="shared" si="1"/>
        <v>0.84375</v>
      </c>
      <c r="I11" s="19"/>
      <c r="J11" s="19"/>
      <c r="K11" s="19"/>
      <c r="M11">
        <v>1</v>
      </c>
      <c r="N11">
        <v>-1</v>
      </c>
      <c r="O11">
        <v>-1</v>
      </c>
      <c r="P11">
        <v>1</v>
      </c>
      <c r="Q11">
        <v>1</v>
      </c>
      <c r="R11">
        <v>1</v>
      </c>
      <c r="S11">
        <v>-1</v>
      </c>
      <c r="T11">
        <v>-1</v>
      </c>
      <c r="U11">
        <v>1</v>
      </c>
      <c r="V11">
        <v>-1</v>
      </c>
      <c r="W11">
        <v>1</v>
      </c>
      <c r="X11">
        <v>-1</v>
      </c>
      <c r="Y11">
        <v>-1</v>
      </c>
      <c r="Z11">
        <v>1</v>
      </c>
      <c r="AA11">
        <v>1</v>
      </c>
      <c r="AB11">
        <v>-1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x14ac:dyDescent="0.25">
      <c r="A12" s="30">
        <v>1</v>
      </c>
      <c r="B12" s="30">
        <v>1</v>
      </c>
      <c r="C12" s="30">
        <v>1</v>
      </c>
      <c r="D12" s="30"/>
      <c r="E12" s="5">
        <v>7.9</v>
      </c>
      <c r="F12" s="5">
        <v>8.0500000000000007</v>
      </c>
      <c r="G12" s="5">
        <f t="shared" si="0"/>
        <v>-0.15000000000000036</v>
      </c>
      <c r="H12" s="5">
        <f t="shared" si="1"/>
        <v>2.34375</v>
      </c>
      <c r="I12" s="19"/>
      <c r="J12" s="19"/>
      <c r="K12" s="19"/>
    </row>
    <row r="13" spans="1:53" x14ac:dyDescent="0.25">
      <c r="A13" s="30">
        <v>1</v>
      </c>
      <c r="B13" s="30">
        <v>-1</v>
      </c>
      <c r="C13" s="30">
        <v>1</v>
      </c>
      <c r="D13" s="30"/>
      <c r="E13" s="5">
        <v>4.4000000000000004</v>
      </c>
      <c r="F13" s="5">
        <v>4.4375</v>
      </c>
      <c r="G13" s="5">
        <f t="shared" si="0"/>
        <v>-3.7499999999999645E-2</v>
      </c>
      <c r="H13" s="5">
        <f t="shared" si="1"/>
        <v>-1.15625</v>
      </c>
      <c r="I13" s="19"/>
      <c r="J13" s="19"/>
      <c r="K13" s="19"/>
    </row>
    <row r="14" spans="1:53" x14ac:dyDescent="0.25">
      <c r="A14" s="30">
        <v>1</v>
      </c>
      <c r="B14" s="30">
        <v>1</v>
      </c>
      <c r="C14" s="30">
        <v>-1</v>
      </c>
      <c r="D14" s="30"/>
      <c r="E14" s="5">
        <v>3.85</v>
      </c>
      <c r="F14" s="5">
        <v>6.6750000000000007</v>
      </c>
      <c r="G14" s="5">
        <f t="shared" si="0"/>
        <v>-2.8250000000000006</v>
      </c>
      <c r="H14" s="5">
        <f t="shared" si="1"/>
        <v>-1.7062500000000003</v>
      </c>
      <c r="I14" s="19"/>
      <c r="J14" s="19"/>
      <c r="K14" s="19"/>
    </row>
    <row r="15" spans="1:53" ht="17.25" x14ac:dyDescent="0.25">
      <c r="A15" s="30">
        <v>1</v>
      </c>
      <c r="B15" s="30">
        <v>-1</v>
      </c>
      <c r="C15" s="30">
        <v>-1</v>
      </c>
      <c r="D15" s="30"/>
      <c r="E15" s="5">
        <v>1.95</v>
      </c>
      <c r="F15" s="5">
        <v>3.0625000000000004</v>
      </c>
      <c r="G15" s="5">
        <f t="shared" si="0"/>
        <v>-1.1125000000000005</v>
      </c>
      <c r="H15" s="5">
        <f t="shared" si="1"/>
        <v>-3.6062500000000002</v>
      </c>
      <c r="I15" s="19"/>
      <c r="J15" s="19"/>
      <c r="K15" s="19"/>
      <c r="M15" s="11" t="s">
        <v>90</v>
      </c>
      <c r="N15" s="3"/>
      <c r="O15" s="3"/>
      <c r="P15" s="3"/>
    </row>
    <row r="16" spans="1:53" x14ac:dyDescent="0.25">
      <c r="A16" s="30">
        <v>1</v>
      </c>
      <c r="B16" s="30">
        <v>-1</v>
      </c>
      <c r="C16" s="30">
        <v>1</v>
      </c>
      <c r="D16" s="30"/>
      <c r="E16" s="5">
        <v>4.5</v>
      </c>
      <c r="F16" s="5">
        <v>4.4375</v>
      </c>
      <c r="G16" s="5">
        <f t="shared" si="0"/>
        <v>6.25E-2</v>
      </c>
      <c r="H16" s="5">
        <f t="shared" si="1"/>
        <v>-1.0562500000000004</v>
      </c>
      <c r="I16" s="19"/>
      <c r="J16" s="19"/>
      <c r="K16" s="19"/>
      <c r="M16">
        <f t="array" ref="M16:O18">MMULT(M9:AB11,A8:C23)</f>
        <v>16</v>
      </c>
      <c r="N16">
        <v>0</v>
      </c>
      <c r="O16">
        <v>0</v>
      </c>
    </row>
    <row r="17" spans="1:60" x14ac:dyDescent="0.25">
      <c r="A17" s="30">
        <v>1</v>
      </c>
      <c r="B17" s="30">
        <v>-1</v>
      </c>
      <c r="C17" s="30">
        <v>-1</v>
      </c>
      <c r="D17" s="30"/>
      <c r="E17" s="5">
        <v>4.7</v>
      </c>
      <c r="F17" s="5">
        <v>3.0625000000000004</v>
      </c>
      <c r="G17" s="5">
        <f t="shared" si="0"/>
        <v>1.6374999999999997</v>
      </c>
      <c r="H17" s="5">
        <f t="shared" si="1"/>
        <v>-0.85625000000000018</v>
      </c>
      <c r="I17" s="19"/>
      <c r="J17" s="19"/>
      <c r="K17" s="19"/>
      <c r="M17">
        <v>0</v>
      </c>
      <c r="N17">
        <v>16</v>
      </c>
      <c r="O17">
        <v>0</v>
      </c>
    </row>
    <row r="18" spans="1:60" x14ac:dyDescent="0.25">
      <c r="A18" s="30">
        <v>1</v>
      </c>
      <c r="B18" s="30">
        <v>1</v>
      </c>
      <c r="C18" s="30">
        <v>1</v>
      </c>
      <c r="D18" s="30"/>
      <c r="E18" s="5">
        <v>10.75</v>
      </c>
      <c r="F18" s="5">
        <v>8.0500000000000007</v>
      </c>
      <c r="G18" s="5">
        <f t="shared" si="0"/>
        <v>2.6999999999999993</v>
      </c>
      <c r="H18" s="5">
        <f t="shared" si="1"/>
        <v>5.1937499999999996</v>
      </c>
      <c r="I18" s="19"/>
      <c r="J18" s="19"/>
      <c r="K18" s="19"/>
      <c r="M18">
        <v>0</v>
      </c>
      <c r="N18">
        <v>0</v>
      </c>
      <c r="O18">
        <v>16</v>
      </c>
    </row>
    <row r="19" spans="1:60" x14ac:dyDescent="0.25">
      <c r="A19" s="30">
        <v>1</v>
      </c>
      <c r="B19" s="30">
        <v>1</v>
      </c>
      <c r="C19" s="30">
        <v>-1</v>
      </c>
      <c r="D19" s="30"/>
      <c r="E19" s="5">
        <v>6.05</v>
      </c>
      <c r="F19" s="5">
        <v>6.6750000000000007</v>
      </c>
      <c r="G19" s="5">
        <f t="shared" si="0"/>
        <v>-0.62500000000000089</v>
      </c>
      <c r="H19" s="5">
        <f t="shared" si="1"/>
        <v>0.49374999999999947</v>
      </c>
      <c r="I19" s="19"/>
      <c r="J19" s="19"/>
      <c r="K19" s="19"/>
    </row>
    <row r="20" spans="1:60" x14ac:dyDescent="0.25">
      <c r="A20" s="30">
        <v>1</v>
      </c>
      <c r="B20" s="30">
        <v>1</v>
      </c>
      <c r="C20" s="30">
        <v>-1</v>
      </c>
      <c r="D20" s="30"/>
      <c r="E20" s="5">
        <v>9.85</v>
      </c>
      <c r="F20" s="5">
        <v>6.6750000000000007</v>
      </c>
      <c r="G20" s="5">
        <f t="shared" si="0"/>
        <v>3.1749999999999989</v>
      </c>
      <c r="H20" s="5">
        <f t="shared" si="1"/>
        <v>4.2937499999999993</v>
      </c>
      <c r="I20" s="19"/>
      <c r="J20" s="19"/>
      <c r="K20" s="19"/>
    </row>
    <row r="21" spans="1:60" ht="17.25" x14ac:dyDescent="0.25">
      <c r="A21" s="30">
        <v>1</v>
      </c>
      <c r="B21" s="30">
        <v>1</v>
      </c>
      <c r="C21" s="30">
        <v>1</v>
      </c>
      <c r="D21" s="30"/>
      <c r="E21" s="5">
        <v>7.15</v>
      </c>
      <c r="F21" s="5">
        <v>8.0500000000000007</v>
      </c>
      <c r="G21" s="5">
        <f t="shared" si="0"/>
        <v>-0.90000000000000036</v>
      </c>
      <c r="H21" s="5">
        <f t="shared" si="1"/>
        <v>1.59375</v>
      </c>
      <c r="I21" s="19"/>
      <c r="J21" s="19"/>
      <c r="K21" s="19"/>
      <c r="M21" s="11" t="s">
        <v>91</v>
      </c>
      <c r="N21" s="3"/>
      <c r="O21" s="3"/>
      <c r="P21" s="3"/>
    </row>
    <row r="22" spans="1:60" x14ac:dyDescent="0.25">
      <c r="A22" s="30">
        <v>1</v>
      </c>
      <c r="B22" s="30">
        <v>-1</v>
      </c>
      <c r="C22" s="30">
        <v>1</v>
      </c>
      <c r="D22" s="30"/>
      <c r="E22" s="5">
        <v>4.25</v>
      </c>
      <c r="F22" s="5">
        <v>4.4375</v>
      </c>
      <c r="G22" s="5">
        <f t="shared" si="0"/>
        <v>-0.1875</v>
      </c>
      <c r="H22" s="5">
        <f t="shared" si="1"/>
        <v>-1.3062500000000004</v>
      </c>
      <c r="I22" s="19"/>
      <c r="J22" s="19"/>
      <c r="K22" s="19"/>
      <c r="M22">
        <f t="array" ref="M22:O24">MINVERSE(M16:O18)</f>
        <v>6.25E-2</v>
      </c>
      <c r="N22">
        <v>0</v>
      </c>
      <c r="O22">
        <v>0</v>
      </c>
    </row>
    <row r="23" spans="1:60" x14ac:dyDescent="0.25">
      <c r="A23" s="30">
        <v>1</v>
      </c>
      <c r="B23" s="30">
        <v>-1</v>
      </c>
      <c r="C23" s="30">
        <v>-1</v>
      </c>
      <c r="D23" s="30"/>
      <c r="E23" s="5">
        <v>1.25</v>
      </c>
      <c r="F23" s="5">
        <v>3.0625000000000004</v>
      </c>
      <c r="G23" s="5">
        <f t="shared" si="0"/>
        <v>-1.8125000000000004</v>
      </c>
      <c r="H23" s="5">
        <f t="shared" si="1"/>
        <v>-4.3062500000000004</v>
      </c>
      <c r="I23" s="19"/>
      <c r="J23" s="19"/>
      <c r="K23" s="19"/>
      <c r="M23">
        <v>0</v>
      </c>
      <c r="N23">
        <v>6.25E-2</v>
      </c>
      <c r="O23">
        <v>0</v>
      </c>
    </row>
    <row r="24" spans="1:60" x14ac:dyDescent="0.25">
      <c r="A24" s="17"/>
      <c r="B24" s="17"/>
      <c r="C24" s="17"/>
      <c r="D24" s="32" t="s">
        <v>38</v>
      </c>
      <c r="E24" s="31">
        <f>AVERAGE(E8:E23)</f>
        <v>5.5562500000000004</v>
      </c>
      <c r="F24" s="17"/>
      <c r="G24" s="17"/>
      <c r="H24" s="17"/>
      <c r="I24" s="17"/>
      <c r="J24" s="17"/>
      <c r="K24" s="17"/>
      <c r="M24">
        <v>0</v>
      </c>
      <c r="N24">
        <v>0</v>
      </c>
      <c r="O24">
        <v>6.25E-2</v>
      </c>
    </row>
    <row r="25" spans="1:60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60" x14ac:dyDescent="0.25">
      <c r="A26" s="17"/>
      <c r="C26" s="13" t="s">
        <v>74</v>
      </c>
      <c r="D26" s="13" t="s">
        <v>75</v>
      </c>
      <c r="E26" s="13" t="s">
        <v>76</v>
      </c>
    </row>
    <row r="27" spans="1:60" ht="17.25" x14ac:dyDescent="0.25">
      <c r="A27" s="17"/>
      <c r="B27" s="9" t="s">
        <v>77</v>
      </c>
      <c r="C27" s="5">
        <v>16</v>
      </c>
      <c r="D27" s="5">
        <v>3</v>
      </c>
      <c r="E27" s="5">
        <f>(C27-D27-1)</f>
        <v>12</v>
      </c>
      <c r="F27" t="s">
        <v>78</v>
      </c>
      <c r="M27" s="11" t="s">
        <v>92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</row>
    <row r="28" spans="1:60" x14ac:dyDescent="0.25">
      <c r="A28" s="17"/>
      <c r="B28" s="9" t="s">
        <v>79</v>
      </c>
      <c r="C28" s="5">
        <v>16</v>
      </c>
      <c r="D28" s="5">
        <v>0</v>
      </c>
      <c r="E28" s="5">
        <f>(C28-1)</f>
        <v>15</v>
      </c>
      <c r="F28" t="s">
        <v>80</v>
      </c>
      <c r="M28">
        <f t="array" ref="M28:AB30">MMULT(M22:O24,M9:AB11)</f>
        <v>6.25E-2</v>
      </c>
      <c r="N28">
        <v>6.25E-2</v>
      </c>
      <c r="O28">
        <v>6.25E-2</v>
      </c>
      <c r="P28">
        <v>6.25E-2</v>
      </c>
      <c r="Q28">
        <v>6.25E-2</v>
      </c>
      <c r="R28">
        <v>6.25E-2</v>
      </c>
      <c r="S28">
        <v>6.25E-2</v>
      </c>
      <c r="T28">
        <v>6.25E-2</v>
      </c>
      <c r="U28">
        <v>6.25E-2</v>
      </c>
      <c r="V28">
        <v>6.25E-2</v>
      </c>
      <c r="W28">
        <v>6.25E-2</v>
      </c>
      <c r="X28">
        <v>6.25E-2</v>
      </c>
      <c r="Y28">
        <v>6.25E-2</v>
      </c>
      <c r="Z28">
        <v>6.25E-2</v>
      </c>
      <c r="AA28">
        <v>6.25E-2</v>
      </c>
      <c r="AB28" s="8">
        <v>6.25E-2</v>
      </c>
    </row>
    <row r="29" spans="1:60" x14ac:dyDescent="0.25">
      <c r="A29" s="17"/>
      <c r="M29">
        <v>-6.25E-2</v>
      </c>
      <c r="N29">
        <v>-6.25E-2</v>
      </c>
      <c r="O29">
        <v>6.25E-2</v>
      </c>
      <c r="P29">
        <v>6.25E-2</v>
      </c>
      <c r="Q29">
        <v>6.25E-2</v>
      </c>
      <c r="R29">
        <v>-6.25E-2</v>
      </c>
      <c r="S29">
        <v>6.25E-2</v>
      </c>
      <c r="T29">
        <v>-6.25E-2</v>
      </c>
      <c r="U29">
        <v>-6.25E-2</v>
      </c>
      <c r="V29">
        <v>-6.25E-2</v>
      </c>
      <c r="W29">
        <v>6.25E-2</v>
      </c>
      <c r="X29">
        <v>6.25E-2</v>
      </c>
      <c r="Y29">
        <v>6.25E-2</v>
      </c>
      <c r="Z29">
        <v>6.25E-2</v>
      </c>
      <c r="AA29">
        <v>-6.25E-2</v>
      </c>
      <c r="AB29" s="8">
        <v>-6.25E-2</v>
      </c>
    </row>
    <row r="30" spans="1:60" x14ac:dyDescent="0.25">
      <c r="A30" s="17"/>
      <c r="B30" s="10" t="s">
        <v>77</v>
      </c>
      <c r="C30" s="10" t="s">
        <v>79</v>
      </c>
      <c r="D30" s="10" t="s">
        <v>48</v>
      </c>
      <c r="E30" s="10" t="s">
        <v>50</v>
      </c>
      <c r="F30" s="10" t="s">
        <v>81</v>
      </c>
      <c r="G30" s="10" t="s">
        <v>82</v>
      </c>
      <c r="H30" s="10" t="s">
        <v>83</v>
      </c>
      <c r="I30" s="33"/>
      <c r="J30" s="33"/>
      <c r="K30" s="33"/>
      <c r="M30">
        <v>6.25E-2</v>
      </c>
      <c r="N30">
        <v>-6.25E-2</v>
      </c>
      <c r="O30">
        <v>-6.25E-2</v>
      </c>
      <c r="P30">
        <v>6.25E-2</v>
      </c>
      <c r="Q30">
        <v>6.25E-2</v>
      </c>
      <c r="R30">
        <v>6.25E-2</v>
      </c>
      <c r="S30">
        <v>-6.25E-2</v>
      </c>
      <c r="T30">
        <v>-6.25E-2</v>
      </c>
      <c r="U30">
        <v>6.25E-2</v>
      </c>
      <c r="V30">
        <v>-6.25E-2</v>
      </c>
      <c r="W30">
        <v>6.25E-2</v>
      </c>
      <c r="X30">
        <v>-6.25E-2</v>
      </c>
      <c r="Y30">
        <v>-6.25E-2</v>
      </c>
      <c r="Z30">
        <v>6.25E-2</v>
      </c>
      <c r="AA30">
        <v>6.25E-2</v>
      </c>
      <c r="AB30" s="8">
        <v>-6.25E-2</v>
      </c>
    </row>
    <row r="31" spans="1:60" x14ac:dyDescent="0.25">
      <c r="A31" s="17"/>
      <c r="B31" s="5">
        <f>SUMSQ(G8:G23)</f>
        <v>38.301249999999989</v>
      </c>
      <c r="C31" s="5">
        <f>SUMSQ(H8:H23)</f>
        <v>98.064375000000013</v>
      </c>
      <c r="D31" s="5">
        <f>(C31-B31)/C31</f>
        <v>0.60942748067277253</v>
      </c>
      <c r="E31" s="34">
        <f>((C31/E28)-(B31/E27))/(C31/E28)</f>
        <v>0.51178435084096563</v>
      </c>
      <c r="F31" s="5">
        <f>SQRT(B31/E27)</f>
        <v>1.7865527793304437</v>
      </c>
      <c r="G31" s="5">
        <f>SQRT(B31/C27)</f>
        <v>1.5472000921018585</v>
      </c>
      <c r="H31" s="34">
        <f>((100*G31)/E24)</f>
        <v>27.84612089272186</v>
      </c>
      <c r="I31" s="19"/>
      <c r="J31" s="19"/>
      <c r="K31" s="19"/>
      <c r="AB31" s="8"/>
    </row>
    <row r="32" spans="1:60" x14ac:dyDescent="0.25">
      <c r="A32" s="17"/>
    </row>
    <row r="33" spans="1:13" ht="17.25" x14ac:dyDescent="0.25">
      <c r="A33" s="17"/>
      <c r="L33" s="11" t="s">
        <v>70</v>
      </c>
      <c r="M33" s="11" t="s">
        <v>94</v>
      </c>
    </row>
    <row r="34" spans="1:13" x14ac:dyDescent="0.25">
      <c r="A34" s="17"/>
      <c r="L34" s="1" t="s">
        <v>46</v>
      </c>
      <c r="M34">
        <f t="array" ref="M34:M36">MMULT(M28:AB30,E8:E23)</f>
        <v>5.5562500000000004</v>
      </c>
    </row>
    <row r="35" spans="1:13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" t="s">
        <v>71</v>
      </c>
      <c r="M35">
        <v>1.8062499999999999</v>
      </c>
    </row>
    <row r="36" spans="1:13" x14ac:dyDescent="0.25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1" t="s">
        <v>72</v>
      </c>
      <c r="M36">
        <v>0.6875</v>
      </c>
    </row>
    <row r="37" spans="1:13" x14ac:dyDescent="0.25">
      <c r="A37" s="17"/>
      <c r="B37" s="17"/>
      <c r="C37" s="17"/>
      <c r="D37" s="17"/>
      <c r="E37" s="17"/>
      <c r="F37" s="17"/>
      <c r="G37" s="17"/>
      <c r="I37" s="17"/>
      <c r="J37" s="17"/>
      <c r="K37" s="17"/>
      <c r="L37" s="1"/>
    </row>
    <row r="38" spans="1:1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spans="1:13" x14ac:dyDescent="0.25">
      <c r="A39" s="17"/>
      <c r="B39" s="17"/>
      <c r="C39" s="17"/>
      <c r="D39" s="17"/>
      <c r="E39" s="17"/>
      <c r="F39" s="17"/>
      <c r="G39" s="17"/>
      <c r="H39" s="20" t="s">
        <v>93</v>
      </c>
      <c r="I39" s="17"/>
      <c r="J39" s="17"/>
      <c r="K39" s="17"/>
    </row>
    <row r="40" spans="1:1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spans="1:1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1:13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spans="1:13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spans="1:13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6" spans="1:13" x14ac:dyDescent="0.25">
      <c r="D46" s="9"/>
    </row>
    <row r="47" spans="1:13" x14ac:dyDescent="0.25">
      <c r="D47" s="9"/>
    </row>
    <row r="48" spans="1:13" x14ac:dyDescent="0.25">
      <c r="D48" s="9"/>
    </row>
    <row r="49" spans="4:4" x14ac:dyDescent="0.25">
      <c r="D49" s="9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9"/>
  <sheetViews>
    <sheetView zoomScale="60" zoomScaleNormal="60" workbookViewId="0">
      <pane xSplit="1" topLeftCell="B1" activePane="topRight" state="frozen"/>
      <selection pane="topRight" activeCell="B1" sqref="B1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4" width="12" customWidth="1"/>
    <col min="5" max="5" width="13.28515625" bestFit="1" customWidth="1"/>
    <col min="8" max="8" width="15.28515625" customWidth="1"/>
    <col min="9" max="11" width="13.7109375" customWidth="1"/>
    <col min="13" max="13" width="15.85546875" bestFit="1" customWidth="1"/>
    <col min="14" max="14" width="14.85546875" bestFit="1" customWidth="1"/>
    <col min="15" max="15" width="15.85546875" bestFit="1" customWidth="1"/>
    <col min="16" max="16" width="14.85546875" bestFit="1" customWidth="1"/>
  </cols>
  <sheetData>
    <row r="1" spans="1:53" x14ac:dyDescent="0.25">
      <c r="B1" s="9" t="s">
        <v>84</v>
      </c>
      <c r="C1" t="s">
        <v>0</v>
      </c>
      <c r="E1" s="9" t="s">
        <v>28</v>
      </c>
      <c r="F1" t="s">
        <v>85</v>
      </c>
    </row>
    <row r="2" spans="1:53" x14ac:dyDescent="0.25">
      <c r="C2" t="s">
        <v>2</v>
      </c>
    </row>
    <row r="5" spans="1:53" x14ac:dyDescent="0.25">
      <c r="I5" s="29" t="s">
        <v>86</v>
      </c>
      <c r="J5" s="9" t="s">
        <v>87</v>
      </c>
    </row>
    <row r="6" spans="1:53" x14ac:dyDescent="0.25">
      <c r="B6" s="9"/>
      <c r="C6" s="9"/>
      <c r="D6" s="9"/>
      <c r="F6" s="9" t="s">
        <v>95</v>
      </c>
    </row>
    <row r="7" spans="1:53" x14ac:dyDescent="0.25">
      <c r="B7" s="9" t="s">
        <v>0</v>
      </c>
      <c r="C7" s="9" t="s">
        <v>2</v>
      </c>
      <c r="D7" s="9"/>
      <c r="E7" s="29" t="s">
        <v>47</v>
      </c>
      <c r="F7" s="9" t="s">
        <v>68</v>
      </c>
      <c r="G7" s="9" t="s">
        <v>88</v>
      </c>
      <c r="H7" s="9" t="s">
        <v>69</v>
      </c>
      <c r="I7" s="9"/>
      <c r="J7" s="9"/>
      <c r="K7" s="9"/>
    </row>
    <row r="8" spans="1:53" ht="17.25" x14ac:dyDescent="0.25">
      <c r="A8" s="30">
        <v>1</v>
      </c>
      <c r="B8" s="30">
        <v>-1</v>
      </c>
      <c r="C8" s="30">
        <v>-1</v>
      </c>
      <c r="D8" s="30"/>
      <c r="E8" s="5">
        <v>4.5999999999999996</v>
      </c>
      <c r="F8" s="5">
        <f t="array" ref="F8:F23">MMULT(A8:C23,M34:M36)</f>
        <v>3.2437500000000004</v>
      </c>
      <c r="G8" s="5">
        <f>(E8-F8)</f>
        <v>1.3562499999999993</v>
      </c>
      <c r="H8" s="5">
        <f>(E8-$E$24)</f>
        <v>-0.95625000000000071</v>
      </c>
      <c r="I8" s="19"/>
      <c r="J8" s="19"/>
      <c r="K8" s="19"/>
      <c r="M8" s="11" t="s">
        <v>89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x14ac:dyDescent="0.25">
      <c r="A9" s="30">
        <v>1</v>
      </c>
      <c r="B9" s="30">
        <v>-1</v>
      </c>
      <c r="C9" s="30">
        <v>-1</v>
      </c>
      <c r="D9" s="30"/>
      <c r="E9" s="5">
        <v>4.3499999999999996</v>
      </c>
      <c r="F9" s="5">
        <v>3.2437500000000004</v>
      </c>
      <c r="G9" s="5">
        <f t="shared" ref="G9:G23" si="0">(E9-F9)</f>
        <v>1.1062499999999993</v>
      </c>
      <c r="H9" s="5">
        <f t="shared" ref="H9:H23" si="1">(E9-$E$24)</f>
        <v>-1.2062500000000007</v>
      </c>
      <c r="I9" s="19"/>
      <c r="J9" s="19"/>
      <c r="K9" s="19"/>
      <c r="M9" s="8">
        <f t="array" ref="M9:AB11">TRANSPOSE(A8:C23)</f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x14ac:dyDescent="0.25">
      <c r="A10" s="30">
        <v>1</v>
      </c>
      <c r="B10" s="30">
        <v>1</v>
      </c>
      <c r="C10" s="30">
        <v>-1</v>
      </c>
      <c r="D10" s="30"/>
      <c r="E10" s="5">
        <v>6.95</v>
      </c>
      <c r="F10" s="5">
        <v>6.8562500000000011</v>
      </c>
      <c r="G10" s="5">
        <f t="shared" si="0"/>
        <v>9.3749999999999112E-2</v>
      </c>
      <c r="H10" s="5">
        <f t="shared" si="1"/>
        <v>1.3937499999999998</v>
      </c>
      <c r="I10" s="19"/>
      <c r="J10" s="19"/>
      <c r="K10" s="19"/>
      <c r="M10">
        <v>-1</v>
      </c>
      <c r="N10">
        <v>-1</v>
      </c>
      <c r="O10">
        <v>1</v>
      </c>
      <c r="P10">
        <v>1</v>
      </c>
      <c r="Q10">
        <v>1</v>
      </c>
      <c r="R10">
        <v>-1</v>
      </c>
      <c r="S10">
        <v>1</v>
      </c>
      <c r="T10">
        <v>-1</v>
      </c>
      <c r="U10">
        <v>-1</v>
      </c>
      <c r="V10">
        <v>-1</v>
      </c>
      <c r="W10">
        <v>1</v>
      </c>
      <c r="X10">
        <v>1</v>
      </c>
      <c r="Y10">
        <v>1</v>
      </c>
      <c r="Z10">
        <v>1</v>
      </c>
      <c r="AA10">
        <v>-1</v>
      </c>
      <c r="AB10">
        <v>-1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x14ac:dyDescent="0.25">
      <c r="A11" s="30">
        <v>1</v>
      </c>
      <c r="B11" s="30">
        <v>1</v>
      </c>
      <c r="C11" s="30">
        <v>-1</v>
      </c>
      <c r="D11" s="30"/>
      <c r="E11" s="5">
        <v>6.4</v>
      </c>
      <c r="F11" s="5">
        <v>6.8562500000000011</v>
      </c>
      <c r="G11" s="5">
        <f t="shared" si="0"/>
        <v>-0.45625000000000071</v>
      </c>
      <c r="H11" s="5">
        <f t="shared" si="1"/>
        <v>0.84375</v>
      </c>
      <c r="I11" s="19"/>
      <c r="J11" s="19"/>
      <c r="K11" s="19"/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x14ac:dyDescent="0.25">
      <c r="A12" s="30">
        <v>1</v>
      </c>
      <c r="B12" s="30">
        <v>1</v>
      </c>
      <c r="C12" s="30">
        <v>-1</v>
      </c>
      <c r="D12" s="30"/>
      <c r="E12" s="5">
        <v>7.9</v>
      </c>
      <c r="F12" s="5">
        <v>6.8562500000000011</v>
      </c>
      <c r="G12" s="5">
        <f t="shared" si="0"/>
        <v>1.0437499999999993</v>
      </c>
      <c r="H12" s="5">
        <f t="shared" si="1"/>
        <v>2.34375</v>
      </c>
      <c r="I12" s="19"/>
      <c r="J12" s="19"/>
      <c r="K12" s="19"/>
    </row>
    <row r="13" spans="1:53" x14ac:dyDescent="0.25">
      <c r="A13" s="30">
        <v>1</v>
      </c>
      <c r="B13" s="30">
        <v>-1</v>
      </c>
      <c r="C13" s="30">
        <v>-1</v>
      </c>
      <c r="D13" s="30"/>
      <c r="E13" s="5">
        <v>4.4000000000000004</v>
      </c>
      <c r="F13" s="5">
        <v>3.2437500000000004</v>
      </c>
      <c r="G13" s="5">
        <f t="shared" si="0"/>
        <v>1.15625</v>
      </c>
      <c r="H13" s="5">
        <f t="shared" si="1"/>
        <v>-1.15625</v>
      </c>
      <c r="I13" s="19"/>
      <c r="J13" s="19"/>
      <c r="K13" s="19"/>
    </row>
    <row r="14" spans="1:53" x14ac:dyDescent="0.25">
      <c r="A14" s="30">
        <v>1</v>
      </c>
      <c r="B14" s="30">
        <v>1</v>
      </c>
      <c r="C14" s="30">
        <v>-1</v>
      </c>
      <c r="D14" s="30"/>
      <c r="E14" s="5">
        <v>3.85</v>
      </c>
      <c r="F14" s="5">
        <v>6.8562500000000011</v>
      </c>
      <c r="G14" s="5">
        <f t="shared" si="0"/>
        <v>-3.006250000000001</v>
      </c>
      <c r="H14" s="5">
        <f t="shared" si="1"/>
        <v>-1.7062500000000003</v>
      </c>
      <c r="I14" s="19"/>
      <c r="J14" s="19"/>
      <c r="K14" s="19"/>
    </row>
    <row r="15" spans="1:53" ht="17.25" x14ac:dyDescent="0.25">
      <c r="A15" s="30">
        <v>1</v>
      </c>
      <c r="B15" s="30">
        <v>-1</v>
      </c>
      <c r="C15" s="30">
        <v>-1</v>
      </c>
      <c r="D15" s="30"/>
      <c r="E15" s="5">
        <v>1.95</v>
      </c>
      <c r="F15" s="5">
        <v>3.2437500000000004</v>
      </c>
      <c r="G15" s="5">
        <f t="shared" si="0"/>
        <v>-1.2937500000000004</v>
      </c>
      <c r="H15" s="5">
        <f t="shared" si="1"/>
        <v>-3.6062500000000002</v>
      </c>
      <c r="I15" s="19"/>
      <c r="J15" s="19"/>
      <c r="K15" s="19"/>
      <c r="M15" s="11" t="s">
        <v>90</v>
      </c>
      <c r="N15" s="3"/>
      <c r="O15" s="3"/>
      <c r="P15" s="3"/>
    </row>
    <row r="16" spans="1:53" x14ac:dyDescent="0.25">
      <c r="A16" s="30">
        <v>1</v>
      </c>
      <c r="B16" s="30">
        <v>-1</v>
      </c>
      <c r="C16" s="30">
        <v>1</v>
      </c>
      <c r="D16" s="30"/>
      <c r="E16" s="5">
        <v>4.5</v>
      </c>
      <c r="F16" s="5">
        <v>4.2562500000000005</v>
      </c>
      <c r="G16" s="5">
        <f t="shared" si="0"/>
        <v>0.24374999999999947</v>
      </c>
      <c r="H16" s="5">
        <f t="shared" si="1"/>
        <v>-1.0562500000000004</v>
      </c>
      <c r="I16" s="19"/>
      <c r="J16" s="19"/>
      <c r="K16" s="19"/>
      <c r="M16">
        <f t="array" ref="M16:O18">MMULT(M9:AB11,A8:C23)</f>
        <v>16</v>
      </c>
      <c r="N16">
        <v>0</v>
      </c>
      <c r="O16">
        <v>0</v>
      </c>
    </row>
    <row r="17" spans="1:60" x14ac:dyDescent="0.25">
      <c r="A17" s="30">
        <v>1</v>
      </c>
      <c r="B17" s="30">
        <v>-1</v>
      </c>
      <c r="C17" s="30">
        <v>1</v>
      </c>
      <c r="D17" s="30"/>
      <c r="E17" s="5">
        <v>4.7</v>
      </c>
      <c r="F17" s="5">
        <v>4.2562500000000005</v>
      </c>
      <c r="G17" s="5">
        <f t="shared" si="0"/>
        <v>0.44374999999999964</v>
      </c>
      <c r="H17" s="5">
        <f t="shared" si="1"/>
        <v>-0.85625000000000018</v>
      </c>
      <c r="I17" s="19"/>
      <c r="J17" s="19"/>
      <c r="K17" s="19"/>
      <c r="M17">
        <v>0</v>
      </c>
      <c r="N17">
        <v>16</v>
      </c>
      <c r="O17">
        <v>0</v>
      </c>
    </row>
    <row r="18" spans="1:60" x14ac:dyDescent="0.25">
      <c r="A18" s="30">
        <v>1</v>
      </c>
      <c r="B18" s="30">
        <v>1</v>
      </c>
      <c r="C18" s="30">
        <v>1</v>
      </c>
      <c r="D18" s="30"/>
      <c r="E18" s="5">
        <v>10.75</v>
      </c>
      <c r="F18" s="5">
        <v>7.8687500000000004</v>
      </c>
      <c r="G18" s="5">
        <f t="shared" si="0"/>
        <v>2.8812499999999996</v>
      </c>
      <c r="H18" s="5">
        <f t="shared" si="1"/>
        <v>5.1937499999999996</v>
      </c>
      <c r="I18" s="19"/>
      <c r="J18" s="19"/>
      <c r="K18" s="19"/>
      <c r="M18">
        <v>0</v>
      </c>
      <c r="N18">
        <v>0</v>
      </c>
      <c r="O18">
        <v>16</v>
      </c>
    </row>
    <row r="19" spans="1:60" x14ac:dyDescent="0.25">
      <c r="A19" s="30">
        <v>1</v>
      </c>
      <c r="B19" s="30">
        <v>1</v>
      </c>
      <c r="C19" s="30">
        <v>1</v>
      </c>
      <c r="D19" s="30"/>
      <c r="E19" s="5">
        <v>6.05</v>
      </c>
      <c r="F19" s="5">
        <v>7.8687500000000004</v>
      </c>
      <c r="G19" s="5">
        <f t="shared" si="0"/>
        <v>-1.8187500000000005</v>
      </c>
      <c r="H19" s="5">
        <f t="shared" si="1"/>
        <v>0.49374999999999947</v>
      </c>
      <c r="I19" s="19"/>
      <c r="J19" s="19"/>
      <c r="K19" s="19"/>
    </row>
    <row r="20" spans="1:60" x14ac:dyDescent="0.25">
      <c r="A20" s="30">
        <v>1</v>
      </c>
      <c r="B20" s="30">
        <v>1</v>
      </c>
      <c r="C20" s="30">
        <v>1</v>
      </c>
      <c r="D20" s="30"/>
      <c r="E20" s="5">
        <v>9.85</v>
      </c>
      <c r="F20" s="5">
        <v>7.8687500000000004</v>
      </c>
      <c r="G20" s="5">
        <f t="shared" si="0"/>
        <v>1.9812499999999993</v>
      </c>
      <c r="H20" s="5">
        <f t="shared" si="1"/>
        <v>4.2937499999999993</v>
      </c>
      <c r="I20" s="19"/>
      <c r="J20" s="19"/>
      <c r="K20" s="19"/>
    </row>
    <row r="21" spans="1:60" ht="17.25" x14ac:dyDescent="0.25">
      <c r="A21" s="30">
        <v>1</v>
      </c>
      <c r="B21" s="30">
        <v>1</v>
      </c>
      <c r="C21" s="30">
        <v>1</v>
      </c>
      <c r="D21" s="30"/>
      <c r="E21" s="5">
        <v>7.15</v>
      </c>
      <c r="F21" s="5">
        <v>7.8687500000000004</v>
      </c>
      <c r="G21" s="5">
        <f t="shared" si="0"/>
        <v>-0.71875</v>
      </c>
      <c r="H21" s="5">
        <f t="shared" si="1"/>
        <v>1.59375</v>
      </c>
      <c r="I21" s="19"/>
      <c r="J21" s="19"/>
      <c r="K21" s="19"/>
      <c r="M21" s="11" t="s">
        <v>91</v>
      </c>
      <c r="N21" s="3"/>
      <c r="O21" s="3"/>
      <c r="P21" s="3"/>
    </row>
    <row r="22" spans="1:60" x14ac:dyDescent="0.25">
      <c r="A22" s="30">
        <v>1</v>
      </c>
      <c r="B22" s="30">
        <v>-1</v>
      </c>
      <c r="C22" s="30">
        <v>1</v>
      </c>
      <c r="D22" s="30"/>
      <c r="E22" s="5">
        <v>4.25</v>
      </c>
      <c r="F22" s="5">
        <v>4.2562500000000005</v>
      </c>
      <c r="G22" s="5">
        <f t="shared" si="0"/>
        <v>-6.2500000000005329E-3</v>
      </c>
      <c r="H22" s="5">
        <f t="shared" si="1"/>
        <v>-1.3062500000000004</v>
      </c>
      <c r="I22" s="19"/>
      <c r="J22" s="19"/>
      <c r="K22" s="19"/>
      <c r="M22">
        <f t="array" ref="M22:O24">MINVERSE(M16:O18)</f>
        <v>6.25E-2</v>
      </c>
      <c r="N22">
        <v>0</v>
      </c>
      <c r="O22">
        <v>0</v>
      </c>
    </row>
    <row r="23" spans="1:60" x14ac:dyDescent="0.25">
      <c r="A23" s="30">
        <v>1</v>
      </c>
      <c r="B23" s="30">
        <v>-1</v>
      </c>
      <c r="C23" s="30">
        <v>1</v>
      </c>
      <c r="D23" s="30"/>
      <c r="E23" s="5">
        <v>1.25</v>
      </c>
      <c r="F23" s="5">
        <v>4.2562500000000005</v>
      </c>
      <c r="G23" s="5">
        <f t="shared" si="0"/>
        <v>-3.0062500000000005</v>
      </c>
      <c r="H23" s="5">
        <f t="shared" si="1"/>
        <v>-4.3062500000000004</v>
      </c>
      <c r="I23" s="19"/>
      <c r="J23" s="19"/>
      <c r="K23" s="19"/>
      <c r="M23">
        <v>0</v>
      </c>
      <c r="N23">
        <v>6.25E-2</v>
      </c>
      <c r="O23">
        <v>0</v>
      </c>
    </row>
    <row r="24" spans="1:60" x14ac:dyDescent="0.25">
      <c r="A24" s="17"/>
      <c r="B24" s="17"/>
      <c r="C24" s="17"/>
      <c r="D24" s="32" t="s">
        <v>38</v>
      </c>
      <c r="E24" s="31">
        <f>AVERAGE(E8:E23)</f>
        <v>5.5562500000000004</v>
      </c>
      <c r="F24" s="17"/>
      <c r="G24" s="17"/>
      <c r="H24" s="17"/>
      <c r="I24" s="17"/>
      <c r="J24" s="17"/>
      <c r="K24" s="17"/>
      <c r="M24">
        <v>0</v>
      </c>
      <c r="N24">
        <v>0</v>
      </c>
      <c r="O24">
        <v>6.25E-2</v>
      </c>
    </row>
    <row r="25" spans="1:60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60" x14ac:dyDescent="0.25">
      <c r="A26" s="17"/>
      <c r="C26" s="13" t="s">
        <v>74</v>
      </c>
      <c r="D26" s="13" t="s">
        <v>75</v>
      </c>
      <c r="E26" s="13" t="s">
        <v>76</v>
      </c>
    </row>
    <row r="27" spans="1:60" ht="17.25" x14ac:dyDescent="0.25">
      <c r="A27" s="17"/>
      <c r="B27" s="9" t="s">
        <v>77</v>
      </c>
      <c r="C27" s="5">
        <v>16</v>
      </c>
      <c r="D27" s="5">
        <v>3</v>
      </c>
      <c r="E27" s="5">
        <f>(C27-D27-1)</f>
        <v>12</v>
      </c>
      <c r="F27" t="s">
        <v>78</v>
      </c>
      <c r="M27" s="11" t="s">
        <v>92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</row>
    <row r="28" spans="1:60" x14ac:dyDescent="0.25">
      <c r="A28" s="17"/>
      <c r="B28" s="9" t="s">
        <v>79</v>
      </c>
      <c r="C28" s="5">
        <v>16</v>
      </c>
      <c r="D28" s="5">
        <v>0</v>
      </c>
      <c r="E28" s="5">
        <f>(C28-1)</f>
        <v>15</v>
      </c>
      <c r="F28" t="s">
        <v>80</v>
      </c>
      <c r="M28">
        <f t="array" ref="M28:AB30">MMULT(M22:O24,M9:AB11)</f>
        <v>6.25E-2</v>
      </c>
      <c r="N28">
        <v>6.25E-2</v>
      </c>
      <c r="O28">
        <v>6.25E-2</v>
      </c>
      <c r="P28">
        <v>6.25E-2</v>
      </c>
      <c r="Q28">
        <v>6.25E-2</v>
      </c>
      <c r="R28">
        <v>6.25E-2</v>
      </c>
      <c r="S28">
        <v>6.25E-2</v>
      </c>
      <c r="T28">
        <v>6.25E-2</v>
      </c>
      <c r="U28">
        <v>6.25E-2</v>
      </c>
      <c r="V28">
        <v>6.25E-2</v>
      </c>
      <c r="W28">
        <v>6.25E-2</v>
      </c>
      <c r="X28">
        <v>6.25E-2</v>
      </c>
      <c r="Y28">
        <v>6.25E-2</v>
      </c>
      <c r="Z28">
        <v>6.25E-2</v>
      </c>
      <c r="AA28">
        <v>6.25E-2</v>
      </c>
      <c r="AB28" s="8">
        <v>6.25E-2</v>
      </c>
    </row>
    <row r="29" spans="1:60" x14ac:dyDescent="0.25">
      <c r="A29" s="17"/>
      <c r="M29">
        <v>-6.25E-2</v>
      </c>
      <c r="N29">
        <v>-6.25E-2</v>
      </c>
      <c r="O29">
        <v>6.25E-2</v>
      </c>
      <c r="P29">
        <v>6.25E-2</v>
      </c>
      <c r="Q29">
        <v>6.25E-2</v>
      </c>
      <c r="R29">
        <v>-6.25E-2</v>
      </c>
      <c r="S29">
        <v>6.25E-2</v>
      </c>
      <c r="T29">
        <v>-6.25E-2</v>
      </c>
      <c r="U29">
        <v>-6.25E-2</v>
      </c>
      <c r="V29">
        <v>-6.25E-2</v>
      </c>
      <c r="W29">
        <v>6.25E-2</v>
      </c>
      <c r="X29">
        <v>6.25E-2</v>
      </c>
      <c r="Y29">
        <v>6.25E-2</v>
      </c>
      <c r="Z29">
        <v>6.25E-2</v>
      </c>
      <c r="AA29">
        <v>-6.25E-2</v>
      </c>
      <c r="AB29" s="8">
        <v>-6.25E-2</v>
      </c>
    </row>
    <row r="30" spans="1:60" x14ac:dyDescent="0.25">
      <c r="A30" s="17"/>
      <c r="B30" s="10" t="s">
        <v>77</v>
      </c>
      <c r="C30" s="10" t="s">
        <v>79</v>
      </c>
      <c r="D30" s="10" t="s">
        <v>48</v>
      </c>
      <c r="E30" s="10" t="s">
        <v>50</v>
      </c>
      <c r="F30" s="10" t="s">
        <v>81</v>
      </c>
      <c r="G30" s="10" t="s">
        <v>82</v>
      </c>
      <c r="H30" s="10" t="s">
        <v>83</v>
      </c>
      <c r="I30" s="33"/>
      <c r="J30" s="33"/>
      <c r="K30" s="33"/>
      <c r="M30">
        <v>-6.25E-2</v>
      </c>
      <c r="N30">
        <v>-6.25E-2</v>
      </c>
      <c r="O30">
        <v>-6.25E-2</v>
      </c>
      <c r="P30">
        <v>-6.25E-2</v>
      </c>
      <c r="Q30">
        <v>-6.25E-2</v>
      </c>
      <c r="R30">
        <v>-6.25E-2</v>
      </c>
      <c r="S30">
        <v>-6.25E-2</v>
      </c>
      <c r="T30">
        <v>-6.25E-2</v>
      </c>
      <c r="U30">
        <v>6.25E-2</v>
      </c>
      <c r="V30">
        <v>6.25E-2</v>
      </c>
      <c r="W30">
        <v>6.25E-2</v>
      </c>
      <c r="X30">
        <v>6.25E-2</v>
      </c>
      <c r="Y30">
        <v>6.25E-2</v>
      </c>
      <c r="Z30">
        <v>6.25E-2</v>
      </c>
      <c r="AA30">
        <v>6.25E-2</v>
      </c>
      <c r="AB30" s="8">
        <v>6.25E-2</v>
      </c>
    </row>
    <row r="31" spans="1:60" x14ac:dyDescent="0.25">
      <c r="A31" s="17"/>
      <c r="B31" s="5">
        <f>SUMSQ(G8:G23)</f>
        <v>41.763125000000002</v>
      </c>
      <c r="C31" s="5">
        <f>SUMSQ(H8:H23)</f>
        <v>98.064375000000013</v>
      </c>
      <c r="D31" s="5">
        <f>(C31-B31)/C31</f>
        <v>0.57412541506535886</v>
      </c>
      <c r="E31" s="34">
        <f>((C31/E28)-(B31/E27))/(C31/E28)</f>
        <v>0.46765676883169865</v>
      </c>
      <c r="F31" s="5">
        <f>SQRT(B31/E27)</f>
        <v>1.8655456083051594</v>
      </c>
      <c r="G31" s="5">
        <f>SQRT(B31/C27)</f>
        <v>1.6156098887107617</v>
      </c>
      <c r="H31" s="34">
        <f>((100*G31)/E24)</f>
        <v>29.0773433288776</v>
      </c>
      <c r="I31" s="19"/>
      <c r="J31" s="19"/>
      <c r="K31" s="19"/>
      <c r="AB31" s="8"/>
    </row>
    <row r="32" spans="1:60" x14ac:dyDescent="0.25">
      <c r="A32" s="17"/>
    </row>
    <row r="33" spans="1:13" ht="17.25" x14ac:dyDescent="0.25">
      <c r="A33" s="17"/>
      <c r="L33" s="11" t="s">
        <v>70</v>
      </c>
      <c r="M33" s="11" t="s">
        <v>94</v>
      </c>
    </row>
    <row r="34" spans="1:13" x14ac:dyDescent="0.25">
      <c r="A34" s="17"/>
      <c r="L34" s="1" t="s">
        <v>46</v>
      </c>
      <c r="M34">
        <f t="array" ref="M34:M36">MMULT(M28:AB30,E8:E23)</f>
        <v>5.5562500000000004</v>
      </c>
    </row>
    <row r="35" spans="1:13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" t="s">
        <v>71</v>
      </c>
      <c r="M35">
        <v>1.8062499999999999</v>
      </c>
    </row>
    <row r="36" spans="1:13" x14ac:dyDescent="0.25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1" t="s">
        <v>72</v>
      </c>
      <c r="M36">
        <v>0.50625000000000009</v>
      </c>
    </row>
    <row r="37" spans="1:13" x14ac:dyDescent="0.25">
      <c r="A37" s="17"/>
      <c r="B37" s="17"/>
      <c r="C37" s="17"/>
      <c r="D37" s="17"/>
      <c r="E37" s="17"/>
      <c r="F37" s="17"/>
      <c r="G37" s="17"/>
      <c r="I37" s="17"/>
      <c r="J37" s="17"/>
      <c r="K37" s="17"/>
      <c r="L37" s="1"/>
    </row>
    <row r="38" spans="1:1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spans="1:13" x14ac:dyDescent="0.25">
      <c r="A39" s="17"/>
      <c r="B39" s="17"/>
      <c r="C39" s="17"/>
      <c r="D39" s="17"/>
      <c r="E39" s="17"/>
      <c r="F39" s="17"/>
      <c r="G39" s="17"/>
      <c r="H39" s="20" t="s">
        <v>93</v>
      </c>
      <c r="I39" s="17"/>
      <c r="J39" s="17"/>
      <c r="K39" s="17"/>
    </row>
    <row r="40" spans="1:1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spans="1:1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1:13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spans="1:13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spans="1:13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6" spans="1:13" x14ac:dyDescent="0.25">
      <c r="D46" s="9"/>
    </row>
    <row r="47" spans="1:13" x14ac:dyDescent="0.25">
      <c r="D47" s="9"/>
    </row>
    <row r="48" spans="1:13" x14ac:dyDescent="0.25">
      <c r="D48" s="9"/>
    </row>
    <row r="49" spans="4:4" x14ac:dyDescent="0.25">
      <c r="D49" s="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1"/>
  <sheetViews>
    <sheetView zoomScale="60" zoomScaleNormal="60" workbookViewId="0">
      <pane xSplit="1" topLeftCell="B1" activePane="topRight" state="frozen"/>
      <selection pane="topRight" activeCell="B1" sqref="B1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7" width="12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66</v>
      </c>
    </row>
    <row r="2" spans="1:56" x14ac:dyDescent="0.25">
      <c r="C2" t="s">
        <v>1</v>
      </c>
      <c r="I2" t="s">
        <v>67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96</v>
      </c>
      <c r="F7" s="9" t="s">
        <v>97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3">MMULT(A8:F23,P37:P42)</f>
        <v>4.8187499999999996</v>
      </c>
      <c r="J8" s="5">
        <f>(H8-I8)</f>
        <v>-0.21875</v>
      </c>
      <c r="K8" s="5">
        <f>(H8-$H$24)</f>
        <v>-0.95625000000000071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3.4437500000000001</v>
      </c>
      <c r="J9" s="5">
        <f t="shared" ref="J9:J23" si="1">(H9-I9)</f>
        <v>0.90624999999999956</v>
      </c>
      <c r="K9" s="5">
        <f t="shared" ref="K9:K23" si="2">(H9-$H$24)</f>
        <v>-1.2062500000000007</v>
      </c>
      <c r="L9" s="19"/>
      <c r="M9" s="19"/>
      <c r="N9" s="19"/>
      <c r="P9" s="8">
        <f t="array" ref="P9:AE14">TRANSPOSE(A8:F23)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-1</v>
      </c>
      <c r="G10" s="30"/>
      <c r="H10" s="5">
        <v>6.95</v>
      </c>
      <c r="I10" s="5">
        <v>5.2812500000000018</v>
      </c>
      <c r="J10" s="5">
        <f t="shared" si="1"/>
        <v>1.6687499999999984</v>
      </c>
      <c r="K10" s="5">
        <f t="shared" si="2"/>
        <v>1.3937499999999998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-1</v>
      </c>
      <c r="G11" s="30"/>
      <c r="H11" s="5">
        <v>6.4</v>
      </c>
      <c r="I11" s="5">
        <v>6.6562500000000018</v>
      </c>
      <c r="J11" s="5">
        <f t="shared" si="1"/>
        <v>-0.25625000000000142</v>
      </c>
      <c r="K11" s="5">
        <f t="shared" si="2"/>
        <v>0.84375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7.2687500000000007</v>
      </c>
      <c r="J12" s="5">
        <f t="shared" si="1"/>
        <v>0.63124999999999964</v>
      </c>
      <c r="K12" s="5">
        <f t="shared" si="2"/>
        <v>2.34375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-1</v>
      </c>
      <c r="G13" s="30"/>
      <c r="H13" s="5">
        <v>4.4000000000000004</v>
      </c>
      <c r="I13" s="5">
        <v>4.2062500000000007</v>
      </c>
      <c r="J13" s="5">
        <f t="shared" si="1"/>
        <v>0.19374999999999964</v>
      </c>
      <c r="K13" s="5">
        <f t="shared" si="2"/>
        <v>-1.15625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5.8937500000000007</v>
      </c>
      <c r="J14" s="5">
        <f t="shared" si="1"/>
        <v>-2.0437500000000006</v>
      </c>
      <c r="K14" s="5">
        <f t="shared" si="2"/>
        <v>-1.7062500000000003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si="0"/>
        <v>1</v>
      </c>
      <c r="F15" s="30">
        <v>-1</v>
      </c>
      <c r="G15" s="30"/>
      <c r="H15" s="5">
        <v>1.95</v>
      </c>
      <c r="I15" s="5">
        <v>2.8312500000000003</v>
      </c>
      <c r="J15" s="5">
        <f t="shared" si="1"/>
        <v>-0.88125000000000031</v>
      </c>
      <c r="K15" s="5">
        <f t="shared" si="2"/>
        <v>-3.6062500000000002</v>
      </c>
      <c r="L15" s="19"/>
      <c r="M15" s="19"/>
      <c r="N15" s="19"/>
      <c r="P15" s="11" t="s">
        <v>90</v>
      </c>
      <c r="Q15" s="3"/>
      <c r="R15" s="3"/>
      <c r="S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4.6687499999999993</v>
      </c>
      <c r="J16" s="5">
        <f t="shared" si="1"/>
        <v>-0.16874999999999929</v>
      </c>
      <c r="K16" s="5">
        <f t="shared" si="2"/>
        <v>-1.0562500000000004</v>
      </c>
      <c r="L16" s="19"/>
      <c r="M16" s="19"/>
      <c r="N16" s="19"/>
      <c r="P16">
        <f t="array" ref="P16:U21">MMULT(P9:AE14,A8:F23)</f>
        <v>16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3.2937500000000006</v>
      </c>
      <c r="J17" s="5">
        <f t="shared" si="1"/>
        <v>1.4062499999999996</v>
      </c>
      <c r="K17" s="5">
        <f t="shared" si="2"/>
        <v>-0.85625000000000018</v>
      </c>
      <c r="L17" s="19"/>
      <c r="M17" s="19"/>
      <c r="N17" s="19"/>
      <c r="P17">
        <v>0</v>
      </c>
      <c r="Q17">
        <v>16</v>
      </c>
      <c r="R17">
        <v>0</v>
      </c>
      <c r="S17">
        <v>0</v>
      </c>
      <c r="T17">
        <v>0</v>
      </c>
      <c r="U17">
        <v>0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8.8312500000000007</v>
      </c>
      <c r="J18" s="5">
        <f t="shared" si="1"/>
        <v>1.9187499999999993</v>
      </c>
      <c r="K18" s="5">
        <f t="shared" si="2"/>
        <v>5.1937499999999996</v>
      </c>
      <c r="L18" s="19"/>
      <c r="M18" s="19"/>
      <c r="N18" s="19"/>
      <c r="P18">
        <v>0</v>
      </c>
      <c r="Q18">
        <v>0</v>
      </c>
      <c r="R18">
        <v>16</v>
      </c>
      <c r="S18">
        <v>0</v>
      </c>
      <c r="T18">
        <v>0</v>
      </c>
      <c r="U18">
        <v>0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7.4562500000000007</v>
      </c>
      <c r="J19" s="5">
        <f t="shared" si="1"/>
        <v>-1.4062500000000009</v>
      </c>
      <c r="K19" s="5">
        <f t="shared" si="2"/>
        <v>0.49374999999999947</v>
      </c>
      <c r="L19" s="19"/>
      <c r="M19" s="19"/>
      <c r="N19" s="19"/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8.0687499999999996</v>
      </c>
      <c r="J20" s="5">
        <f t="shared" si="1"/>
        <v>1.78125</v>
      </c>
      <c r="K20" s="5">
        <f t="shared" si="2"/>
        <v>4.2937499999999993</v>
      </c>
      <c r="L20" s="19"/>
      <c r="M20" s="19"/>
      <c r="N20" s="19"/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9.4437500000000014</v>
      </c>
      <c r="J21" s="5">
        <f t="shared" si="1"/>
        <v>-2.2937500000000011</v>
      </c>
      <c r="K21" s="5">
        <f t="shared" si="2"/>
        <v>1.59375</v>
      </c>
      <c r="L21" s="19"/>
      <c r="M21" s="19"/>
      <c r="N21" s="19"/>
      <c r="P21">
        <v>0</v>
      </c>
      <c r="Q21">
        <v>0</v>
      </c>
      <c r="R21">
        <v>0</v>
      </c>
      <c r="S21">
        <v>0</v>
      </c>
      <c r="T21">
        <v>0</v>
      </c>
      <c r="U21">
        <v>16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4.0562500000000004</v>
      </c>
      <c r="J22" s="5">
        <f t="shared" si="1"/>
        <v>0.19374999999999964</v>
      </c>
      <c r="K22" s="5">
        <f t="shared" si="2"/>
        <v>-1.3062500000000004</v>
      </c>
      <c r="L22" s="19"/>
      <c r="M22" s="19"/>
      <c r="N22" s="19"/>
      <c r="P22" s="11" t="s">
        <v>91</v>
      </c>
      <c r="Q22" s="3"/>
      <c r="R22" s="3"/>
      <c r="S22" s="3"/>
    </row>
    <row r="23" spans="1:63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2.6812500000000008</v>
      </c>
      <c r="J23" s="5">
        <f t="shared" si="1"/>
        <v>-1.4312500000000008</v>
      </c>
      <c r="K23" s="5">
        <f t="shared" si="2"/>
        <v>-4.3062500000000004</v>
      </c>
      <c r="L23" s="19"/>
      <c r="M23" s="19"/>
      <c r="N23" s="19"/>
      <c r="P23">
        <f t="array" ref="P23:U28">MINVERSE(P16:U21)</f>
        <v>6.25E-2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63" x14ac:dyDescent="0.25">
      <c r="A24" s="17"/>
      <c r="B24" s="17"/>
      <c r="C24" s="17"/>
      <c r="D24" s="32" t="s">
        <v>38</v>
      </c>
      <c r="E24" s="32"/>
      <c r="F24" s="32"/>
      <c r="G24" s="32"/>
      <c r="H24" s="31">
        <f>AVERAGE(H8:H23)</f>
        <v>5.5562500000000004</v>
      </c>
      <c r="I24" s="17"/>
      <c r="J24" s="17"/>
      <c r="K24" s="17"/>
      <c r="L24" s="17"/>
      <c r="M24" s="17"/>
      <c r="N24" s="17"/>
      <c r="P24">
        <v>0</v>
      </c>
      <c r="Q24">
        <v>6.25E-2</v>
      </c>
      <c r="R24">
        <v>0</v>
      </c>
      <c r="S24">
        <v>0</v>
      </c>
      <c r="T24">
        <v>0</v>
      </c>
      <c r="U24">
        <v>0</v>
      </c>
    </row>
    <row r="25" spans="1:63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P25">
        <v>0</v>
      </c>
      <c r="Q25">
        <v>0</v>
      </c>
      <c r="R25">
        <v>6.25E-2</v>
      </c>
      <c r="S25">
        <v>0</v>
      </c>
      <c r="T25">
        <v>0</v>
      </c>
      <c r="U25">
        <v>0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0</v>
      </c>
      <c r="Q26">
        <v>0</v>
      </c>
      <c r="R26">
        <v>0</v>
      </c>
      <c r="S26">
        <v>6.25E-2</v>
      </c>
      <c r="T26">
        <v>0</v>
      </c>
      <c r="U26">
        <v>0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0</v>
      </c>
      <c r="Q27">
        <v>0</v>
      </c>
      <c r="R27">
        <v>0</v>
      </c>
      <c r="S27">
        <v>0</v>
      </c>
      <c r="T27">
        <v>6.25E-2</v>
      </c>
      <c r="U27">
        <v>0</v>
      </c>
    </row>
    <row r="28" spans="1:63" x14ac:dyDescent="0.25">
      <c r="A28" s="17"/>
      <c r="C28" s="13" t="s">
        <v>74</v>
      </c>
      <c r="D28" s="13" t="s">
        <v>75</v>
      </c>
      <c r="E28" s="13" t="s">
        <v>76</v>
      </c>
      <c r="G28" s="35"/>
      <c r="P28">
        <v>0</v>
      </c>
      <c r="Q28">
        <v>0</v>
      </c>
      <c r="R28">
        <v>0</v>
      </c>
      <c r="S28">
        <v>0</v>
      </c>
      <c r="T28">
        <v>0</v>
      </c>
      <c r="U28">
        <v>6.25E-2</v>
      </c>
    </row>
    <row r="29" spans="1:63" ht="17.25" x14ac:dyDescent="0.25">
      <c r="A29" s="17"/>
      <c r="B29" s="9" t="s">
        <v>77</v>
      </c>
      <c r="C29" s="5">
        <v>16</v>
      </c>
      <c r="D29" s="5">
        <v>3</v>
      </c>
      <c r="E29" s="5">
        <f>(C29-D29-1)</f>
        <v>12</v>
      </c>
      <c r="F29" t="s">
        <v>78</v>
      </c>
      <c r="G29" s="19"/>
      <c r="P29" s="11" t="s">
        <v>92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</row>
    <row r="30" spans="1:63" x14ac:dyDescent="0.25">
      <c r="A30" s="17"/>
      <c r="B30" s="9" t="s">
        <v>79</v>
      </c>
      <c r="C30" s="5">
        <v>16</v>
      </c>
      <c r="D30" s="5">
        <v>0</v>
      </c>
      <c r="E30" s="5">
        <f>(C30-1)</f>
        <v>15</v>
      </c>
      <c r="F30" t="s">
        <v>80</v>
      </c>
      <c r="G30" s="19"/>
      <c r="P30">
        <f t="array" ref="P30:AE35">MMULT(P23:U28,P9:AE14)</f>
        <v>6.25E-2</v>
      </c>
      <c r="Q30">
        <v>6.25E-2</v>
      </c>
      <c r="R30">
        <v>6.25E-2</v>
      </c>
      <c r="S30">
        <v>6.25E-2</v>
      </c>
      <c r="T30">
        <v>6.25E-2</v>
      </c>
      <c r="U30">
        <v>6.25E-2</v>
      </c>
      <c r="V30">
        <v>6.25E-2</v>
      </c>
      <c r="W30">
        <v>6.25E-2</v>
      </c>
      <c r="X30">
        <v>6.25E-2</v>
      </c>
      <c r="Y30">
        <v>6.25E-2</v>
      </c>
      <c r="Z30">
        <v>6.25E-2</v>
      </c>
      <c r="AA30">
        <v>6.25E-2</v>
      </c>
      <c r="AB30">
        <v>6.25E-2</v>
      </c>
      <c r="AC30">
        <v>6.25E-2</v>
      </c>
      <c r="AD30">
        <v>6.25E-2</v>
      </c>
      <c r="AE30" s="8">
        <v>6.25E-2</v>
      </c>
    </row>
    <row r="31" spans="1:63" x14ac:dyDescent="0.25">
      <c r="A31" s="17"/>
      <c r="P31">
        <v>-6.25E-2</v>
      </c>
      <c r="Q31">
        <v>-6.25E-2</v>
      </c>
      <c r="R31">
        <v>6.25E-2</v>
      </c>
      <c r="S31">
        <v>6.25E-2</v>
      </c>
      <c r="T31">
        <v>6.25E-2</v>
      </c>
      <c r="U31">
        <v>-6.25E-2</v>
      </c>
      <c r="V31">
        <v>6.25E-2</v>
      </c>
      <c r="W31">
        <v>-6.25E-2</v>
      </c>
      <c r="X31">
        <v>-6.25E-2</v>
      </c>
      <c r="Y31">
        <v>-6.25E-2</v>
      </c>
      <c r="Z31">
        <v>6.25E-2</v>
      </c>
      <c r="AA31">
        <v>6.25E-2</v>
      </c>
      <c r="AB31">
        <v>6.25E-2</v>
      </c>
      <c r="AC31">
        <v>6.25E-2</v>
      </c>
      <c r="AD31">
        <v>-6.25E-2</v>
      </c>
      <c r="AE31" s="8">
        <v>-6.25E-2</v>
      </c>
    </row>
    <row r="32" spans="1:63" x14ac:dyDescent="0.25">
      <c r="A32" s="17"/>
      <c r="B32" s="10" t="s">
        <v>77</v>
      </c>
      <c r="C32" s="10" t="s">
        <v>79</v>
      </c>
      <c r="D32" s="10" t="s">
        <v>48</v>
      </c>
      <c r="E32" s="10" t="s">
        <v>50</v>
      </c>
      <c r="F32" s="10" t="s">
        <v>81</v>
      </c>
      <c r="G32" s="10" t="s">
        <v>82</v>
      </c>
      <c r="H32" s="10" t="s">
        <v>83</v>
      </c>
      <c r="L32" s="33"/>
      <c r="M32" s="33"/>
      <c r="N32" s="33"/>
      <c r="P32">
        <v>6.25E-2</v>
      </c>
      <c r="Q32">
        <v>-6.25E-2</v>
      </c>
      <c r="R32">
        <v>-6.25E-2</v>
      </c>
      <c r="S32">
        <v>6.25E-2</v>
      </c>
      <c r="T32">
        <v>6.25E-2</v>
      </c>
      <c r="U32">
        <v>6.25E-2</v>
      </c>
      <c r="V32">
        <v>-6.25E-2</v>
      </c>
      <c r="W32">
        <v>-6.25E-2</v>
      </c>
      <c r="X32">
        <v>6.25E-2</v>
      </c>
      <c r="Y32">
        <v>-6.25E-2</v>
      </c>
      <c r="Z32">
        <v>6.25E-2</v>
      </c>
      <c r="AA32">
        <v>-6.25E-2</v>
      </c>
      <c r="AB32">
        <v>-6.25E-2</v>
      </c>
      <c r="AC32">
        <v>6.25E-2</v>
      </c>
      <c r="AD32">
        <v>6.25E-2</v>
      </c>
      <c r="AE32" s="8">
        <v>-6.25E-2</v>
      </c>
    </row>
    <row r="33" spans="1:31" x14ac:dyDescent="0.25">
      <c r="A33" s="17"/>
      <c r="B33" s="5">
        <f>SUMSQ(J8:J23)</f>
        <v>27.294374999999999</v>
      </c>
      <c r="C33" s="5">
        <f>SUMSQ(K8:K23)</f>
        <v>98.064375000000013</v>
      </c>
      <c r="D33" s="5">
        <f>(C33-B33)/C33</f>
        <v>0.72166880174375247</v>
      </c>
      <c r="E33" s="34">
        <f>((C33/E30)-(B33/E29))/(C33/E30)</f>
        <v>0.6520860021796907</v>
      </c>
      <c r="F33" s="5">
        <f>SQRT(B33/E29)</f>
        <v>1.5081549157828582</v>
      </c>
      <c r="G33" s="5">
        <f>SQRT(B33/C29)</f>
        <v>1.3061004699103358</v>
      </c>
      <c r="H33" s="34">
        <f>((100*G33)/H24)</f>
        <v>23.50687009962359</v>
      </c>
      <c r="L33" s="19"/>
      <c r="M33" s="19"/>
      <c r="N33" s="19"/>
      <c r="P33">
        <v>-6.25E-2</v>
      </c>
      <c r="Q33">
        <v>-6.25E-2</v>
      </c>
      <c r="R33">
        <v>-6.25E-2</v>
      </c>
      <c r="S33">
        <v>-6.25E-2</v>
      </c>
      <c r="T33">
        <v>-6.25E-2</v>
      </c>
      <c r="U33">
        <v>-6.25E-2</v>
      </c>
      <c r="V33">
        <v>-6.25E-2</v>
      </c>
      <c r="W33">
        <v>-6.25E-2</v>
      </c>
      <c r="X33">
        <v>6.25E-2</v>
      </c>
      <c r="Y33">
        <v>6.25E-2</v>
      </c>
      <c r="Z33">
        <v>6.25E-2</v>
      </c>
      <c r="AA33">
        <v>6.25E-2</v>
      </c>
      <c r="AB33">
        <v>6.25E-2</v>
      </c>
      <c r="AC33">
        <v>6.25E-2</v>
      </c>
      <c r="AD33">
        <v>6.25E-2</v>
      </c>
      <c r="AE33" s="8">
        <v>6.25E-2</v>
      </c>
    </row>
    <row r="34" spans="1:31" x14ac:dyDescent="0.25">
      <c r="A34" s="17"/>
      <c r="P34">
        <v>6.25E-2</v>
      </c>
      <c r="Q34">
        <v>6.25E-2</v>
      </c>
      <c r="R34">
        <v>-6.25E-2</v>
      </c>
      <c r="S34">
        <v>-6.25E-2</v>
      </c>
      <c r="T34">
        <v>-6.25E-2</v>
      </c>
      <c r="U34">
        <v>6.25E-2</v>
      </c>
      <c r="V34">
        <v>-6.25E-2</v>
      </c>
      <c r="W34">
        <v>6.25E-2</v>
      </c>
      <c r="X34">
        <v>-6.25E-2</v>
      </c>
      <c r="Y34">
        <v>-6.25E-2</v>
      </c>
      <c r="Z34">
        <v>6.25E-2</v>
      </c>
      <c r="AA34">
        <v>6.25E-2</v>
      </c>
      <c r="AB34">
        <v>6.25E-2</v>
      </c>
      <c r="AC34">
        <v>6.25E-2</v>
      </c>
      <c r="AD34">
        <v>-6.25E-2</v>
      </c>
      <c r="AE34">
        <v>-6.25E-2</v>
      </c>
    </row>
    <row r="35" spans="1:31" x14ac:dyDescent="0.25">
      <c r="A35" s="17"/>
      <c r="P35">
        <v>6.25E-2</v>
      </c>
      <c r="Q35">
        <v>6.25E-2</v>
      </c>
      <c r="R35">
        <v>-6.25E-2</v>
      </c>
      <c r="S35">
        <v>-6.25E-2</v>
      </c>
      <c r="T35">
        <v>6.25E-2</v>
      </c>
      <c r="U35">
        <v>-6.25E-2</v>
      </c>
      <c r="V35">
        <v>6.25E-2</v>
      </c>
      <c r="W35">
        <v>-6.25E-2</v>
      </c>
      <c r="X35">
        <v>6.25E-2</v>
      </c>
      <c r="Y35">
        <v>6.25E-2</v>
      </c>
      <c r="Z35">
        <v>-6.25E-2</v>
      </c>
      <c r="AA35">
        <v>-6.25E-2</v>
      </c>
      <c r="AB35">
        <v>6.25E-2</v>
      </c>
      <c r="AC35">
        <v>6.25E-2</v>
      </c>
      <c r="AD35">
        <v>-6.25E-2</v>
      </c>
      <c r="AE35">
        <v>-6.25E-2</v>
      </c>
    </row>
    <row r="36" spans="1:31" ht="17.25" x14ac:dyDescent="0.25">
      <c r="A36" s="17"/>
      <c r="O36" s="11" t="s">
        <v>70</v>
      </c>
      <c r="P36" s="11" t="s">
        <v>94</v>
      </c>
    </row>
    <row r="37" spans="1:3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" t="s">
        <v>46</v>
      </c>
      <c r="P37">
        <f t="array" ref="P37:P42">MMULT(P30:AE35,H8:H23)</f>
        <v>5.5562500000000004</v>
      </c>
    </row>
    <row r="38" spans="1:31" x14ac:dyDescent="0.25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" t="s">
        <v>71</v>
      </c>
      <c r="P38">
        <v>1.8062499999999999</v>
      </c>
    </row>
    <row r="39" spans="1:3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L39" s="17"/>
      <c r="M39" s="17"/>
      <c r="N39" s="17"/>
      <c r="O39" s="1" t="s">
        <v>72</v>
      </c>
      <c r="P39">
        <v>0.6875</v>
      </c>
    </row>
    <row r="40" spans="1:3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" t="s">
        <v>73</v>
      </c>
      <c r="P40">
        <v>0.50625000000000009</v>
      </c>
    </row>
    <row r="41" spans="1:3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L41" s="17"/>
      <c r="M41" s="17"/>
      <c r="N41" s="17"/>
      <c r="O41" s="1" t="s">
        <v>98</v>
      </c>
      <c r="P41">
        <v>0.58125000000000004</v>
      </c>
    </row>
    <row r="42" spans="1:3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" t="s">
        <v>99</v>
      </c>
      <c r="P42">
        <v>0.30624999999999991</v>
      </c>
    </row>
    <row r="43" spans="1:3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/>
    </row>
    <row r="44" spans="1:3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3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1" x14ac:dyDescent="0.25">
      <c r="K47" s="20" t="s">
        <v>93</v>
      </c>
    </row>
    <row r="48" spans="1:31" x14ac:dyDescent="0.25">
      <c r="D48" s="9"/>
      <c r="E48" s="9"/>
      <c r="F48" s="9"/>
      <c r="G48" s="9"/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"/>
  <sheetViews>
    <sheetView workbookViewId="0">
      <selection activeCell="D11" sqref="D11"/>
    </sheetView>
  </sheetViews>
  <sheetFormatPr baseColWidth="10" defaultRowHeight="15" x14ac:dyDescent="0.25"/>
  <cols>
    <col min="2" max="2" width="18.42578125" customWidth="1"/>
    <col min="3" max="5" width="8.7109375" customWidth="1"/>
    <col min="6" max="6" width="10.42578125" customWidth="1"/>
    <col min="7" max="8" width="8.7109375" customWidth="1"/>
    <col min="9" max="9" width="10.140625" customWidth="1"/>
  </cols>
  <sheetData>
    <row r="3" spans="2:9" x14ac:dyDescent="0.25">
      <c r="C3" s="81" t="s">
        <v>77</v>
      </c>
      <c r="D3" s="81" t="s">
        <v>79</v>
      </c>
      <c r="E3" s="81" t="s">
        <v>48</v>
      </c>
      <c r="F3" s="81" t="s">
        <v>50</v>
      </c>
      <c r="G3" s="81" t="s">
        <v>81</v>
      </c>
      <c r="H3" s="81" t="s">
        <v>82</v>
      </c>
      <c r="I3" s="81" t="s">
        <v>83</v>
      </c>
    </row>
    <row r="4" spans="2:9" x14ac:dyDescent="0.25">
      <c r="B4" s="10" t="s">
        <v>156</v>
      </c>
      <c r="C4" s="79">
        <v>34.200624999999995</v>
      </c>
      <c r="D4" s="79">
        <v>98.064375000000013</v>
      </c>
      <c r="E4" s="79">
        <v>0.65124312473311541</v>
      </c>
      <c r="F4" s="80">
        <v>0.56405390591639437</v>
      </c>
      <c r="G4" s="79">
        <v>1.6882097272949628</v>
      </c>
      <c r="H4" s="79">
        <v>1.4620325107534373</v>
      </c>
      <c r="I4" s="80">
        <v>26.313296031557925</v>
      </c>
    </row>
    <row r="5" spans="2:9" x14ac:dyDescent="0.25">
      <c r="B5" s="10" t="s">
        <v>157</v>
      </c>
      <c r="C5" s="79">
        <v>38.301249999999989</v>
      </c>
      <c r="D5" s="79">
        <v>98.064375000000013</v>
      </c>
      <c r="E5" s="79">
        <v>0.60942748067277253</v>
      </c>
      <c r="F5" s="80">
        <v>0.51178435084096563</v>
      </c>
      <c r="G5" s="79">
        <v>1.7865527793304437</v>
      </c>
      <c r="H5" s="79">
        <v>1.5472000921018585</v>
      </c>
      <c r="I5" s="80">
        <v>27.84612089272186</v>
      </c>
    </row>
    <row r="6" spans="2:9" x14ac:dyDescent="0.25">
      <c r="B6" s="10" t="s">
        <v>158</v>
      </c>
      <c r="C6" s="79">
        <f>'M 3'!B31</f>
        <v>41.763125000000002</v>
      </c>
      <c r="D6" s="79">
        <f>'M 3'!C31</f>
        <v>98.064375000000013</v>
      </c>
      <c r="E6" s="79">
        <f>'M 3'!D31</f>
        <v>0.57412541506535886</v>
      </c>
      <c r="F6" s="80">
        <f>'M 3'!E31</f>
        <v>0.46765676883169865</v>
      </c>
      <c r="G6" s="79">
        <f>'M 3'!F31</f>
        <v>1.8655456083051594</v>
      </c>
      <c r="H6" s="79">
        <f>'M 3'!G31</f>
        <v>1.6156098887107617</v>
      </c>
      <c r="I6" s="80">
        <f>'M 3'!H31</f>
        <v>29.0773433288776</v>
      </c>
    </row>
    <row r="7" spans="2:9" x14ac:dyDescent="0.25">
      <c r="B7" s="10" t="s">
        <v>159</v>
      </c>
      <c r="C7" s="79">
        <f>'M 4'!B33</f>
        <v>27.294374999999999</v>
      </c>
      <c r="D7" s="79">
        <f>'M 4'!C33</f>
        <v>98.064375000000013</v>
      </c>
      <c r="E7" s="79">
        <f>'M 4'!D33</f>
        <v>0.72166880174375247</v>
      </c>
      <c r="F7" s="80">
        <f>'M 4'!E33</f>
        <v>0.6520860021796907</v>
      </c>
      <c r="G7" s="79">
        <f>'M 4'!F33</f>
        <v>1.5081549157828582</v>
      </c>
      <c r="H7" s="79">
        <f>'M 4'!G33</f>
        <v>1.3061004699103358</v>
      </c>
      <c r="I7" s="80">
        <f>'M 4'!H33</f>
        <v>23.50687009962359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"/>
  <sheetViews>
    <sheetView workbookViewId="0">
      <selection activeCell="A37" sqref="A37"/>
    </sheetView>
  </sheetViews>
  <sheetFormatPr baseColWidth="10" defaultRowHeight="15" x14ac:dyDescent="0.25"/>
  <cols>
    <col min="2" max="2" width="28.5703125" customWidth="1"/>
    <col min="3" max="5" width="8.7109375" customWidth="1"/>
    <col min="6" max="6" width="10.42578125" customWidth="1"/>
    <col min="7" max="8" width="8.7109375" customWidth="1"/>
    <col min="9" max="9" width="10.140625" customWidth="1"/>
  </cols>
  <sheetData>
    <row r="3" spans="2:14" x14ac:dyDescent="0.25">
      <c r="C3" s="81" t="s">
        <v>77</v>
      </c>
      <c r="D3" s="81" t="s">
        <v>79</v>
      </c>
      <c r="E3" s="81" t="s">
        <v>48</v>
      </c>
      <c r="F3" s="81" t="s">
        <v>50</v>
      </c>
      <c r="G3" s="81" t="s">
        <v>81</v>
      </c>
      <c r="H3" s="81" t="s">
        <v>82</v>
      </c>
      <c r="I3" s="81" t="s">
        <v>83</v>
      </c>
    </row>
    <row r="4" spans="2:14" x14ac:dyDescent="0.25">
      <c r="B4" s="10" t="s">
        <v>160</v>
      </c>
      <c r="C4" s="79">
        <f>'M 1´'!B38</f>
        <v>43.385232345840294</v>
      </c>
      <c r="D4" s="79">
        <f>'M 1´'!C38</f>
        <v>114.38952380952381</v>
      </c>
      <c r="E4" s="79">
        <f>'M 1´'!D38</f>
        <v>0.62072372625588168</v>
      </c>
      <c r="F4" s="80">
        <f>'M 1´'!E38</f>
        <v>0.49429830167450894</v>
      </c>
      <c r="G4" s="79">
        <f>'M 1´'!F38</f>
        <v>1.7006906900009831</v>
      </c>
      <c r="H4" s="79">
        <f>'M 1´'!G38</f>
        <v>1.4373459726315074</v>
      </c>
      <c r="I4" s="80">
        <f>'M 1´'!H38</f>
        <v>27.353208360001499</v>
      </c>
    </row>
    <row r="5" spans="2:14" x14ac:dyDescent="0.25">
      <c r="B5" s="10" t="s">
        <v>161</v>
      </c>
      <c r="C5" s="79">
        <v>95.482429430201435</v>
      </c>
      <c r="D5" s="79">
        <v>114.38952380952381</v>
      </c>
      <c r="E5" s="79">
        <v>0.16528694018173903</v>
      </c>
      <c r="F5" s="80">
        <v>-0.11295074642434792</v>
      </c>
      <c r="G5" s="79">
        <v>2.5229933205117216</v>
      </c>
      <c r="H5" s="79">
        <v>2.1323185394821094</v>
      </c>
      <c r="I5" s="80">
        <v>40.578785073968547</v>
      </c>
      <c r="J5" s="9"/>
      <c r="K5" s="9"/>
      <c r="L5" s="9"/>
      <c r="M5" s="9"/>
      <c r="N5" s="9"/>
    </row>
    <row r="6" spans="2:14" x14ac:dyDescent="0.25">
      <c r="B6" s="10" t="s">
        <v>162</v>
      </c>
      <c r="C6" s="79">
        <v>49.51770449248697</v>
      </c>
      <c r="D6" s="79">
        <v>114.38952380952381</v>
      </c>
      <c r="E6" s="79">
        <v>0.56711329111797348</v>
      </c>
      <c r="F6" s="80">
        <v>0.4228177214906314</v>
      </c>
      <c r="G6" s="79">
        <v>1.8169150501603346</v>
      </c>
      <c r="H6" s="79">
        <v>1.535573485123283</v>
      </c>
      <c r="I6" s="80">
        <v>29.222513083451695</v>
      </c>
      <c r="J6" s="9"/>
      <c r="K6" s="9"/>
      <c r="L6" s="9"/>
      <c r="M6" s="9"/>
      <c r="N6" s="9"/>
    </row>
    <row r="7" spans="2:14" x14ac:dyDescent="0.25">
      <c r="B7" s="10" t="s">
        <v>163</v>
      </c>
      <c r="C7" s="79">
        <v>53.186802081452612</v>
      </c>
      <c r="D7" s="79">
        <v>114.38952380952381</v>
      </c>
      <c r="E7" s="79">
        <v>0.535037822431914</v>
      </c>
      <c r="F7" s="80">
        <v>0.38005042990921867</v>
      </c>
      <c r="G7" s="79">
        <v>1.8830259704608894</v>
      </c>
      <c r="H7" s="79">
        <v>1.5914474106993146</v>
      </c>
      <c r="I7" s="80">
        <v>30.285813887345363</v>
      </c>
    </row>
    <row r="8" spans="2:14" x14ac:dyDescent="0.25">
      <c r="B8" s="10" t="s">
        <v>164</v>
      </c>
      <c r="C8" s="79">
        <v>47.110279320749044</v>
      </c>
      <c r="D8" s="79">
        <v>114.38952380952381</v>
      </c>
      <c r="E8" s="79">
        <v>0.58815914472032493</v>
      </c>
      <c r="F8" s="79">
        <v>0.45087885962709989</v>
      </c>
      <c r="G8" s="79">
        <v>1.7721978693277838</v>
      </c>
      <c r="H8" s="79">
        <v>1.4977805694831881</v>
      </c>
      <c r="I8" s="79">
        <v>28.503300370772042</v>
      </c>
      <c r="J8" s="9"/>
      <c r="K8" s="9"/>
      <c r="L8" s="9"/>
      <c r="M8" s="9"/>
      <c r="N8" s="9"/>
    </row>
    <row r="9" spans="2:14" x14ac:dyDescent="0.25">
      <c r="B9" s="10" t="s">
        <v>165</v>
      </c>
      <c r="C9" s="79">
        <f>'M 6´'!B38</f>
        <v>37.256395780948623</v>
      </c>
      <c r="D9" s="79">
        <f>'M 6´'!C38</f>
        <v>114.38952380952381</v>
      </c>
      <c r="E9" s="79">
        <f>'M 6´'!D38</f>
        <v>0.67430237892251155</v>
      </c>
      <c r="F9" s="79">
        <f>'M 6´'!E38</f>
        <v>0.56573650523001551</v>
      </c>
      <c r="G9" s="79">
        <f>'M 6´'!F38</f>
        <v>1.5759948346139678</v>
      </c>
      <c r="H9" s="79">
        <f>'M 6´'!G38</f>
        <v>1.3319587399041599</v>
      </c>
      <c r="I9" s="79">
        <f>'M 6´'!H38</f>
        <v>25.347651597632407</v>
      </c>
      <c r="J9" s="9"/>
      <c r="K9" s="9"/>
      <c r="L9" s="9"/>
      <c r="M9" s="9"/>
      <c r="N9" s="9"/>
    </row>
    <row r="10" spans="2:14" x14ac:dyDescent="0.25">
      <c r="B10" s="10" t="s">
        <v>166</v>
      </c>
      <c r="C10" s="79">
        <v>31.418267045454545</v>
      </c>
      <c r="D10" s="79">
        <v>98.816176470588232</v>
      </c>
      <c r="E10" s="79">
        <v>0.68205340291823668</v>
      </c>
      <c r="F10" s="79">
        <v>0.53753222242652599</v>
      </c>
      <c r="G10" s="79">
        <v>1.6900313887739844</v>
      </c>
      <c r="H10" s="79">
        <v>1.359460685571662</v>
      </c>
      <c r="I10" s="79">
        <v>24.237893712342164</v>
      </c>
      <c r="J10" s="9"/>
      <c r="K10" s="9"/>
      <c r="L10" s="9"/>
      <c r="M10" s="9"/>
      <c r="N10" s="9"/>
    </row>
    <row r="11" spans="2:14" x14ac:dyDescent="0.25">
      <c r="B11" s="10" t="s">
        <v>166</v>
      </c>
      <c r="C11" s="79">
        <v>27.883264705882347</v>
      </c>
      <c r="D11" s="79">
        <v>109.30735294117648</v>
      </c>
      <c r="E11" s="79">
        <v>0.74490952387358922</v>
      </c>
      <c r="F11" s="79">
        <v>0.62895930745249318</v>
      </c>
      <c r="G11" s="79">
        <v>1.5921187914189394</v>
      </c>
      <c r="H11" s="79">
        <v>1.2806998249092139</v>
      </c>
      <c r="I11" s="79">
        <v>23.92516156423806</v>
      </c>
      <c r="J11" s="9"/>
      <c r="K11" s="9"/>
      <c r="L11" s="9"/>
      <c r="M11" s="9"/>
      <c r="N11" s="9"/>
    </row>
    <row r="12" spans="2:14" x14ac:dyDescent="0.25">
      <c r="B12" s="10" t="s">
        <v>166</v>
      </c>
      <c r="C12" s="79">
        <v>27.308325892857148</v>
      </c>
      <c r="D12" s="79">
        <v>98.676176470588231</v>
      </c>
      <c r="E12" s="79">
        <v>0.72325310049891556</v>
      </c>
      <c r="F12" s="79">
        <v>0.59745905527114995</v>
      </c>
      <c r="G12" s="79">
        <v>1.5756189517674735</v>
      </c>
      <c r="H12" s="79">
        <v>1.2674273593956138</v>
      </c>
      <c r="I12" s="79">
        <v>23.007223822451078</v>
      </c>
      <c r="J12" s="9"/>
      <c r="K12" s="9"/>
      <c r="L12" s="9"/>
      <c r="M12" s="9"/>
      <c r="N12" s="9"/>
    </row>
    <row r="13" spans="2:14" x14ac:dyDescent="0.25">
      <c r="B13" s="10" t="s">
        <v>166</v>
      </c>
      <c r="C13" s="79">
        <v>29.620000000000005</v>
      </c>
      <c r="D13" s="79">
        <v>101.66617647058823</v>
      </c>
      <c r="E13" s="79">
        <v>0.70865433295242497</v>
      </c>
      <c r="F13" s="79">
        <v>0.57622448429443629</v>
      </c>
      <c r="G13" s="79">
        <v>1.6409531598212281</v>
      </c>
      <c r="H13" s="79">
        <v>1.3199821745676987</v>
      </c>
      <c r="I13" s="79">
        <v>24.259131856919868</v>
      </c>
      <c r="J13" s="9"/>
      <c r="K13" s="9"/>
      <c r="L13" s="9"/>
      <c r="M13" s="9"/>
      <c r="N13" s="9"/>
    </row>
    <row r="14" spans="2:14" x14ac:dyDescent="0.25">
      <c r="B14" s="10" t="s">
        <v>166</v>
      </c>
      <c r="C14" s="79">
        <v>28.699536290322577</v>
      </c>
      <c r="D14" s="79">
        <v>99.017352941176469</v>
      </c>
      <c r="E14" s="79">
        <v>0.71015649845363782</v>
      </c>
      <c r="F14" s="79">
        <v>0.57840945229620033</v>
      </c>
      <c r="G14" s="79">
        <v>1.615255011961173</v>
      </c>
      <c r="H14" s="79">
        <v>1.2993105929983788</v>
      </c>
      <c r="I14" s="79">
        <v>23.636468786487359</v>
      </c>
      <c r="J14" s="9"/>
      <c r="K14" s="9"/>
      <c r="L14" s="9"/>
      <c r="M14" s="9"/>
      <c r="N14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A116"/>
  <sheetViews>
    <sheetView zoomScale="60" zoomScaleNormal="60" workbookViewId="0">
      <selection activeCell="S64" sqref="S64"/>
    </sheetView>
  </sheetViews>
  <sheetFormatPr baseColWidth="10" defaultRowHeight="15" x14ac:dyDescent="0.25"/>
  <cols>
    <col min="2" max="2" width="13.85546875" bestFit="1" customWidth="1"/>
    <col min="3" max="3" width="13" bestFit="1" customWidth="1"/>
    <col min="7" max="25" width="11.42578125" customWidth="1"/>
    <col min="26" max="26" width="12.85546875" customWidth="1"/>
  </cols>
  <sheetData>
    <row r="1" spans="1:26" s="9" customFormat="1" x14ac:dyDescent="0.25">
      <c r="A1" s="9" t="s">
        <v>40</v>
      </c>
      <c r="B1" s="9" t="s">
        <v>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11" t="s">
        <v>41</v>
      </c>
    </row>
    <row r="2" spans="1:26" x14ac:dyDescent="0.25">
      <c r="A2">
        <v>1</v>
      </c>
      <c r="B2" s="8">
        <v>-1</v>
      </c>
      <c r="C2" s="8">
        <v>1</v>
      </c>
      <c r="D2" s="8">
        <v>-1</v>
      </c>
      <c r="E2" s="8">
        <v>-1</v>
      </c>
      <c r="F2" s="8">
        <v>-1</v>
      </c>
      <c r="G2">
        <f>B2*C2</f>
        <v>-1</v>
      </c>
      <c r="H2">
        <f>B2*D2</f>
        <v>1</v>
      </c>
      <c r="I2">
        <f>B2*E2</f>
        <v>1</v>
      </c>
      <c r="J2">
        <f>B2*F2</f>
        <v>1</v>
      </c>
      <c r="K2">
        <f>C2*D2</f>
        <v>-1</v>
      </c>
      <c r="L2">
        <f>C2*E2</f>
        <v>-1</v>
      </c>
      <c r="M2">
        <f>C2*F2</f>
        <v>-1</v>
      </c>
      <c r="N2">
        <f>D2*E2</f>
        <v>1</v>
      </c>
      <c r="O2">
        <f>D2*F2</f>
        <v>1</v>
      </c>
      <c r="P2">
        <f>E2*F2</f>
        <v>1</v>
      </c>
      <c r="Q2">
        <f>B2*C2*D2</f>
        <v>1</v>
      </c>
      <c r="R2">
        <f>B2*C2*E2</f>
        <v>1</v>
      </c>
      <c r="S2">
        <f>B2*C2*F2</f>
        <v>1</v>
      </c>
      <c r="T2">
        <f>B2*D2*E2</f>
        <v>-1</v>
      </c>
      <c r="U2">
        <f>B2*D2*F2</f>
        <v>-1</v>
      </c>
      <c r="V2">
        <f>B2*E2*F2</f>
        <v>-1</v>
      </c>
      <c r="W2">
        <f>C2*D2*E2</f>
        <v>1</v>
      </c>
      <c r="X2">
        <f>C2*E2*F2</f>
        <v>1</v>
      </c>
      <c r="Y2">
        <f>D2*E2*F2</f>
        <v>-1</v>
      </c>
      <c r="Z2" s="3">
        <v>4.5999999999999996</v>
      </c>
    </row>
    <row r="3" spans="1:26" x14ac:dyDescent="0.25">
      <c r="A3">
        <v>2</v>
      </c>
      <c r="B3" s="8">
        <v>-1</v>
      </c>
      <c r="C3" s="8">
        <v>-1</v>
      </c>
      <c r="D3" s="8">
        <v>-1</v>
      </c>
      <c r="E3" s="8">
        <v>1</v>
      </c>
      <c r="F3" s="8">
        <v>-1</v>
      </c>
      <c r="G3">
        <f t="shared" ref="G3:G22" si="0">B3*C3</f>
        <v>1</v>
      </c>
      <c r="H3">
        <f t="shared" ref="H3:H22" si="1">B3*D3</f>
        <v>1</v>
      </c>
      <c r="I3">
        <f t="shared" ref="I3:I22" si="2">B3*E3</f>
        <v>-1</v>
      </c>
      <c r="J3">
        <f t="shared" ref="J3:J22" si="3">B3*F3</f>
        <v>1</v>
      </c>
      <c r="K3">
        <f t="shared" ref="K3:K22" si="4">C3*D3</f>
        <v>1</v>
      </c>
      <c r="L3">
        <f t="shared" ref="L3:L22" si="5">C3*E3</f>
        <v>-1</v>
      </c>
      <c r="M3">
        <f t="shared" ref="M3:M22" si="6">C3*F3</f>
        <v>1</v>
      </c>
      <c r="N3">
        <f t="shared" ref="N3:N22" si="7">D3*E3</f>
        <v>-1</v>
      </c>
      <c r="O3">
        <f t="shared" ref="O3:O22" si="8">D3*F3</f>
        <v>1</v>
      </c>
      <c r="P3">
        <f t="shared" ref="P3:P22" si="9">E3*F3</f>
        <v>-1</v>
      </c>
      <c r="Q3">
        <f t="shared" ref="Q3:Q22" si="10">B3*C3*D3</f>
        <v>-1</v>
      </c>
      <c r="R3">
        <f t="shared" ref="R3:R22" si="11">B3*C3*E3</f>
        <v>1</v>
      </c>
      <c r="S3">
        <f t="shared" ref="S3:S22" si="12">B3*C3*F3</f>
        <v>-1</v>
      </c>
      <c r="T3">
        <f t="shared" ref="T3:T22" si="13">B3*D3*E3</f>
        <v>1</v>
      </c>
      <c r="U3">
        <f t="shared" ref="U3:U22" si="14">B3*D3*F3</f>
        <v>-1</v>
      </c>
      <c r="V3">
        <f t="shared" ref="V3:V22" si="15">B3*E3*F3</f>
        <v>1</v>
      </c>
      <c r="W3">
        <f t="shared" ref="W3:W22" si="16">C3*D3*E3</f>
        <v>1</v>
      </c>
      <c r="X3">
        <f t="shared" ref="X3:X22" si="17">C3*E3*F3</f>
        <v>1</v>
      </c>
      <c r="Y3">
        <f t="shared" ref="Y3:Y22" si="18">D3*E3*F3</f>
        <v>1</v>
      </c>
      <c r="Z3" s="3">
        <v>4.3499999999999996</v>
      </c>
    </row>
    <row r="4" spans="1:26" x14ac:dyDescent="0.25">
      <c r="A4">
        <v>3</v>
      </c>
      <c r="B4" s="8">
        <v>1</v>
      </c>
      <c r="C4" s="8">
        <v>-1</v>
      </c>
      <c r="D4" s="8">
        <v>-1</v>
      </c>
      <c r="E4" s="8">
        <v>-1</v>
      </c>
      <c r="F4" s="8">
        <v>-1</v>
      </c>
      <c r="G4">
        <f t="shared" si="0"/>
        <v>-1</v>
      </c>
      <c r="H4">
        <f t="shared" si="1"/>
        <v>-1</v>
      </c>
      <c r="I4">
        <f t="shared" si="2"/>
        <v>-1</v>
      </c>
      <c r="J4">
        <f t="shared" si="3"/>
        <v>-1</v>
      </c>
      <c r="K4">
        <f t="shared" si="4"/>
        <v>1</v>
      </c>
      <c r="L4">
        <f t="shared" si="5"/>
        <v>1</v>
      </c>
      <c r="M4">
        <f t="shared" si="6"/>
        <v>1</v>
      </c>
      <c r="N4">
        <f t="shared" si="7"/>
        <v>1</v>
      </c>
      <c r="O4">
        <f t="shared" si="8"/>
        <v>1</v>
      </c>
      <c r="P4">
        <f t="shared" si="9"/>
        <v>1</v>
      </c>
      <c r="Q4">
        <f t="shared" si="10"/>
        <v>1</v>
      </c>
      <c r="R4">
        <f t="shared" si="11"/>
        <v>1</v>
      </c>
      <c r="S4">
        <f t="shared" si="12"/>
        <v>1</v>
      </c>
      <c r="T4">
        <f t="shared" si="13"/>
        <v>1</v>
      </c>
      <c r="U4">
        <f t="shared" si="14"/>
        <v>1</v>
      </c>
      <c r="V4">
        <f t="shared" si="15"/>
        <v>1</v>
      </c>
      <c r="W4">
        <f t="shared" si="16"/>
        <v>-1</v>
      </c>
      <c r="X4">
        <f t="shared" si="17"/>
        <v>-1</v>
      </c>
      <c r="Y4">
        <f t="shared" si="18"/>
        <v>-1</v>
      </c>
      <c r="Z4" s="3">
        <v>6.95</v>
      </c>
    </row>
    <row r="5" spans="1:26" x14ac:dyDescent="0.25">
      <c r="A5">
        <v>4</v>
      </c>
      <c r="B5" s="8">
        <v>1</v>
      </c>
      <c r="C5" s="8">
        <v>1</v>
      </c>
      <c r="D5" s="8">
        <v>-1</v>
      </c>
      <c r="E5" s="8">
        <v>1</v>
      </c>
      <c r="F5" s="8">
        <v>-1</v>
      </c>
      <c r="G5">
        <f t="shared" si="0"/>
        <v>1</v>
      </c>
      <c r="H5">
        <f t="shared" si="1"/>
        <v>-1</v>
      </c>
      <c r="I5">
        <f t="shared" si="2"/>
        <v>1</v>
      </c>
      <c r="J5">
        <f t="shared" si="3"/>
        <v>-1</v>
      </c>
      <c r="K5">
        <f t="shared" si="4"/>
        <v>-1</v>
      </c>
      <c r="L5">
        <f t="shared" si="5"/>
        <v>1</v>
      </c>
      <c r="M5">
        <f t="shared" si="6"/>
        <v>-1</v>
      </c>
      <c r="N5">
        <f t="shared" si="7"/>
        <v>-1</v>
      </c>
      <c r="O5">
        <f t="shared" si="8"/>
        <v>1</v>
      </c>
      <c r="P5">
        <f t="shared" si="9"/>
        <v>-1</v>
      </c>
      <c r="Q5">
        <f t="shared" si="10"/>
        <v>-1</v>
      </c>
      <c r="R5">
        <f t="shared" si="11"/>
        <v>1</v>
      </c>
      <c r="S5">
        <f t="shared" si="12"/>
        <v>-1</v>
      </c>
      <c r="T5">
        <f t="shared" si="13"/>
        <v>-1</v>
      </c>
      <c r="U5">
        <f t="shared" si="14"/>
        <v>1</v>
      </c>
      <c r="V5">
        <f t="shared" si="15"/>
        <v>-1</v>
      </c>
      <c r="W5">
        <f t="shared" si="16"/>
        <v>-1</v>
      </c>
      <c r="X5">
        <f t="shared" si="17"/>
        <v>-1</v>
      </c>
      <c r="Y5">
        <f t="shared" si="18"/>
        <v>1</v>
      </c>
      <c r="Z5" s="3">
        <v>6.4</v>
      </c>
    </row>
    <row r="6" spans="1:26" x14ac:dyDescent="0.25">
      <c r="A6">
        <v>5</v>
      </c>
      <c r="B6" s="8">
        <v>1</v>
      </c>
      <c r="C6" s="8">
        <v>1</v>
      </c>
      <c r="D6" s="8">
        <v>-1</v>
      </c>
      <c r="E6" s="8">
        <v>-1</v>
      </c>
      <c r="F6" s="8">
        <v>1</v>
      </c>
      <c r="G6">
        <f t="shared" si="0"/>
        <v>1</v>
      </c>
      <c r="H6">
        <f t="shared" si="1"/>
        <v>-1</v>
      </c>
      <c r="I6">
        <f t="shared" si="2"/>
        <v>-1</v>
      </c>
      <c r="J6">
        <f t="shared" si="3"/>
        <v>1</v>
      </c>
      <c r="K6">
        <f t="shared" si="4"/>
        <v>-1</v>
      </c>
      <c r="L6">
        <f t="shared" si="5"/>
        <v>-1</v>
      </c>
      <c r="M6">
        <f t="shared" si="6"/>
        <v>1</v>
      </c>
      <c r="N6">
        <f t="shared" si="7"/>
        <v>1</v>
      </c>
      <c r="O6">
        <f t="shared" si="8"/>
        <v>-1</v>
      </c>
      <c r="P6">
        <f t="shared" si="9"/>
        <v>-1</v>
      </c>
      <c r="Q6">
        <f t="shared" si="10"/>
        <v>-1</v>
      </c>
      <c r="R6">
        <f t="shared" si="11"/>
        <v>-1</v>
      </c>
      <c r="S6">
        <f t="shared" si="12"/>
        <v>1</v>
      </c>
      <c r="T6">
        <f t="shared" si="13"/>
        <v>1</v>
      </c>
      <c r="U6">
        <f t="shared" si="14"/>
        <v>-1</v>
      </c>
      <c r="V6">
        <f t="shared" si="15"/>
        <v>-1</v>
      </c>
      <c r="W6">
        <f t="shared" si="16"/>
        <v>1</v>
      </c>
      <c r="X6">
        <f t="shared" si="17"/>
        <v>-1</v>
      </c>
      <c r="Y6">
        <f t="shared" si="18"/>
        <v>1</v>
      </c>
      <c r="Z6" s="3">
        <v>7.9</v>
      </c>
    </row>
    <row r="7" spans="1:26" x14ac:dyDescent="0.25">
      <c r="A7">
        <v>6</v>
      </c>
      <c r="B7" s="8">
        <v>-1</v>
      </c>
      <c r="C7" s="8">
        <v>1</v>
      </c>
      <c r="D7" s="8">
        <v>-1</v>
      </c>
      <c r="E7" s="8">
        <v>1</v>
      </c>
      <c r="F7" s="8">
        <v>1</v>
      </c>
      <c r="G7">
        <f t="shared" si="0"/>
        <v>-1</v>
      </c>
      <c r="H7">
        <f t="shared" si="1"/>
        <v>1</v>
      </c>
      <c r="I7">
        <f t="shared" si="2"/>
        <v>-1</v>
      </c>
      <c r="J7">
        <f t="shared" si="3"/>
        <v>-1</v>
      </c>
      <c r="K7">
        <f t="shared" si="4"/>
        <v>-1</v>
      </c>
      <c r="L7">
        <f t="shared" si="5"/>
        <v>1</v>
      </c>
      <c r="M7">
        <f t="shared" si="6"/>
        <v>1</v>
      </c>
      <c r="N7">
        <f t="shared" si="7"/>
        <v>-1</v>
      </c>
      <c r="O7">
        <f t="shared" si="8"/>
        <v>-1</v>
      </c>
      <c r="P7">
        <f t="shared" si="9"/>
        <v>1</v>
      </c>
      <c r="Q7">
        <f t="shared" si="10"/>
        <v>1</v>
      </c>
      <c r="R7">
        <f t="shared" si="11"/>
        <v>-1</v>
      </c>
      <c r="S7">
        <f t="shared" si="12"/>
        <v>-1</v>
      </c>
      <c r="T7">
        <f t="shared" si="13"/>
        <v>1</v>
      </c>
      <c r="U7">
        <f t="shared" si="14"/>
        <v>1</v>
      </c>
      <c r="V7">
        <f t="shared" si="15"/>
        <v>-1</v>
      </c>
      <c r="W7">
        <f t="shared" si="16"/>
        <v>-1</v>
      </c>
      <c r="X7">
        <f>C7*E7*F7</f>
        <v>1</v>
      </c>
      <c r="Y7">
        <f t="shared" si="18"/>
        <v>-1</v>
      </c>
      <c r="Z7" s="3">
        <v>4.4000000000000004</v>
      </c>
    </row>
    <row r="8" spans="1:26" x14ac:dyDescent="0.25">
      <c r="A8">
        <v>7</v>
      </c>
      <c r="B8" s="8">
        <v>1</v>
      </c>
      <c r="C8" s="8">
        <v>-1</v>
      </c>
      <c r="D8" s="8">
        <v>-1</v>
      </c>
      <c r="E8" s="8">
        <v>1</v>
      </c>
      <c r="F8" s="8">
        <v>1</v>
      </c>
      <c r="G8">
        <f t="shared" si="0"/>
        <v>-1</v>
      </c>
      <c r="H8">
        <f t="shared" si="1"/>
        <v>-1</v>
      </c>
      <c r="I8">
        <f t="shared" si="2"/>
        <v>1</v>
      </c>
      <c r="J8">
        <f t="shared" si="3"/>
        <v>1</v>
      </c>
      <c r="K8">
        <f t="shared" si="4"/>
        <v>1</v>
      </c>
      <c r="L8">
        <f t="shared" si="5"/>
        <v>-1</v>
      </c>
      <c r="M8">
        <f t="shared" si="6"/>
        <v>-1</v>
      </c>
      <c r="N8">
        <f t="shared" si="7"/>
        <v>-1</v>
      </c>
      <c r="O8">
        <f t="shared" si="8"/>
        <v>-1</v>
      </c>
      <c r="P8">
        <f t="shared" si="9"/>
        <v>1</v>
      </c>
      <c r="Q8">
        <f t="shared" si="10"/>
        <v>1</v>
      </c>
      <c r="R8">
        <f t="shared" si="11"/>
        <v>-1</v>
      </c>
      <c r="S8">
        <f t="shared" si="12"/>
        <v>-1</v>
      </c>
      <c r="T8">
        <f t="shared" si="13"/>
        <v>-1</v>
      </c>
      <c r="U8">
        <f t="shared" si="14"/>
        <v>-1</v>
      </c>
      <c r="V8">
        <f t="shared" si="15"/>
        <v>1</v>
      </c>
      <c r="W8">
        <f t="shared" si="16"/>
        <v>1</v>
      </c>
      <c r="X8">
        <f t="shared" si="17"/>
        <v>-1</v>
      </c>
      <c r="Y8">
        <f t="shared" si="18"/>
        <v>-1</v>
      </c>
      <c r="Z8" s="3">
        <v>3.85</v>
      </c>
    </row>
    <row r="9" spans="1:26" x14ac:dyDescent="0.25">
      <c r="A9">
        <v>8</v>
      </c>
      <c r="B9" s="8">
        <v>-1</v>
      </c>
      <c r="C9" s="8">
        <v>-1</v>
      </c>
      <c r="D9" s="8">
        <v>-1</v>
      </c>
      <c r="E9" s="8">
        <v>-1</v>
      </c>
      <c r="F9" s="8">
        <v>1</v>
      </c>
      <c r="G9">
        <f t="shared" si="0"/>
        <v>1</v>
      </c>
      <c r="H9">
        <f t="shared" si="1"/>
        <v>1</v>
      </c>
      <c r="I9">
        <f t="shared" si="2"/>
        <v>1</v>
      </c>
      <c r="J9">
        <f t="shared" si="3"/>
        <v>-1</v>
      </c>
      <c r="K9">
        <f t="shared" si="4"/>
        <v>1</v>
      </c>
      <c r="L9">
        <f t="shared" si="5"/>
        <v>1</v>
      </c>
      <c r="M9">
        <f t="shared" si="6"/>
        <v>-1</v>
      </c>
      <c r="N9">
        <f t="shared" si="7"/>
        <v>1</v>
      </c>
      <c r="O9">
        <f t="shared" si="8"/>
        <v>-1</v>
      </c>
      <c r="P9">
        <f t="shared" si="9"/>
        <v>-1</v>
      </c>
      <c r="Q9">
        <f t="shared" si="10"/>
        <v>-1</v>
      </c>
      <c r="R9">
        <f t="shared" si="11"/>
        <v>-1</v>
      </c>
      <c r="S9">
        <f t="shared" si="12"/>
        <v>1</v>
      </c>
      <c r="T9">
        <f t="shared" si="13"/>
        <v>-1</v>
      </c>
      <c r="U9">
        <f t="shared" si="14"/>
        <v>1</v>
      </c>
      <c r="V9">
        <f t="shared" si="15"/>
        <v>1</v>
      </c>
      <c r="W9">
        <f t="shared" si="16"/>
        <v>-1</v>
      </c>
      <c r="X9">
        <f t="shared" si="17"/>
        <v>1</v>
      </c>
      <c r="Y9">
        <f t="shared" si="18"/>
        <v>1</v>
      </c>
      <c r="Z9" s="3">
        <v>1.95</v>
      </c>
    </row>
    <row r="10" spans="1:26" x14ac:dyDescent="0.25">
      <c r="A10">
        <v>9</v>
      </c>
      <c r="B10" s="8">
        <v>-1</v>
      </c>
      <c r="C10" s="8">
        <v>1</v>
      </c>
      <c r="D10" s="8">
        <v>1</v>
      </c>
      <c r="E10" s="8">
        <v>1</v>
      </c>
      <c r="F10" s="8">
        <v>-1</v>
      </c>
      <c r="G10">
        <f t="shared" si="0"/>
        <v>-1</v>
      </c>
      <c r="H10">
        <f t="shared" si="1"/>
        <v>-1</v>
      </c>
      <c r="I10">
        <f t="shared" si="2"/>
        <v>-1</v>
      </c>
      <c r="J10">
        <f t="shared" si="3"/>
        <v>1</v>
      </c>
      <c r="K10">
        <f t="shared" si="4"/>
        <v>1</v>
      </c>
      <c r="L10">
        <f t="shared" si="5"/>
        <v>1</v>
      </c>
      <c r="M10">
        <f t="shared" si="6"/>
        <v>-1</v>
      </c>
      <c r="N10">
        <f t="shared" si="7"/>
        <v>1</v>
      </c>
      <c r="O10">
        <f t="shared" si="8"/>
        <v>-1</v>
      </c>
      <c r="P10">
        <f t="shared" si="9"/>
        <v>-1</v>
      </c>
      <c r="Q10">
        <f t="shared" si="10"/>
        <v>-1</v>
      </c>
      <c r="R10">
        <f t="shared" si="11"/>
        <v>-1</v>
      </c>
      <c r="S10">
        <f t="shared" si="12"/>
        <v>1</v>
      </c>
      <c r="T10">
        <f t="shared" si="13"/>
        <v>-1</v>
      </c>
      <c r="U10">
        <f t="shared" si="14"/>
        <v>1</v>
      </c>
      <c r="V10">
        <f t="shared" si="15"/>
        <v>1</v>
      </c>
      <c r="W10">
        <f t="shared" si="16"/>
        <v>1</v>
      </c>
      <c r="X10">
        <f t="shared" si="17"/>
        <v>-1</v>
      </c>
      <c r="Y10">
        <f t="shared" si="18"/>
        <v>-1</v>
      </c>
      <c r="Z10" s="3">
        <v>4.5</v>
      </c>
    </row>
    <row r="11" spans="1:26" x14ac:dyDescent="0.25">
      <c r="A11">
        <v>10</v>
      </c>
      <c r="B11" s="8">
        <v>-1</v>
      </c>
      <c r="C11" s="8">
        <v>-1</v>
      </c>
      <c r="D11" s="8">
        <v>1</v>
      </c>
      <c r="E11" s="8">
        <v>-1</v>
      </c>
      <c r="F11" s="8">
        <v>-1</v>
      </c>
      <c r="G11">
        <f t="shared" si="0"/>
        <v>1</v>
      </c>
      <c r="H11">
        <f t="shared" si="1"/>
        <v>-1</v>
      </c>
      <c r="I11">
        <f t="shared" si="2"/>
        <v>1</v>
      </c>
      <c r="J11">
        <f t="shared" si="3"/>
        <v>1</v>
      </c>
      <c r="K11">
        <f t="shared" si="4"/>
        <v>-1</v>
      </c>
      <c r="L11">
        <f t="shared" si="5"/>
        <v>1</v>
      </c>
      <c r="M11">
        <f t="shared" si="6"/>
        <v>1</v>
      </c>
      <c r="N11">
        <f t="shared" si="7"/>
        <v>-1</v>
      </c>
      <c r="O11">
        <f t="shared" si="8"/>
        <v>-1</v>
      </c>
      <c r="P11">
        <f t="shared" si="9"/>
        <v>1</v>
      </c>
      <c r="Q11">
        <f t="shared" si="10"/>
        <v>1</v>
      </c>
      <c r="R11">
        <f t="shared" si="11"/>
        <v>-1</v>
      </c>
      <c r="S11">
        <f t="shared" si="12"/>
        <v>-1</v>
      </c>
      <c r="T11">
        <f t="shared" si="13"/>
        <v>1</v>
      </c>
      <c r="U11">
        <f t="shared" si="14"/>
        <v>1</v>
      </c>
      <c r="V11">
        <f t="shared" si="15"/>
        <v>-1</v>
      </c>
      <c r="W11">
        <f t="shared" si="16"/>
        <v>1</v>
      </c>
      <c r="X11">
        <f t="shared" si="17"/>
        <v>-1</v>
      </c>
      <c r="Y11">
        <f t="shared" si="18"/>
        <v>1</v>
      </c>
      <c r="Z11" s="3">
        <v>4.7</v>
      </c>
    </row>
    <row r="12" spans="1:26" x14ac:dyDescent="0.25">
      <c r="A12">
        <v>11</v>
      </c>
      <c r="B12" s="8">
        <v>1</v>
      </c>
      <c r="C12" s="8">
        <v>1</v>
      </c>
      <c r="D12" s="8">
        <v>1</v>
      </c>
      <c r="E12" s="8">
        <v>-1</v>
      </c>
      <c r="F12" s="8">
        <v>-1</v>
      </c>
      <c r="G12">
        <f t="shared" si="0"/>
        <v>1</v>
      </c>
      <c r="H12">
        <f t="shared" si="1"/>
        <v>1</v>
      </c>
      <c r="I12">
        <f t="shared" si="2"/>
        <v>-1</v>
      </c>
      <c r="J12">
        <f t="shared" si="3"/>
        <v>-1</v>
      </c>
      <c r="K12">
        <f t="shared" si="4"/>
        <v>1</v>
      </c>
      <c r="L12">
        <f t="shared" si="5"/>
        <v>-1</v>
      </c>
      <c r="M12">
        <f t="shared" si="6"/>
        <v>-1</v>
      </c>
      <c r="N12">
        <f t="shared" si="7"/>
        <v>-1</v>
      </c>
      <c r="O12">
        <f t="shared" si="8"/>
        <v>-1</v>
      </c>
      <c r="P12">
        <f t="shared" si="9"/>
        <v>1</v>
      </c>
      <c r="Q12">
        <f t="shared" si="10"/>
        <v>1</v>
      </c>
      <c r="R12">
        <f t="shared" si="11"/>
        <v>-1</v>
      </c>
      <c r="S12">
        <f t="shared" si="12"/>
        <v>-1</v>
      </c>
      <c r="T12">
        <f t="shared" si="13"/>
        <v>-1</v>
      </c>
      <c r="U12">
        <f t="shared" si="14"/>
        <v>-1</v>
      </c>
      <c r="V12">
        <f t="shared" si="15"/>
        <v>1</v>
      </c>
      <c r="W12">
        <f t="shared" si="16"/>
        <v>-1</v>
      </c>
      <c r="X12">
        <f t="shared" si="17"/>
        <v>1</v>
      </c>
      <c r="Y12">
        <f t="shared" si="18"/>
        <v>1</v>
      </c>
      <c r="Z12" s="3">
        <v>10.75</v>
      </c>
    </row>
    <row r="13" spans="1:26" x14ac:dyDescent="0.25">
      <c r="A13">
        <v>12</v>
      </c>
      <c r="B13" s="8">
        <v>1</v>
      </c>
      <c r="C13" s="8">
        <v>-1</v>
      </c>
      <c r="D13" s="8">
        <v>1</v>
      </c>
      <c r="E13" s="8">
        <v>1</v>
      </c>
      <c r="F13" s="8">
        <v>-1</v>
      </c>
      <c r="G13">
        <f t="shared" si="0"/>
        <v>-1</v>
      </c>
      <c r="H13">
        <f t="shared" si="1"/>
        <v>1</v>
      </c>
      <c r="I13">
        <f t="shared" si="2"/>
        <v>1</v>
      </c>
      <c r="J13">
        <f t="shared" si="3"/>
        <v>-1</v>
      </c>
      <c r="K13">
        <f t="shared" si="4"/>
        <v>-1</v>
      </c>
      <c r="L13">
        <f t="shared" si="5"/>
        <v>-1</v>
      </c>
      <c r="M13">
        <f t="shared" si="6"/>
        <v>1</v>
      </c>
      <c r="N13">
        <f t="shared" si="7"/>
        <v>1</v>
      </c>
      <c r="O13">
        <f t="shared" si="8"/>
        <v>-1</v>
      </c>
      <c r="P13">
        <f t="shared" si="9"/>
        <v>-1</v>
      </c>
      <c r="Q13">
        <f t="shared" si="10"/>
        <v>-1</v>
      </c>
      <c r="R13">
        <f t="shared" si="11"/>
        <v>-1</v>
      </c>
      <c r="S13">
        <f t="shared" si="12"/>
        <v>1</v>
      </c>
      <c r="T13">
        <f t="shared" si="13"/>
        <v>1</v>
      </c>
      <c r="U13">
        <f t="shared" si="14"/>
        <v>-1</v>
      </c>
      <c r="V13">
        <f t="shared" si="15"/>
        <v>-1</v>
      </c>
      <c r="W13">
        <f t="shared" si="16"/>
        <v>-1</v>
      </c>
      <c r="X13">
        <f t="shared" si="17"/>
        <v>1</v>
      </c>
      <c r="Y13">
        <f t="shared" si="18"/>
        <v>-1</v>
      </c>
      <c r="Z13" s="3">
        <v>6.05</v>
      </c>
    </row>
    <row r="14" spans="1:26" x14ac:dyDescent="0.25">
      <c r="A14">
        <v>13</v>
      </c>
      <c r="B14" s="8">
        <v>1</v>
      </c>
      <c r="C14" s="8">
        <v>-1</v>
      </c>
      <c r="D14" s="8">
        <v>1</v>
      </c>
      <c r="E14" s="8">
        <v>-1</v>
      </c>
      <c r="F14" s="8">
        <v>1</v>
      </c>
      <c r="G14">
        <f t="shared" si="0"/>
        <v>-1</v>
      </c>
      <c r="H14">
        <f t="shared" si="1"/>
        <v>1</v>
      </c>
      <c r="I14">
        <f t="shared" si="2"/>
        <v>-1</v>
      </c>
      <c r="J14">
        <f t="shared" si="3"/>
        <v>1</v>
      </c>
      <c r="K14">
        <f t="shared" si="4"/>
        <v>-1</v>
      </c>
      <c r="L14">
        <f t="shared" si="5"/>
        <v>1</v>
      </c>
      <c r="M14">
        <f t="shared" si="6"/>
        <v>-1</v>
      </c>
      <c r="N14">
        <f t="shared" si="7"/>
        <v>-1</v>
      </c>
      <c r="O14">
        <f t="shared" si="8"/>
        <v>1</v>
      </c>
      <c r="P14">
        <f t="shared" si="9"/>
        <v>-1</v>
      </c>
      <c r="Q14">
        <f t="shared" si="10"/>
        <v>-1</v>
      </c>
      <c r="R14">
        <f t="shared" si="11"/>
        <v>1</v>
      </c>
      <c r="S14">
        <f t="shared" si="12"/>
        <v>-1</v>
      </c>
      <c r="T14">
        <f t="shared" si="13"/>
        <v>-1</v>
      </c>
      <c r="U14">
        <f t="shared" si="14"/>
        <v>1</v>
      </c>
      <c r="V14">
        <f t="shared" si="15"/>
        <v>-1</v>
      </c>
      <c r="W14">
        <f t="shared" si="16"/>
        <v>1</v>
      </c>
      <c r="X14">
        <f t="shared" si="17"/>
        <v>1</v>
      </c>
      <c r="Y14">
        <f t="shared" si="18"/>
        <v>-1</v>
      </c>
      <c r="Z14" s="3">
        <v>9.85</v>
      </c>
    </row>
    <row r="15" spans="1:26" x14ac:dyDescent="0.25">
      <c r="A15">
        <v>14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>
        <f t="shared" si="0"/>
        <v>1</v>
      </c>
      <c r="H15">
        <f t="shared" si="1"/>
        <v>1</v>
      </c>
      <c r="I15">
        <f t="shared" si="2"/>
        <v>1</v>
      </c>
      <c r="J15">
        <f t="shared" si="3"/>
        <v>1</v>
      </c>
      <c r="K15">
        <f t="shared" si="4"/>
        <v>1</v>
      </c>
      <c r="L15">
        <f t="shared" si="5"/>
        <v>1</v>
      </c>
      <c r="M15">
        <f t="shared" si="6"/>
        <v>1</v>
      </c>
      <c r="N15">
        <f t="shared" si="7"/>
        <v>1</v>
      </c>
      <c r="O15">
        <f t="shared" si="8"/>
        <v>1</v>
      </c>
      <c r="P15">
        <f t="shared" si="9"/>
        <v>1</v>
      </c>
      <c r="Q15">
        <f t="shared" si="10"/>
        <v>1</v>
      </c>
      <c r="R15">
        <f t="shared" si="11"/>
        <v>1</v>
      </c>
      <c r="S15">
        <f t="shared" si="12"/>
        <v>1</v>
      </c>
      <c r="T15">
        <f t="shared" si="13"/>
        <v>1</v>
      </c>
      <c r="U15">
        <f t="shared" si="14"/>
        <v>1</v>
      </c>
      <c r="V15">
        <f t="shared" si="15"/>
        <v>1</v>
      </c>
      <c r="W15">
        <f t="shared" si="16"/>
        <v>1</v>
      </c>
      <c r="X15">
        <f t="shared" si="17"/>
        <v>1</v>
      </c>
      <c r="Y15">
        <f t="shared" si="18"/>
        <v>1</v>
      </c>
      <c r="Z15" s="3">
        <v>7.15</v>
      </c>
    </row>
    <row r="16" spans="1:26" x14ac:dyDescent="0.25">
      <c r="A16">
        <v>15</v>
      </c>
      <c r="B16" s="8">
        <v>-1</v>
      </c>
      <c r="C16" s="8">
        <v>1</v>
      </c>
      <c r="D16" s="8">
        <v>1</v>
      </c>
      <c r="E16" s="8">
        <v>-1</v>
      </c>
      <c r="F16" s="8">
        <v>1</v>
      </c>
      <c r="G16">
        <f t="shared" si="0"/>
        <v>-1</v>
      </c>
      <c r="H16">
        <f t="shared" si="1"/>
        <v>-1</v>
      </c>
      <c r="I16">
        <f t="shared" si="2"/>
        <v>1</v>
      </c>
      <c r="J16">
        <f t="shared" si="3"/>
        <v>-1</v>
      </c>
      <c r="K16">
        <f t="shared" si="4"/>
        <v>1</v>
      </c>
      <c r="L16">
        <f t="shared" si="5"/>
        <v>-1</v>
      </c>
      <c r="M16">
        <f t="shared" si="6"/>
        <v>1</v>
      </c>
      <c r="N16">
        <f t="shared" si="7"/>
        <v>-1</v>
      </c>
      <c r="O16">
        <f t="shared" si="8"/>
        <v>1</v>
      </c>
      <c r="P16">
        <f t="shared" si="9"/>
        <v>-1</v>
      </c>
      <c r="Q16">
        <f t="shared" si="10"/>
        <v>-1</v>
      </c>
      <c r="R16">
        <f t="shared" si="11"/>
        <v>1</v>
      </c>
      <c r="S16">
        <f t="shared" si="12"/>
        <v>-1</v>
      </c>
      <c r="T16">
        <f t="shared" si="13"/>
        <v>1</v>
      </c>
      <c r="U16">
        <f t="shared" si="14"/>
        <v>-1</v>
      </c>
      <c r="V16">
        <f t="shared" si="15"/>
        <v>1</v>
      </c>
      <c r="W16">
        <f t="shared" si="16"/>
        <v>-1</v>
      </c>
      <c r="X16">
        <f t="shared" si="17"/>
        <v>-1</v>
      </c>
      <c r="Y16">
        <f t="shared" si="18"/>
        <v>-1</v>
      </c>
      <c r="Z16" s="3">
        <v>4.25</v>
      </c>
    </row>
    <row r="17" spans="1:27" x14ac:dyDescent="0.25">
      <c r="A17">
        <v>16</v>
      </c>
      <c r="B17" s="8">
        <v>-1</v>
      </c>
      <c r="C17" s="8">
        <v>-1</v>
      </c>
      <c r="D17" s="8">
        <v>1</v>
      </c>
      <c r="E17" s="8">
        <v>1</v>
      </c>
      <c r="F17" s="8">
        <v>1</v>
      </c>
      <c r="G17">
        <f t="shared" si="0"/>
        <v>1</v>
      </c>
      <c r="H17">
        <f t="shared" si="1"/>
        <v>-1</v>
      </c>
      <c r="I17">
        <f t="shared" si="2"/>
        <v>-1</v>
      </c>
      <c r="J17">
        <f t="shared" si="3"/>
        <v>-1</v>
      </c>
      <c r="K17">
        <f t="shared" si="4"/>
        <v>-1</v>
      </c>
      <c r="L17">
        <f t="shared" si="5"/>
        <v>-1</v>
      </c>
      <c r="M17">
        <f t="shared" si="6"/>
        <v>-1</v>
      </c>
      <c r="N17">
        <f t="shared" si="7"/>
        <v>1</v>
      </c>
      <c r="O17">
        <f t="shared" si="8"/>
        <v>1</v>
      </c>
      <c r="P17">
        <f t="shared" si="9"/>
        <v>1</v>
      </c>
      <c r="Q17">
        <f t="shared" si="10"/>
        <v>1</v>
      </c>
      <c r="R17">
        <f t="shared" si="11"/>
        <v>1</v>
      </c>
      <c r="S17">
        <f t="shared" si="12"/>
        <v>1</v>
      </c>
      <c r="T17">
        <f t="shared" si="13"/>
        <v>-1</v>
      </c>
      <c r="U17">
        <f t="shared" si="14"/>
        <v>-1</v>
      </c>
      <c r="V17">
        <f t="shared" si="15"/>
        <v>-1</v>
      </c>
      <c r="W17">
        <f t="shared" si="16"/>
        <v>-1</v>
      </c>
      <c r="X17">
        <f t="shared" si="17"/>
        <v>-1</v>
      </c>
      <c r="Y17">
        <f t="shared" si="18"/>
        <v>1</v>
      </c>
      <c r="Z17" s="3">
        <v>1.25</v>
      </c>
    </row>
    <row r="18" spans="1:27" x14ac:dyDescent="0.25">
      <c r="A18" s="4">
        <v>17</v>
      </c>
      <c r="B18" s="4">
        <v>1</v>
      </c>
      <c r="C18" s="4">
        <v>1</v>
      </c>
      <c r="D18" s="4">
        <v>1</v>
      </c>
      <c r="E18" s="4">
        <v>-0.5</v>
      </c>
      <c r="F18" s="4">
        <v>-1</v>
      </c>
      <c r="G18" s="4">
        <f t="shared" si="0"/>
        <v>1</v>
      </c>
      <c r="H18" s="4">
        <f t="shared" si="1"/>
        <v>1</v>
      </c>
      <c r="I18" s="4">
        <f t="shared" si="2"/>
        <v>-0.5</v>
      </c>
      <c r="J18" s="4">
        <f t="shared" si="3"/>
        <v>-1</v>
      </c>
      <c r="K18" s="4">
        <f t="shared" si="4"/>
        <v>1</v>
      </c>
      <c r="L18" s="4">
        <f t="shared" si="5"/>
        <v>-0.5</v>
      </c>
      <c r="M18" s="4">
        <f t="shared" si="6"/>
        <v>-1</v>
      </c>
      <c r="N18" s="4">
        <f t="shared" si="7"/>
        <v>-0.5</v>
      </c>
      <c r="O18" s="4">
        <f t="shared" si="8"/>
        <v>-1</v>
      </c>
      <c r="P18" s="4">
        <f t="shared" si="9"/>
        <v>0.5</v>
      </c>
      <c r="Q18" s="4">
        <f t="shared" si="10"/>
        <v>1</v>
      </c>
      <c r="R18" s="4">
        <f t="shared" si="11"/>
        <v>-0.5</v>
      </c>
      <c r="S18" s="4">
        <f t="shared" si="12"/>
        <v>-1</v>
      </c>
      <c r="T18" s="4">
        <f t="shared" si="13"/>
        <v>-0.5</v>
      </c>
      <c r="U18" s="4">
        <f t="shared" si="14"/>
        <v>-1</v>
      </c>
      <c r="V18" s="4">
        <f t="shared" si="15"/>
        <v>0.5</v>
      </c>
      <c r="W18" s="4">
        <f t="shared" si="16"/>
        <v>-0.5</v>
      </c>
      <c r="X18" s="4">
        <f t="shared" si="17"/>
        <v>0.5</v>
      </c>
      <c r="Y18" s="4">
        <f t="shared" si="18"/>
        <v>0.5</v>
      </c>
      <c r="Z18" s="4">
        <v>6.45</v>
      </c>
      <c r="AA18" t="s">
        <v>100</v>
      </c>
    </row>
    <row r="19" spans="1:27" x14ac:dyDescent="0.25">
      <c r="A19" s="4">
        <v>18</v>
      </c>
      <c r="B19" s="4">
        <v>-1</v>
      </c>
      <c r="C19" s="4">
        <v>-1</v>
      </c>
      <c r="D19" s="4">
        <v>-1</v>
      </c>
      <c r="E19" s="4">
        <v>-1</v>
      </c>
      <c r="F19" s="4">
        <v>0.5</v>
      </c>
      <c r="G19" s="4">
        <f t="shared" si="0"/>
        <v>1</v>
      </c>
      <c r="H19" s="4">
        <f t="shared" si="1"/>
        <v>1</v>
      </c>
      <c r="I19" s="4">
        <f t="shared" si="2"/>
        <v>1</v>
      </c>
      <c r="J19" s="4">
        <f t="shared" si="3"/>
        <v>-0.5</v>
      </c>
      <c r="K19" s="4">
        <f t="shared" si="4"/>
        <v>1</v>
      </c>
      <c r="L19" s="4">
        <f t="shared" si="5"/>
        <v>1</v>
      </c>
      <c r="M19" s="4">
        <f t="shared" si="6"/>
        <v>-0.5</v>
      </c>
      <c r="N19" s="4">
        <f t="shared" si="7"/>
        <v>1</v>
      </c>
      <c r="O19" s="4">
        <f t="shared" si="8"/>
        <v>-0.5</v>
      </c>
      <c r="P19" s="4">
        <f t="shared" si="9"/>
        <v>-0.5</v>
      </c>
      <c r="Q19" s="4">
        <f t="shared" si="10"/>
        <v>-1</v>
      </c>
      <c r="R19" s="4">
        <f t="shared" si="11"/>
        <v>-1</v>
      </c>
      <c r="S19" s="4">
        <f t="shared" si="12"/>
        <v>0.5</v>
      </c>
      <c r="T19" s="4">
        <f t="shared" si="13"/>
        <v>-1</v>
      </c>
      <c r="U19" s="4">
        <f t="shared" si="14"/>
        <v>0.5</v>
      </c>
      <c r="V19" s="4">
        <f t="shared" si="15"/>
        <v>0.5</v>
      </c>
      <c r="W19" s="4">
        <f t="shared" si="16"/>
        <v>-1</v>
      </c>
      <c r="X19" s="4">
        <f t="shared" si="17"/>
        <v>0.5</v>
      </c>
      <c r="Y19" s="4">
        <f t="shared" si="18"/>
        <v>0.5</v>
      </c>
      <c r="Z19" s="4">
        <v>2.1</v>
      </c>
      <c r="AA19" t="s">
        <v>101</v>
      </c>
    </row>
    <row r="20" spans="1:27" x14ac:dyDescent="0.25">
      <c r="A20" s="4">
        <v>19</v>
      </c>
      <c r="B20" s="4">
        <v>-1</v>
      </c>
      <c r="C20" s="4">
        <v>1</v>
      </c>
      <c r="D20" s="4">
        <v>2</v>
      </c>
      <c r="E20" s="4">
        <v>-1</v>
      </c>
      <c r="F20" s="4">
        <v>-1</v>
      </c>
      <c r="G20" s="4">
        <f t="shared" si="0"/>
        <v>-1</v>
      </c>
      <c r="H20" s="4">
        <f t="shared" si="1"/>
        <v>-2</v>
      </c>
      <c r="I20" s="4">
        <f t="shared" si="2"/>
        <v>1</v>
      </c>
      <c r="J20" s="4">
        <f t="shared" si="3"/>
        <v>1</v>
      </c>
      <c r="K20" s="4">
        <f t="shared" si="4"/>
        <v>2</v>
      </c>
      <c r="L20" s="4">
        <f t="shared" si="5"/>
        <v>-1</v>
      </c>
      <c r="M20" s="4">
        <f t="shared" si="6"/>
        <v>-1</v>
      </c>
      <c r="N20" s="4">
        <f t="shared" si="7"/>
        <v>-2</v>
      </c>
      <c r="O20" s="4">
        <f t="shared" si="8"/>
        <v>-2</v>
      </c>
      <c r="P20" s="4">
        <f t="shared" si="9"/>
        <v>1</v>
      </c>
      <c r="Q20" s="4">
        <f t="shared" si="10"/>
        <v>-2</v>
      </c>
      <c r="R20" s="4">
        <f t="shared" si="11"/>
        <v>1</v>
      </c>
      <c r="S20" s="4">
        <f t="shared" si="12"/>
        <v>1</v>
      </c>
      <c r="T20" s="4">
        <f t="shared" si="13"/>
        <v>2</v>
      </c>
      <c r="U20" s="4">
        <f t="shared" si="14"/>
        <v>2</v>
      </c>
      <c r="V20" s="4">
        <f t="shared" si="15"/>
        <v>-1</v>
      </c>
      <c r="W20" s="4">
        <f t="shared" si="16"/>
        <v>-2</v>
      </c>
      <c r="X20" s="4">
        <f t="shared" si="17"/>
        <v>1</v>
      </c>
      <c r="Y20" s="4">
        <f t="shared" si="18"/>
        <v>2</v>
      </c>
      <c r="Z20" s="4">
        <v>4.75</v>
      </c>
      <c r="AA20" t="s">
        <v>102</v>
      </c>
    </row>
    <row r="21" spans="1:27" x14ac:dyDescent="0.25">
      <c r="A21" s="4">
        <v>20</v>
      </c>
      <c r="B21" s="4">
        <v>-1</v>
      </c>
      <c r="C21" s="4">
        <v>2</v>
      </c>
      <c r="D21" s="4">
        <v>-1</v>
      </c>
      <c r="E21" s="4">
        <v>-1</v>
      </c>
      <c r="F21" s="4">
        <v>-1</v>
      </c>
      <c r="G21" s="4">
        <f t="shared" si="0"/>
        <v>-2</v>
      </c>
      <c r="H21" s="4">
        <f t="shared" si="1"/>
        <v>1</v>
      </c>
      <c r="I21" s="4">
        <f t="shared" si="2"/>
        <v>1</v>
      </c>
      <c r="J21" s="4">
        <f t="shared" si="3"/>
        <v>1</v>
      </c>
      <c r="K21" s="4">
        <f t="shared" si="4"/>
        <v>-2</v>
      </c>
      <c r="L21" s="4">
        <f t="shared" si="5"/>
        <v>-2</v>
      </c>
      <c r="M21" s="4">
        <f t="shared" si="6"/>
        <v>-2</v>
      </c>
      <c r="N21" s="4">
        <f t="shared" si="7"/>
        <v>1</v>
      </c>
      <c r="O21" s="4">
        <f t="shared" si="8"/>
        <v>1</v>
      </c>
      <c r="P21" s="4">
        <f t="shared" si="9"/>
        <v>1</v>
      </c>
      <c r="Q21" s="4">
        <f t="shared" si="10"/>
        <v>2</v>
      </c>
      <c r="R21" s="4">
        <f t="shared" si="11"/>
        <v>2</v>
      </c>
      <c r="S21" s="4">
        <f t="shared" si="12"/>
        <v>2</v>
      </c>
      <c r="T21" s="4">
        <f t="shared" si="13"/>
        <v>-1</v>
      </c>
      <c r="U21" s="4">
        <f t="shared" si="14"/>
        <v>-1</v>
      </c>
      <c r="V21" s="4">
        <f t="shared" si="15"/>
        <v>-1</v>
      </c>
      <c r="W21" s="4">
        <f t="shared" si="16"/>
        <v>2</v>
      </c>
      <c r="X21" s="4">
        <f t="shared" si="17"/>
        <v>2</v>
      </c>
      <c r="Y21" s="4">
        <f t="shared" si="18"/>
        <v>-1</v>
      </c>
      <c r="Z21" s="4">
        <v>3.6</v>
      </c>
      <c r="AA21" t="s">
        <v>103</v>
      </c>
    </row>
    <row r="22" spans="1:27" x14ac:dyDescent="0.25">
      <c r="A22" s="4">
        <v>21</v>
      </c>
      <c r="B22" s="4">
        <v>2</v>
      </c>
      <c r="C22" s="4">
        <v>-1</v>
      </c>
      <c r="D22" s="4">
        <v>-1</v>
      </c>
      <c r="E22" s="4">
        <v>-1</v>
      </c>
      <c r="F22" s="4">
        <v>-1</v>
      </c>
      <c r="G22" s="4">
        <f t="shared" si="0"/>
        <v>-2</v>
      </c>
      <c r="H22" s="4">
        <f t="shared" si="1"/>
        <v>-2</v>
      </c>
      <c r="I22" s="4">
        <f t="shared" si="2"/>
        <v>-2</v>
      </c>
      <c r="J22" s="4">
        <f t="shared" si="3"/>
        <v>-2</v>
      </c>
      <c r="K22" s="4">
        <f t="shared" si="4"/>
        <v>1</v>
      </c>
      <c r="L22" s="4">
        <f t="shared" si="5"/>
        <v>1</v>
      </c>
      <c r="M22" s="4">
        <f t="shared" si="6"/>
        <v>1</v>
      </c>
      <c r="N22" s="4">
        <f t="shared" si="7"/>
        <v>1</v>
      </c>
      <c r="O22" s="4">
        <f t="shared" si="8"/>
        <v>1</v>
      </c>
      <c r="P22" s="4">
        <f t="shared" si="9"/>
        <v>1</v>
      </c>
      <c r="Q22" s="4">
        <f t="shared" si="10"/>
        <v>2</v>
      </c>
      <c r="R22" s="4">
        <f t="shared" si="11"/>
        <v>2</v>
      </c>
      <c r="S22" s="4">
        <f t="shared" si="12"/>
        <v>2</v>
      </c>
      <c r="T22" s="4">
        <f t="shared" si="13"/>
        <v>2</v>
      </c>
      <c r="U22" s="4">
        <f t="shared" si="14"/>
        <v>2</v>
      </c>
      <c r="V22" s="4">
        <f t="shared" si="15"/>
        <v>2</v>
      </c>
      <c r="W22" s="4">
        <f t="shared" si="16"/>
        <v>-1</v>
      </c>
      <c r="X22" s="4">
        <f t="shared" si="17"/>
        <v>-1</v>
      </c>
      <c r="Y22" s="4">
        <f t="shared" si="18"/>
        <v>-1</v>
      </c>
      <c r="Z22" s="4">
        <v>4.55</v>
      </c>
      <c r="AA22" t="s">
        <v>104</v>
      </c>
    </row>
    <row r="24" spans="1:27" x14ac:dyDescent="0.25">
      <c r="B24" s="10" t="s">
        <v>0</v>
      </c>
      <c r="C24" s="5" t="s">
        <v>33</v>
      </c>
    </row>
    <row r="25" spans="1:27" x14ac:dyDescent="0.25">
      <c r="B25" s="10" t="s">
        <v>1</v>
      </c>
      <c r="C25" s="5" t="s">
        <v>5</v>
      </c>
      <c r="F25" s="10" t="s">
        <v>27</v>
      </c>
      <c r="G25" s="6">
        <f>+Estabilidad!C23</f>
        <v>0.13450000000000001</v>
      </c>
    </row>
    <row r="26" spans="1:27" x14ac:dyDescent="0.25">
      <c r="B26" s="10" t="s">
        <v>2</v>
      </c>
      <c r="C26" s="5" t="s">
        <v>34</v>
      </c>
    </row>
    <row r="27" spans="1:27" x14ac:dyDescent="0.25">
      <c r="B27" s="10" t="s">
        <v>3</v>
      </c>
      <c r="C27" s="5" t="s">
        <v>35</v>
      </c>
    </row>
    <row r="28" spans="1:27" x14ac:dyDescent="0.25">
      <c r="B28" s="10" t="s">
        <v>4</v>
      </c>
      <c r="C28" s="5" t="s">
        <v>39</v>
      </c>
    </row>
    <row r="29" spans="1:27" x14ac:dyDescent="0.25">
      <c r="B29" s="18" t="s">
        <v>49</v>
      </c>
      <c r="C29" s="5">
        <f>COUNT(A2:A22)/2</f>
        <v>10.5</v>
      </c>
    </row>
    <row r="30" spans="1:27" x14ac:dyDescent="0.25">
      <c r="A30" s="9" t="s">
        <v>26</v>
      </c>
    </row>
    <row r="32" spans="1:27" s="9" customFormat="1" x14ac:dyDescent="0.25">
      <c r="B32" s="9" t="s">
        <v>6</v>
      </c>
      <c r="C32" s="9" t="s">
        <v>1</v>
      </c>
      <c r="D32" s="9" t="s">
        <v>2</v>
      </c>
      <c r="E32" s="9" t="s">
        <v>3</v>
      </c>
      <c r="F32" s="9" t="s">
        <v>4</v>
      </c>
      <c r="G32" s="9" t="s">
        <v>7</v>
      </c>
      <c r="H32" s="9" t="s">
        <v>8</v>
      </c>
      <c r="I32" s="9" t="s">
        <v>9</v>
      </c>
      <c r="J32" s="9" t="s">
        <v>10</v>
      </c>
      <c r="K32" s="9" t="s">
        <v>11</v>
      </c>
      <c r="L32" s="9" t="s">
        <v>12</v>
      </c>
      <c r="M32" s="9" t="s">
        <v>13</v>
      </c>
      <c r="N32" s="9" t="s">
        <v>14</v>
      </c>
      <c r="O32" s="9" t="s">
        <v>15</v>
      </c>
      <c r="P32" s="9" t="s">
        <v>16</v>
      </c>
      <c r="Q32" s="9" t="s">
        <v>17</v>
      </c>
      <c r="R32" s="9" t="s">
        <v>18</v>
      </c>
      <c r="S32" s="9" t="s">
        <v>19</v>
      </c>
      <c r="T32" s="9" t="s">
        <v>20</v>
      </c>
      <c r="U32" s="9" t="s">
        <v>21</v>
      </c>
      <c r="V32" s="9" t="s">
        <v>22</v>
      </c>
      <c r="W32" s="9" t="s">
        <v>23</v>
      </c>
      <c r="X32" s="9" t="s">
        <v>24</v>
      </c>
      <c r="Y32" s="9" t="s">
        <v>25</v>
      </c>
    </row>
    <row r="33" spans="1:25" x14ac:dyDescent="0.25">
      <c r="A33" t="s">
        <v>43</v>
      </c>
      <c r="B33" s="36">
        <f>SUMPRODUCT(B2:B22,$Z$2:$Z$22)/$C$29</f>
        <v>3.2380952380952381</v>
      </c>
      <c r="C33" s="36">
        <f t="shared" ref="C33:Y33" si="19">SUMPRODUCT(C2:C22,$Z$2:$Z$22)/$C$29</f>
        <v>2.1666666666666665</v>
      </c>
      <c r="D33" s="36">
        <f t="shared" si="19"/>
        <v>1.3142857142857143</v>
      </c>
      <c r="E33" s="36">
        <f t="shared" si="19"/>
        <v>-2.9738095238095239</v>
      </c>
      <c r="F33" s="36">
        <f t="shared" si="19"/>
        <v>-2.4761904761904758</v>
      </c>
      <c r="G33" s="36">
        <f>SUMPRODUCT(G2:G22,$Z$2:$Z$22)/$C$29</f>
        <v>-1.1904761904761905</v>
      </c>
      <c r="H33" s="36">
        <f t="shared" si="19"/>
        <v>0.27142857142857157</v>
      </c>
      <c r="I33" s="36">
        <f t="shared" si="19"/>
        <v>-1.2261904761904761</v>
      </c>
      <c r="J33" s="36">
        <f t="shared" si="19"/>
        <v>-0.31904761904761919</v>
      </c>
      <c r="K33" s="36">
        <f t="shared" si="19"/>
        <v>1.3333333333333333</v>
      </c>
      <c r="L33" s="36">
        <f t="shared" si="19"/>
        <v>-0.53571428571428548</v>
      </c>
      <c r="M33" s="36">
        <f t="shared" si="19"/>
        <v>-1.1714285714285713</v>
      </c>
      <c r="N33" s="36">
        <f t="shared" si="19"/>
        <v>-1.0166666666666671</v>
      </c>
      <c r="O33" s="36">
        <f t="shared" si="19"/>
        <v>-0.77619047619047676</v>
      </c>
      <c r="P33" s="36">
        <f t="shared" si="19"/>
        <v>1.2833333333333334</v>
      </c>
      <c r="Q33" s="36">
        <f t="shared" si="19"/>
        <v>0.90952380952380962</v>
      </c>
      <c r="R33" s="36">
        <f t="shared" si="19"/>
        <v>1.5642857142857141</v>
      </c>
      <c r="S33" s="36">
        <f t="shared" si="19"/>
        <v>0.70952380952380933</v>
      </c>
      <c r="T33" s="36">
        <f t="shared" si="19"/>
        <v>1.1690476190476191</v>
      </c>
      <c r="U33" s="36">
        <f t="shared" si="19"/>
        <v>1.1904761904761907</v>
      </c>
      <c r="V33" s="36">
        <f t="shared" si="19"/>
        <v>0.34523809523809523</v>
      </c>
      <c r="W33" s="36">
        <f t="shared" si="19"/>
        <v>-0.69285714285714284</v>
      </c>
      <c r="X33" s="36">
        <f t="shared" si="19"/>
        <v>1.9976190476190478</v>
      </c>
      <c r="Y33" s="36">
        <f t="shared" si="19"/>
        <v>0.53571428571428592</v>
      </c>
    </row>
    <row r="35" spans="1:25" x14ac:dyDescent="0.25">
      <c r="B35" t="s">
        <v>28</v>
      </c>
      <c r="C35" t="s">
        <v>29</v>
      </c>
      <c r="M35" s="9" t="s">
        <v>42</v>
      </c>
    </row>
    <row r="36" spans="1:25" x14ac:dyDescent="0.25">
      <c r="B36" t="s">
        <v>6</v>
      </c>
      <c r="C36">
        <v>3.2380952380952381</v>
      </c>
      <c r="E36" s="3"/>
      <c r="H36" s="13" t="s">
        <v>29</v>
      </c>
      <c r="I36" s="13" t="s">
        <v>30</v>
      </c>
      <c r="J36" s="13" t="s">
        <v>31</v>
      </c>
      <c r="K36" s="13" t="s">
        <v>32</v>
      </c>
    </row>
    <row r="37" spans="1:25" x14ac:dyDescent="0.25">
      <c r="B37" t="s">
        <v>1</v>
      </c>
      <c r="C37">
        <v>2.1666666666666665</v>
      </c>
      <c r="G37" t="str">
        <f>+B36</f>
        <v>x1</v>
      </c>
      <c r="H37" s="5">
        <v>3.2380952380952381</v>
      </c>
      <c r="I37" s="12">
        <f>(COUNT(H$37:H$60)+1+RANK(H37,H$37:H$60,1)-RANK(H37,H$37:H$60,0))/2</f>
        <v>24</v>
      </c>
      <c r="J37" s="5">
        <f>(I37-0.5)/COUNT(H$37:H$60)</f>
        <v>0.97916666666666663</v>
      </c>
      <c r="K37" s="5">
        <f>NORMINV(J37,0,1)</f>
        <v>2.0368341317013874</v>
      </c>
    </row>
    <row r="38" spans="1:25" x14ac:dyDescent="0.25">
      <c r="B38" t="s">
        <v>2</v>
      </c>
      <c r="C38">
        <v>1.3142857142857143</v>
      </c>
      <c r="G38" t="str">
        <f t="shared" ref="G38:G60" si="20">+B37</f>
        <v>X2</v>
      </c>
      <c r="H38" s="5">
        <v>2.1666666666666665</v>
      </c>
      <c r="I38" s="12">
        <f t="shared" ref="I38:I60" si="21">(COUNT(H$37:H$60)+1+RANK(H38,H$37:H$60,1)-RANK(H38,H$37:H$60,0))/2</f>
        <v>23</v>
      </c>
      <c r="J38" s="5">
        <f t="shared" ref="J38:J60" si="22">(I38-0.5)/COUNT(H$37:H$60)</f>
        <v>0.9375</v>
      </c>
      <c r="K38" s="5">
        <f t="shared" ref="K38:K60" si="23">NORMINV(J38,0,1)</f>
        <v>1.5341205443525465</v>
      </c>
    </row>
    <row r="39" spans="1:25" x14ac:dyDescent="0.25">
      <c r="B39" t="s">
        <v>3</v>
      </c>
      <c r="C39">
        <v>-2.9738095238095239</v>
      </c>
      <c r="G39" t="str">
        <f t="shared" si="20"/>
        <v>X3</v>
      </c>
      <c r="H39" s="5">
        <v>1.3142857142857143</v>
      </c>
      <c r="I39" s="12">
        <f t="shared" si="21"/>
        <v>19</v>
      </c>
      <c r="J39" s="5">
        <f t="shared" si="22"/>
        <v>0.77083333333333337</v>
      </c>
      <c r="K39" s="5">
        <f t="shared" si="23"/>
        <v>0.74159404386151673</v>
      </c>
    </row>
    <row r="40" spans="1:25" x14ac:dyDescent="0.25">
      <c r="B40" t="s">
        <v>4</v>
      </c>
      <c r="C40">
        <v>-2.4761904761904758</v>
      </c>
      <c r="G40" t="str">
        <f t="shared" si="20"/>
        <v>X4</v>
      </c>
      <c r="H40" s="5">
        <v>-2.9738095238095239</v>
      </c>
      <c r="I40" s="12">
        <f t="shared" si="21"/>
        <v>1</v>
      </c>
      <c r="J40" s="5">
        <f t="shared" si="22"/>
        <v>2.0833333333333332E-2</v>
      </c>
      <c r="K40" s="5">
        <f t="shared" si="23"/>
        <v>-2.0368341317013887</v>
      </c>
      <c r="T40" s="15"/>
      <c r="U40" s="8"/>
      <c r="V40" s="8"/>
      <c r="W40" s="8"/>
      <c r="X40" s="8"/>
    </row>
    <row r="41" spans="1:25" x14ac:dyDescent="0.25">
      <c r="B41" t="s">
        <v>7</v>
      </c>
      <c r="C41">
        <v>-1.1904761904761905</v>
      </c>
      <c r="G41" t="str">
        <f t="shared" si="20"/>
        <v>X5</v>
      </c>
      <c r="H41" s="5">
        <v>-2.4761904761904758</v>
      </c>
      <c r="I41" s="12">
        <f t="shared" si="21"/>
        <v>2</v>
      </c>
      <c r="J41" s="5">
        <f t="shared" si="22"/>
        <v>6.25E-2</v>
      </c>
      <c r="K41" s="5">
        <f t="shared" si="23"/>
        <v>-1.5341205443525459</v>
      </c>
      <c r="T41" s="8"/>
      <c r="U41" s="8"/>
      <c r="V41" s="8"/>
      <c r="W41" s="8"/>
      <c r="X41" s="8"/>
    </row>
    <row r="42" spans="1:25" x14ac:dyDescent="0.25">
      <c r="B42" t="s">
        <v>8</v>
      </c>
      <c r="C42">
        <v>0.27142857142857157</v>
      </c>
      <c r="G42" t="str">
        <f t="shared" si="20"/>
        <v>X1X2</v>
      </c>
      <c r="H42" s="5">
        <v>-1.1904761904761905</v>
      </c>
      <c r="I42" s="12">
        <f t="shared" si="21"/>
        <v>4</v>
      </c>
      <c r="J42" s="5">
        <f t="shared" si="22"/>
        <v>0.14583333333333334</v>
      </c>
      <c r="K42" s="5">
        <f t="shared" si="23"/>
        <v>-1.054472451770053</v>
      </c>
      <c r="T42" s="8"/>
      <c r="U42" s="8"/>
      <c r="V42" s="8"/>
      <c r="W42" s="8"/>
      <c r="X42" s="8"/>
    </row>
    <row r="43" spans="1:25" x14ac:dyDescent="0.25">
      <c r="B43" t="s">
        <v>9</v>
      </c>
      <c r="C43">
        <v>-1.2261904761904761</v>
      </c>
      <c r="G43" t="str">
        <f t="shared" si="20"/>
        <v>X1X3</v>
      </c>
      <c r="H43" s="5">
        <v>0.27142857142857157</v>
      </c>
      <c r="I43" s="12">
        <f t="shared" si="21"/>
        <v>11</v>
      </c>
      <c r="J43" s="5">
        <f t="shared" si="22"/>
        <v>0.4375</v>
      </c>
      <c r="K43" s="5">
        <f t="shared" si="23"/>
        <v>-0.1573106846101707</v>
      </c>
      <c r="T43" s="8"/>
      <c r="U43" s="8"/>
      <c r="V43" s="8"/>
      <c r="W43" s="8"/>
      <c r="X43" s="8"/>
    </row>
    <row r="44" spans="1:25" x14ac:dyDescent="0.25">
      <c r="B44" t="s">
        <v>10</v>
      </c>
      <c r="C44">
        <v>-0.31904761904761919</v>
      </c>
      <c r="G44" t="str">
        <f t="shared" si="20"/>
        <v>X1X4</v>
      </c>
      <c r="H44" s="5">
        <v>-1.2261904761904761</v>
      </c>
      <c r="I44" s="12">
        <f t="shared" si="21"/>
        <v>3</v>
      </c>
      <c r="J44" s="5">
        <f t="shared" si="22"/>
        <v>0.10416666666666667</v>
      </c>
      <c r="K44" s="5">
        <f t="shared" si="23"/>
        <v>-1.258161561063097</v>
      </c>
      <c r="T44" s="8"/>
      <c r="U44" s="8"/>
      <c r="V44" s="8"/>
      <c r="W44" s="8"/>
      <c r="X44" s="8"/>
    </row>
    <row r="45" spans="1:25" x14ac:dyDescent="0.25">
      <c r="B45" t="s">
        <v>11</v>
      </c>
      <c r="C45">
        <v>1.3333333333333333</v>
      </c>
      <c r="G45" t="str">
        <f t="shared" si="20"/>
        <v>X1X5</v>
      </c>
      <c r="H45" s="5">
        <v>-0.31904761904761919</v>
      </c>
      <c r="I45" s="12">
        <f t="shared" si="21"/>
        <v>10</v>
      </c>
      <c r="J45" s="5">
        <f t="shared" si="22"/>
        <v>0.39583333333333331</v>
      </c>
      <c r="K45" s="5">
        <f t="shared" si="23"/>
        <v>-0.26414697682592364</v>
      </c>
      <c r="T45" s="8"/>
      <c r="U45" s="8"/>
      <c r="V45" s="8"/>
      <c r="W45" s="8"/>
      <c r="X45" s="8"/>
    </row>
    <row r="46" spans="1:25" x14ac:dyDescent="0.25">
      <c r="B46" t="s">
        <v>12</v>
      </c>
      <c r="C46">
        <v>-0.53571428571428548</v>
      </c>
      <c r="G46" t="str">
        <f t="shared" si="20"/>
        <v>X2X3</v>
      </c>
      <c r="H46" s="5">
        <v>1.3333333333333333</v>
      </c>
      <c r="I46" s="12">
        <f t="shared" si="21"/>
        <v>20</v>
      </c>
      <c r="J46" s="5">
        <f t="shared" si="22"/>
        <v>0.8125</v>
      </c>
      <c r="K46" s="5">
        <f t="shared" si="23"/>
        <v>0.88714655901887607</v>
      </c>
      <c r="T46" s="8"/>
      <c r="U46" s="8"/>
      <c r="V46" s="8"/>
      <c r="W46" s="8"/>
      <c r="X46" s="8"/>
    </row>
    <row r="47" spans="1:25" x14ac:dyDescent="0.25">
      <c r="B47" t="s">
        <v>13</v>
      </c>
      <c r="C47">
        <v>-1.1714285714285713</v>
      </c>
      <c r="G47" t="str">
        <f t="shared" si="20"/>
        <v>X2X4</v>
      </c>
      <c r="H47" s="5">
        <v>-0.53571428571428548</v>
      </c>
      <c r="I47" s="12">
        <f t="shared" si="21"/>
        <v>9</v>
      </c>
      <c r="J47" s="5">
        <f t="shared" si="22"/>
        <v>0.35416666666666669</v>
      </c>
      <c r="K47" s="5">
        <f t="shared" si="23"/>
        <v>-0.37409541019772358</v>
      </c>
      <c r="T47" s="8"/>
      <c r="U47" s="8"/>
      <c r="V47" s="8"/>
      <c r="W47" s="8"/>
      <c r="X47" s="8"/>
    </row>
    <row r="48" spans="1:25" x14ac:dyDescent="0.25">
      <c r="B48" t="s">
        <v>14</v>
      </c>
      <c r="C48">
        <v>-1.0166666666666671</v>
      </c>
      <c r="G48" t="str">
        <f t="shared" si="20"/>
        <v>X2X5</v>
      </c>
      <c r="H48" s="5">
        <v>-1.1714285714285713</v>
      </c>
      <c r="I48" s="12">
        <f t="shared" si="21"/>
        <v>5</v>
      </c>
      <c r="J48" s="5">
        <f t="shared" si="22"/>
        <v>0.1875</v>
      </c>
      <c r="K48" s="5">
        <f t="shared" si="23"/>
        <v>-0.88714655901887607</v>
      </c>
      <c r="T48" s="8"/>
      <c r="U48" s="8"/>
      <c r="V48" s="8"/>
      <c r="W48" s="8"/>
      <c r="X48" s="8"/>
    </row>
    <row r="49" spans="2:20" x14ac:dyDescent="0.25">
      <c r="B49" t="s">
        <v>15</v>
      </c>
      <c r="C49">
        <v>-0.77619047619047676</v>
      </c>
      <c r="G49" t="str">
        <f t="shared" si="20"/>
        <v>X3X4</v>
      </c>
      <c r="H49" s="5">
        <v>-1.0166666666666671</v>
      </c>
      <c r="I49" s="12">
        <f t="shared" si="21"/>
        <v>6</v>
      </c>
      <c r="J49" s="5">
        <f t="shared" si="22"/>
        <v>0.22916666666666666</v>
      </c>
      <c r="K49" s="5">
        <f t="shared" si="23"/>
        <v>-0.74159404386151673</v>
      </c>
    </row>
    <row r="50" spans="2:20" x14ac:dyDescent="0.25">
      <c r="B50" t="s">
        <v>16</v>
      </c>
      <c r="C50">
        <v>1.2833333333333334</v>
      </c>
      <c r="G50" t="str">
        <f t="shared" si="20"/>
        <v>X3X5</v>
      </c>
      <c r="H50" s="5">
        <v>-0.77619047619047676</v>
      </c>
      <c r="I50" s="12">
        <f t="shared" si="21"/>
        <v>7</v>
      </c>
      <c r="J50" s="5">
        <f t="shared" si="22"/>
        <v>0.27083333333333331</v>
      </c>
      <c r="K50" s="5">
        <f t="shared" si="23"/>
        <v>-0.6102946101863328</v>
      </c>
    </row>
    <row r="51" spans="2:20" x14ac:dyDescent="0.25">
      <c r="B51" t="s">
        <v>17</v>
      </c>
      <c r="C51">
        <v>0.90952380952380962</v>
      </c>
      <c r="G51" t="str">
        <f t="shared" si="20"/>
        <v>X4X5</v>
      </c>
      <c r="H51" s="5">
        <v>1.2833333333333334</v>
      </c>
      <c r="I51" s="12">
        <f t="shared" si="21"/>
        <v>18</v>
      </c>
      <c r="J51" s="5">
        <f t="shared" si="22"/>
        <v>0.72916666666666663</v>
      </c>
      <c r="K51" s="5">
        <f t="shared" si="23"/>
        <v>0.61029461018633246</v>
      </c>
      <c r="N51" t="s">
        <v>44</v>
      </c>
      <c r="T51" s="9" t="s">
        <v>45</v>
      </c>
    </row>
    <row r="52" spans="2:20" x14ac:dyDescent="0.25">
      <c r="B52" t="s">
        <v>18</v>
      </c>
      <c r="C52">
        <v>1.5642857142857141</v>
      </c>
      <c r="G52" t="str">
        <f t="shared" si="20"/>
        <v>X1X2X3</v>
      </c>
      <c r="H52" s="5">
        <v>0.90952380952380962</v>
      </c>
      <c r="I52" s="12">
        <f t="shared" si="21"/>
        <v>15</v>
      </c>
      <c r="J52" s="5">
        <f t="shared" si="22"/>
        <v>0.60416666666666663</v>
      </c>
      <c r="K52" s="5">
        <f t="shared" si="23"/>
        <v>0.26414697682592353</v>
      </c>
    </row>
    <row r="53" spans="2:20" x14ac:dyDescent="0.25">
      <c r="B53" t="s">
        <v>19</v>
      </c>
      <c r="C53">
        <v>0.70952380952380933</v>
      </c>
      <c r="G53" t="str">
        <f t="shared" si="20"/>
        <v>X1X2X4</v>
      </c>
      <c r="H53" s="5">
        <v>1.5642857142857141</v>
      </c>
      <c r="I53" s="12">
        <f t="shared" si="21"/>
        <v>21</v>
      </c>
      <c r="J53" s="5">
        <f t="shared" si="22"/>
        <v>0.85416666666666663</v>
      </c>
      <c r="K53" s="5">
        <f t="shared" si="23"/>
        <v>1.054472451770053</v>
      </c>
    </row>
    <row r="54" spans="2:20" x14ac:dyDescent="0.25">
      <c r="B54" t="s">
        <v>20</v>
      </c>
      <c r="C54">
        <v>1.1690476190476191</v>
      </c>
      <c r="G54" t="str">
        <f t="shared" si="20"/>
        <v>X1X2X5</v>
      </c>
      <c r="H54" s="5">
        <v>0.70952380952380933</v>
      </c>
      <c r="I54" s="12">
        <f t="shared" si="21"/>
        <v>14</v>
      </c>
      <c r="J54" s="5">
        <f t="shared" si="22"/>
        <v>0.5625</v>
      </c>
      <c r="K54" s="5">
        <f t="shared" si="23"/>
        <v>0.1573106846101707</v>
      </c>
      <c r="T54" s="7" t="s">
        <v>0</v>
      </c>
    </row>
    <row r="55" spans="2:20" x14ac:dyDescent="0.25">
      <c r="B55" t="s">
        <v>21</v>
      </c>
      <c r="C55">
        <v>1.1904761904761907</v>
      </c>
      <c r="G55" t="str">
        <f t="shared" si="20"/>
        <v>X1X3X4</v>
      </c>
      <c r="H55" s="5">
        <v>1.1690476190476191</v>
      </c>
      <c r="I55" s="12">
        <f t="shared" si="21"/>
        <v>16</v>
      </c>
      <c r="J55" s="5">
        <f t="shared" si="22"/>
        <v>0.64583333333333337</v>
      </c>
      <c r="K55" s="5">
        <f t="shared" si="23"/>
        <v>0.37409541019772363</v>
      </c>
      <c r="T55" s="7" t="s">
        <v>1</v>
      </c>
    </row>
    <row r="56" spans="2:20" x14ac:dyDescent="0.25">
      <c r="B56" t="s">
        <v>22</v>
      </c>
      <c r="C56">
        <v>0.34523809523809523</v>
      </c>
      <c r="G56" t="str">
        <f t="shared" si="20"/>
        <v>X1X3X5</v>
      </c>
      <c r="H56" s="5">
        <v>1.1904761904761907</v>
      </c>
      <c r="I56" s="12">
        <f t="shared" si="21"/>
        <v>17</v>
      </c>
      <c r="J56" s="5">
        <f t="shared" si="22"/>
        <v>0.6875</v>
      </c>
      <c r="K56" s="5">
        <f t="shared" si="23"/>
        <v>0.48877641111466941</v>
      </c>
      <c r="T56" s="7" t="s">
        <v>24</v>
      </c>
    </row>
    <row r="57" spans="2:20" x14ac:dyDescent="0.25">
      <c r="B57" t="s">
        <v>23</v>
      </c>
      <c r="C57">
        <v>-0.69285714285714284</v>
      </c>
      <c r="G57" t="str">
        <f t="shared" si="20"/>
        <v>X1X4X5</v>
      </c>
      <c r="H57" s="5">
        <v>0.34523809523809523</v>
      </c>
      <c r="I57" s="12">
        <f t="shared" si="21"/>
        <v>12</v>
      </c>
      <c r="J57" s="5">
        <f t="shared" si="22"/>
        <v>0.47916666666666669</v>
      </c>
      <c r="K57" s="5">
        <f t="shared" si="23"/>
        <v>-5.2245180375940357E-2</v>
      </c>
      <c r="T57" s="7" t="s">
        <v>18</v>
      </c>
    </row>
    <row r="58" spans="2:20" x14ac:dyDescent="0.25">
      <c r="B58" t="s">
        <v>24</v>
      </c>
      <c r="C58">
        <v>1.9976190476190478</v>
      </c>
      <c r="G58" t="str">
        <f t="shared" si="20"/>
        <v>X2X3X4</v>
      </c>
      <c r="H58" s="5">
        <v>-0.69285714285714284</v>
      </c>
      <c r="I58" s="12">
        <f t="shared" si="21"/>
        <v>8</v>
      </c>
      <c r="J58" s="5">
        <f t="shared" si="22"/>
        <v>0.3125</v>
      </c>
      <c r="K58" s="5">
        <f t="shared" si="23"/>
        <v>-0.48877641111466941</v>
      </c>
      <c r="T58" s="7" t="s">
        <v>2</v>
      </c>
    </row>
    <row r="59" spans="2:20" x14ac:dyDescent="0.25">
      <c r="B59" t="s">
        <v>25</v>
      </c>
      <c r="C59">
        <v>0.53571428571428592</v>
      </c>
      <c r="G59" t="str">
        <f t="shared" si="20"/>
        <v>X2X4X5</v>
      </c>
      <c r="H59" s="5">
        <v>1.9976190476190478</v>
      </c>
      <c r="I59" s="12">
        <f t="shared" si="21"/>
        <v>22</v>
      </c>
      <c r="J59" s="5">
        <f t="shared" si="22"/>
        <v>0.89583333333333337</v>
      </c>
      <c r="K59" s="5">
        <f t="shared" si="23"/>
        <v>1.2581615610630965</v>
      </c>
    </row>
    <row r="60" spans="2:20" x14ac:dyDescent="0.25">
      <c r="G60" t="str">
        <f t="shared" si="20"/>
        <v>X3X4X5</v>
      </c>
      <c r="H60" s="5">
        <v>0.53571428571428592</v>
      </c>
      <c r="I60" s="12">
        <f t="shared" si="21"/>
        <v>13</v>
      </c>
      <c r="J60" s="5">
        <f t="shared" si="22"/>
        <v>0.52083333333333337</v>
      </c>
      <c r="K60" s="5">
        <f t="shared" si="23"/>
        <v>5.2245180375940489E-2</v>
      </c>
    </row>
    <row r="89" spans="1:15" x14ac:dyDescent="0.25">
      <c r="A89" s="1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x14ac:dyDescent="0.25">
      <c r="O108" s="8"/>
    </row>
    <row r="109" spans="1:15" x14ac:dyDescent="0.25">
      <c r="O109" s="8"/>
    </row>
    <row r="110" spans="1:15" x14ac:dyDescent="0.25">
      <c r="O110" s="8"/>
    </row>
    <row r="111" spans="1:15" x14ac:dyDescent="0.25">
      <c r="O111" s="8"/>
    </row>
    <row r="112" spans="1:15" x14ac:dyDescent="0.25">
      <c r="O112" s="8"/>
    </row>
    <row r="113" spans="15:16" x14ac:dyDescent="0.25">
      <c r="O113" s="8"/>
    </row>
    <row r="116" spans="15:16" x14ac:dyDescent="0.25">
      <c r="P116" s="14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K56"/>
  <sheetViews>
    <sheetView topLeftCell="A49" zoomScale="60" zoomScaleNormal="60" workbookViewId="0">
      <pane xSplit="1" topLeftCell="B1" activePane="topRight" state="frozen"/>
      <selection pane="topRight" activeCell="B38" sqref="B38:H38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7" width="12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s="37" t="s">
        <v>24</v>
      </c>
    </row>
    <row r="2" spans="1:56" x14ac:dyDescent="0.25">
      <c r="C2" t="s">
        <v>1</v>
      </c>
      <c r="I2" s="37" t="s">
        <v>18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24</v>
      </c>
      <c r="F7" s="9" t="s">
        <v>18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  <c r="AC7">
        <v>14</v>
      </c>
      <c r="AD7">
        <v>15</v>
      </c>
      <c r="AE7">
        <v>16</v>
      </c>
      <c r="AF7">
        <v>17</v>
      </c>
      <c r="AG7">
        <v>18</v>
      </c>
      <c r="AH7">
        <v>19</v>
      </c>
      <c r="AI7">
        <v>20</v>
      </c>
      <c r="AJ7">
        <v>21</v>
      </c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8">MMULT(A8:F28,P42:P47)</f>
        <v>3.9140578885740807</v>
      </c>
      <c r="J8" s="5">
        <f>(H8-I8)</f>
        <v>0.68594211142591899</v>
      </c>
      <c r="K8" s="5">
        <f>(H8-$H$29)</f>
        <v>-0.6547619047619051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2.8109663616786018</v>
      </c>
      <c r="J9" s="5">
        <f t="shared" ref="J9:J28" si="1">(H9-I9)</f>
        <v>1.5390336383213978</v>
      </c>
      <c r="K9" s="5">
        <f t="shared" ref="K9:K28" si="2">(H9-$H$29)</f>
        <v>-0.9047619047619051</v>
      </c>
      <c r="L9" s="19"/>
      <c r="M9" s="19"/>
      <c r="N9" s="19"/>
      <c r="P9" s="8">
        <f t="array" ref="P9:AJ14">TRANSPOSE(A8:F28)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-1</v>
      </c>
      <c r="G10" s="30"/>
      <c r="H10" s="5">
        <v>6.95</v>
      </c>
      <c r="I10" s="5">
        <v>5.289279625578402</v>
      </c>
      <c r="J10" s="5">
        <f t="shared" si="1"/>
        <v>1.6607203744215981</v>
      </c>
      <c r="K10" s="5">
        <f t="shared" si="2"/>
        <v>1.6952380952380954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1</v>
      </c>
      <c r="AG10" s="8">
        <v>-1</v>
      </c>
      <c r="AH10" s="8">
        <v>-1</v>
      </c>
      <c r="AI10" s="8">
        <v>-1</v>
      </c>
      <c r="AJ10" s="8">
        <v>2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-1</v>
      </c>
      <c r="G11" s="30"/>
      <c r="H11" s="5">
        <v>6.4</v>
      </c>
      <c r="I11" s="5">
        <v>6.3923711524738813</v>
      </c>
      <c r="J11" s="5">
        <f t="shared" si="1"/>
        <v>7.6288475261190314E-3</v>
      </c>
      <c r="K11" s="5">
        <f t="shared" si="2"/>
        <v>1.1452380952380956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>
        <v>-1</v>
      </c>
      <c r="AH11" s="8">
        <v>1</v>
      </c>
      <c r="AI11" s="8">
        <v>2</v>
      </c>
      <c r="AJ11" s="8">
        <v>-1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6.2474358472513902</v>
      </c>
      <c r="J12" s="5">
        <f t="shared" si="1"/>
        <v>1.6525641527486101</v>
      </c>
      <c r="K12" s="5">
        <f t="shared" si="2"/>
        <v>2.6452380952380956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-1</v>
      </c>
      <c r="AH12">
        <v>2</v>
      </c>
      <c r="AI12">
        <v>-1</v>
      </c>
      <c r="AJ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-1</v>
      </c>
      <c r="G13" s="30"/>
      <c r="H13" s="5">
        <v>4.4000000000000004</v>
      </c>
      <c r="I13" s="5">
        <v>4.0589931937965718</v>
      </c>
      <c r="J13" s="5">
        <f t="shared" si="1"/>
        <v>0.3410068062034286</v>
      </c>
      <c r="K13" s="5">
        <f t="shared" si="2"/>
        <v>-0.85476190476190439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0.5</v>
      </c>
      <c r="AG13">
        <v>0.5</v>
      </c>
      <c r="AH13">
        <v>1</v>
      </c>
      <c r="AI13">
        <v>2</v>
      </c>
      <c r="AJ13">
        <v>-1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5.1443443203559109</v>
      </c>
      <c r="J14" s="5">
        <f t="shared" si="1"/>
        <v>-1.2943443203559108</v>
      </c>
      <c r="K14" s="5">
        <f t="shared" si="2"/>
        <v>-1.4047619047619047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-0.5</v>
      </c>
      <c r="AG14">
        <v>-1</v>
      </c>
      <c r="AH14">
        <v>1</v>
      </c>
      <c r="AI14">
        <v>2</v>
      </c>
      <c r="AJ14">
        <v>2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si="0"/>
        <v>1</v>
      </c>
      <c r="F15" s="30">
        <v>-1</v>
      </c>
      <c r="G15" s="30"/>
      <c r="H15" s="5">
        <v>1.95</v>
      </c>
      <c r="I15" s="5">
        <v>2.9559016669010929</v>
      </c>
      <c r="J15" s="5">
        <f t="shared" si="1"/>
        <v>-1.005901666901093</v>
      </c>
      <c r="K15" s="5">
        <f t="shared" si="2"/>
        <v>-3.3047619047619046</v>
      </c>
      <c r="L15" s="19"/>
      <c r="M15" s="19"/>
      <c r="N15" s="19"/>
      <c r="P15" s="11" t="s">
        <v>90</v>
      </c>
      <c r="Q15" s="3"/>
      <c r="R15" s="3"/>
      <c r="S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4.1392904561979265</v>
      </c>
      <c r="J16" s="5">
        <f t="shared" si="1"/>
        <v>0.36070954380207354</v>
      </c>
      <c r="K16" s="5">
        <f t="shared" si="2"/>
        <v>-0.75476190476190474</v>
      </c>
      <c r="L16" s="19"/>
      <c r="M16" s="19"/>
      <c r="N16" s="19"/>
      <c r="P16">
        <f t="array" ref="P16:U21">MMULT(P9:AJ14,A8:F28)</f>
        <v>21</v>
      </c>
      <c r="Q16">
        <v>0</v>
      </c>
      <c r="R16">
        <v>2</v>
      </c>
      <c r="S16">
        <v>0</v>
      </c>
      <c r="T16">
        <v>3</v>
      </c>
      <c r="U16">
        <v>3.5</v>
      </c>
    </row>
    <row r="17" spans="1:21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3.0361989293024467</v>
      </c>
      <c r="J17" s="5">
        <f t="shared" si="1"/>
        <v>1.6638010706975535</v>
      </c>
      <c r="K17" s="5">
        <f t="shared" si="2"/>
        <v>-0.55476190476190457</v>
      </c>
      <c r="L17" s="19"/>
      <c r="M17" s="19"/>
      <c r="N17" s="19"/>
      <c r="P17">
        <v>0</v>
      </c>
      <c r="Q17">
        <v>24</v>
      </c>
      <c r="R17">
        <v>-3</v>
      </c>
      <c r="S17">
        <v>-1</v>
      </c>
      <c r="T17">
        <v>-5</v>
      </c>
      <c r="U17">
        <v>1.5</v>
      </c>
    </row>
    <row r="18" spans="1:21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8.3676969531964644</v>
      </c>
      <c r="J18" s="5">
        <f t="shared" si="1"/>
        <v>2.3823030468035356</v>
      </c>
      <c r="K18" s="5">
        <f t="shared" si="2"/>
        <v>5.4952380952380953</v>
      </c>
      <c r="L18" s="19"/>
      <c r="M18" s="19"/>
      <c r="N18" s="19"/>
      <c r="P18">
        <v>2</v>
      </c>
      <c r="Q18">
        <v>-3</v>
      </c>
      <c r="R18">
        <v>24</v>
      </c>
      <c r="S18">
        <v>3</v>
      </c>
      <c r="T18">
        <v>6</v>
      </c>
      <c r="U18">
        <v>3.5</v>
      </c>
    </row>
    <row r="19" spans="1:21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7.2646054263009834</v>
      </c>
      <c r="J19" s="5">
        <f t="shared" si="1"/>
        <v>-1.2146054263009836</v>
      </c>
      <c r="K19" s="5">
        <f t="shared" si="2"/>
        <v>0.79523809523809508</v>
      </c>
      <c r="L19" s="19"/>
      <c r="M19" s="19"/>
      <c r="N19" s="19"/>
      <c r="P19">
        <v>0</v>
      </c>
      <c r="Q19">
        <v>-1</v>
      </c>
      <c r="R19">
        <v>3</v>
      </c>
      <c r="S19">
        <v>24</v>
      </c>
      <c r="T19">
        <v>1</v>
      </c>
      <c r="U19">
        <v>-1.5</v>
      </c>
    </row>
    <row r="20" spans="1:21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7.1196701210784923</v>
      </c>
      <c r="J20" s="5">
        <f t="shared" si="1"/>
        <v>2.7303298789215074</v>
      </c>
      <c r="K20" s="5">
        <f t="shared" si="2"/>
        <v>4.5952380952380949</v>
      </c>
      <c r="L20" s="19"/>
      <c r="M20" s="19"/>
      <c r="N20" s="19"/>
      <c r="P20">
        <v>3</v>
      </c>
      <c r="Q20">
        <v>-5</v>
      </c>
      <c r="R20">
        <v>6</v>
      </c>
      <c r="S20">
        <v>1</v>
      </c>
      <c r="T20">
        <v>22.5</v>
      </c>
      <c r="U20">
        <v>2.25</v>
      </c>
    </row>
    <row r="21" spans="1:21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8.2227616479739716</v>
      </c>
      <c r="J21" s="5">
        <f t="shared" si="1"/>
        <v>-1.0727616479739712</v>
      </c>
      <c r="K21" s="5">
        <f t="shared" si="2"/>
        <v>1.8952380952380956</v>
      </c>
      <c r="L21" s="19"/>
      <c r="M21" s="19"/>
      <c r="N21" s="19"/>
      <c r="P21">
        <v>3.5</v>
      </c>
      <c r="Q21">
        <v>1.5</v>
      </c>
      <c r="R21">
        <v>3.5</v>
      </c>
      <c r="S21">
        <v>-1.5</v>
      </c>
      <c r="T21">
        <v>2.25</v>
      </c>
      <c r="U21">
        <v>26.25</v>
      </c>
    </row>
    <row r="22" spans="1:21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4.2842257614204176</v>
      </c>
      <c r="J22" s="5">
        <f t="shared" si="1"/>
        <v>-3.4225761420417555E-2</v>
      </c>
      <c r="K22" s="5">
        <f t="shared" si="2"/>
        <v>-1.0047619047619047</v>
      </c>
      <c r="L22" s="19"/>
      <c r="M22" s="19"/>
      <c r="N22" s="19"/>
      <c r="P22" s="11" t="s">
        <v>91</v>
      </c>
      <c r="Q22" s="3"/>
      <c r="R22" s="3"/>
      <c r="S22" s="3"/>
    </row>
    <row r="23" spans="1:2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3.1811342345249378</v>
      </c>
      <c r="J23" s="5">
        <f t="shared" si="1"/>
        <v>-1.9311342345249378</v>
      </c>
      <c r="K23" s="5">
        <f t="shared" si="2"/>
        <v>-4.0047619047619047</v>
      </c>
      <c r="L23" s="19"/>
      <c r="M23" s="19"/>
      <c r="N23" s="19"/>
      <c r="P23">
        <f t="array" ref="P23:U28">MINVERSE(P16:U21)</f>
        <v>4.959461032942096E-2</v>
      </c>
      <c r="Q23">
        <v>-1.0815165835313066E-3</v>
      </c>
      <c r="R23">
        <v>-1.9981331507894339E-3</v>
      </c>
      <c r="S23">
        <v>8.2377130453674109E-5</v>
      </c>
      <c r="T23">
        <v>-5.7450518551963843E-3</v>
      </c>
      <c r="U23">
        <v>-5.7872557287634669E-3</v>
      </c>
    </row>
    <row r="24" spans="1:21" x14ac:dyDescent="0.25">
      <c r="A24" s="30">
        <v>1</v>
      </c>
      <c r="B24" s="30">
        <v>1</v>
      </c>
      <c r="C24" s="30">
        <v>1</v>
      </c>
      <c r="D24" s="30">
        <v>1</v>
      </c>
      <c r="E24" s="30">
        <v>0.5</v>
      </c>
      <c r="F24" s="30">
        <v>-0.5</v>
      </c>
      <c r="G24" s="30"/>
      <c r="H24" s="5">
        <v>6.45</v>
      </c>
      <c r="I24" s="5">
        <v>8.1127014727534981</v>
      </c>
      <c r="J24" s="5">
        <f t="shared" si="1"/>
        <v>-1.6627014727534979</v>
      </c>
      <c r="K24" s="5">
        <f t="shared" si="2"/>
        <v>1.1952380952380954</v>
      </c>
      <c r="L24" s="19"/>
      <c r="M24" s="19"/>
      <c r="N24" s="19"/>
      <c r="P24">
        <v>-1.0815165835313066E-3</v>
      </c>
      <c r="Q24">
        <v>4.4337138690282767E-2</v>
      </c>
      <c r="R24">
        <v>3.7353239103207537E-3</v>
      </c>
      <c r="S24">
        <v>7.6394234811452547E-4</v>
      </c>
      <c r="T24">
        <v>9.3312159707844376E-3</v>
      </c>
      <c r="U24">
        <v>-3.6435564225249686E-3</v>
      </c>
    </row>
    <row r="25" spans="1:21" x14ac:dyDescent="0.25">
      <c r="A25" s="30">
        <v>1</v>
      </c>
      <c r="B25" s="30">
        <v>-1</v>
      </c>
      <c r="C25" s="30">
        <v>-1</v>
      </c>
      <c r="D25" s="30">
        <v>-1</v>
      </c>
      <c r="E25" s="30">
        <v>0.5</v>
      </c>
      <c r="F25" s="30">
        <v>-1</v>
      </c>
      <c r="G25" s="30"/>
      <c r="H25" s="5">
        <v>2.1</v>
      </c>
      <c r="I25" s="5">
        <v>2.7371400127637506</v>
      </c>
      <c r="J25" s="5">
        <f t="shared" si="1"/>
        <v>-0.63714001276375054</v>
      </c>
      <c r="K25" s="5">
        <f t="shared" si="2"/>
        <v>-3.1547619047619047</v>
      </c>
      <c r="L25" s="19"/>
      <c r="M25" s="19"/>
      <c r="N25" s="19"/>
      <c r="P25">
        <v>-1.9981331507894335E-3</v>
      </c>
      <c r="Q25">
        <v>3.7353239103207541E-3</v>
      </c>
      <c r="R25">
        <v>4.6425391206858707E-2</v>
      </c>
      <c r="S25">
        <v>-5.5580988710104409E-3</v>
      </c>
      <c r="T25">
        <v>-1.0480956023965701E-2</v>
      </c>
      <c r="U25">
        <v>-5.5563194786406251E-3</v>
      </c>
    </row>
    <row r="26" spans="1:21" x14ac:dyDescent="0.25">
      <c r="A26" s="30">
        <v>1</v>
      </c>
      <c r="B26" s="30">
        <v>-1</v>
      </c>
      <c r="C26" s="30">
        <v>1</v>
      </c>
      <c r="D26" s="30">
        <v>2</v>
      </c>
      <c r="E26" s="30">
        <v>1</v>
      </c>
      <c r="F26" s="30">
        <v>1</v>
      </c>
      <c r="G26" s="30"/>
      <c r="H26" s="5">
        <v>4.75</v>
      </c>
      <c r="I26" s="5">
        <v>5.5644766648338999</v>
      </c>
      <c r="J26" s="5">
        <f t="shared" si="1"/>
        <v>-0.81447666483389991</v>
      </c>
      <c r="K26" s="5">
        <f t="shared" si="2"/>
        <v>-0.50476190476190474</v>
      </c>
      <c r="L26" s="19"/>
      <c r="M26" s="19"/>
      <c r="N26" s="19"/>
      <c r="P26">
        <v>8.2377130453674204E-5</v>
      </c>
      <c r="Q26">
        <v>7.6394234811452547E-4</v>
      </c>
      <c r="R26">
        <v>-5.5580988710104418E-3</v>
      </c>
      <c r="S26">
        <v>4.2615168502726786E-2</v>
      </c>
      <c r="T26">
        <v>-5.7011260766242765E-4</v>
      </c>
      <c r="U26">
        <v>3.1704616644231448E-3</v>
      </c>
    </row>
    <row r="27" spans="1:21" x14ac:dyDescent="0.25">
      <c r="A27" s="30">
        <v>1</v>
      </c>
      <c r="B27" s="30">
        <v>-1</v>
      </c>
      <c r="C27" s="30">
        <v>2</v>
      </c>
      <c r="D27" s="30">
        <v>-1</v>
      </c>
      <c r="E27" s="30">
        <v>2</v>
      </c>
      <c r="F27" s="30">
        <v>2</v>
      </c>
      <c r="G27" s="30"/>
      <c r="H27" s="5">
        <v>3.6</v>
      </c>
      <c r="I27" s="5">
        <v>4.8306593076852584</v>
      </c>
      <c r="J27" s="5">
        <f t="shared" si="1"/>
        <v>-1.2306593076852583</v>
      </c>
      <c r="K27" s="5">
        <f t="shared" si="2"/>
        <v>-1.6547619047619047</v>
      </c>
      <c r="L27" s="19"/>
      <c r="M27" s="19"/>
      <c r="N27" s="19"/>
      <c r="P27">
        <v>-5.7450518551963861E-3</v>
      </c>
      <c r="Q27">
        <v>9.331215970784441E-3</v>
      </c>
      <c r="R27">
        <v>-1.0480956023965704E-2</v>
      </c>
      <c r="S27">
        <v>-5.7011260766242711E-4</v>
      </c>
      <c r="T27">
        <v>5.0376344337951566E-2</v>
      </c>
      <c r="U27">
        <v>-2.7202948590854866E-3</v>
      </c>
    </row>
    <row r="28" spans="1:21" x14ac:dyDescent="0.25">
      <c r="A28" s="30">
        <v>1</v>
      </c>
      <c r="B28" s="30">
        <v>2</v>
      </c>
      <c r="C28" s="30">
        <v>-1</v>
      </c>
      <c r="D28" s="30">
        <v>-1</v>
      </c>
      <c r="E28" s="30">
        <v>-1</v>
      </c>
      <c r="F28" s="30">
        <v>2</v>
      </c>
      <c r="G28" s="30"/>
      <c r="H28" s="5">
        <v>4.55</v>
      </c>
      <c r="I28" s="5">
        <v>6.6760889553580034</v>
      </c>
      <c r="J28" s="5">
        <f t="shared" si="1"/>
        <v>-2.1260889553580036</v>
      </c>
      <c r="K28" s="5">
        <f t="shared" si="2"/>
        <v>-0.70476190476190492</v>
      </c>
      <c r="L28" s="19"/>
      <c r="M28" s="19"/>
      <c r="N28" s="19"/>
      <c r="P28">
        <v>-5.7872557287634669E-3</v>
      </c>
      <c r="Q28">
        <v>-3.6435564225249686E-3</v>
      </c>
      <c r="R28">
        <v>-5.5563194786406251E-3</v>
      </c>
      <c r="S28">
        <v>3.1704616644231448E-3</v>
      </c>
      <c r="T28">
        <v>-2.7202948590854875E-3</v>
      </c>
      <c r="U28">
        <v>4.0230255382448718E-2</v>
      </c>
    </row>
    <row r="29" spans="1:21" x14ac:dyDescent="0.25">
      <c r="A29" s="17"/>
      <c r="B29" s="17"/>
      <c r="C29" s="17"/>
      <c r="D29" s="32" t="s">
        <v>38</v>
      </c>
      <c r="E29" s="32"/>
      <c r="F29" s="32"/>
      <c r="G29" s="32"/>
      <c r="H29" s="31">
        <f>AVERAGE(H8:H28)</f>
        <v>5.2547619047619047</v>
      </c>
      <c r="I29" s="19"/>
      <c r="J29" s="17"/>
      <c r="K29" s="17"/>
      <c r="L29" s="17"/>
      <c r="M29" s="17"/>
      <c r="N29" s="17"/>
    </row>
    <row r="30" spans="1:21" x14ac:dyDescent="0.25">
      <c r="A30" s="17"/>
      <c r="B30" s="17"/>
      <c r="C30" s="17"/>
      <c r="D30" s="17"/>
      <c r="E30" s="17"/>
      <c r="F30" s="17"/>
      <c r="G30" s="17"/>
      <c r="H30" s="17"/>
      <c r="I30" s="19"/>
      <c r="J30" s="17"/>
      <c r="K30" s="17"/>
      <c r="L30" s="17"/>
      <c r="M30" s="17"/>
      <c r="N30" s="17"/>
    </row>
    <row r="31" spans="1:21" x14ac:dyDescent="0.25">
      <c r="A31" s="17"/>
      <c r="B31" s="17"/>
      <c r="C31" s="17"/>
      <c r="D31" s="17"/>
      <c r="E31" s="17"/>
      <c r="F31" s="17"/>
      <c r="G31" s="17"/>
      <c r="H31" s="17"/>
      <c r="I31" s="19"/>
      <c r="J31" s="17"/>
      <c r="K31" s="17"/>
      <c r="L31" s="17"/>
      <c r="M31" s="17"/>
      <c r="N31" s="17"/>
    </row>
    <row r="32" spans="1:21" x14ac:dyDescent="0.25">
      <c r="A32" s="17"/>
      <c r="B32" s="17"/>
      <c r="C32" s="17"/>
      <c r="D32" s="17"/>
      <c r="E32" s="17"/>
      <c r="F32" s="17"/>
      <c r="G32" s="17"/>
      <c r="H32" s="17"/>
      <c r="I32" s="19"/>
      <c r="J32" s="17"/>
      <c r="K32" s="17"/>
      <c r="L32" s="17"/>
      <c r="M32" s="17"/>
      <c r="N32" s="17"/>
    </row>
    <row r="33" spans="1:63" x14ac:dyDescent="0.25">
      <c r="A33" s="17"/>
      <c r="C33" s="13" t="s">
        <v>74</v>
      </c>
      <c r="D33" s="13" t="s">
        <v>75</v>
      </c>
      <c r="E33" s="13" t="s">
        <v>76</v>
      </c>
      <c r="G33" s="35"/>
      <c r="I33" s="17"/>
    </row>
    <row r="34" spans="1:63" ht="17.25" x14ac:dyDescent="0.25">
      <c r="A34" s="17"/>
      <c r="B34" s="9" t="s">
        <v>77</v>
      </c>
      <c r="C34" s="5">
        <v>21</v>
      </c>
      <c r="D34" s="5">
        <v>5</v>
      </c>
      <c r="E34" s="5">
        <f>(C34-D34-1)</f>
        <v>15</v>
      </c>
      <c r="F34" t="s">
        <v>78</v>
      </c>
      <c r="G34" s="19"/>
      <c r="I34" s="17"/>
      <c r="P34" s="11" t="s">
        <v>92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</row>
    <row r="35" spans="1:63" x14ac:dyDescent="0.25">
      <c r="A35" s="17"/>
      <c r="B35" s="9" t="s">
        <v>79</v>
      </c>
      <c r="C35" s="5">
        <v>21</v>
      </c>
      <c r="D35" s="5">
        <v>0</v>
      </c>
      <c r="E35" s="5">
        <f>(C35-1)</f>
        <v>20</v>
      </c>
      <c r="F35" t="s">
        <v>80</v>
      </c>
      <c r="G35" s="19"/>
      <c r="I35" s="17"/>
      <c r="P35">
        <f t="array" ref="P35:AJ40">MMULT(P23:U28,P9:AJ14)</f>
        <v>3.70633090477493E-2</v>
      </c>
      <c r="Q35">
        <v>4.1059575349328171E-2</v>
      </c>
      <c r="R35">
        <v>6.1961157350185266E-2</v>
      </c>
      <c r="S35">
        <v>5.7964891048606394E-2</v>
      </c>
      <c r="T35">
        <v>4.6390379591079466E-2</v>
      </c>
      <c r="U35">
        <v>4.8637820505276229E-2</v>
      </c>
      <c r="V35">
        <v>5.0386645892658337E-2</v>
      </c>
      <c r="W35">
        <v>5.26340868068551E-2</v>
      </c>
      <c r="X35">
        <v>4.8718167019049428E-2</v>
      </c>
      <c r="Y35">
        <v>5.27144333206283E-2</v>
      </c>
      <c r="Z35">
        <v>4.6639541599120975E-2</v>
      </c>
      <c r="AA35">
        <v>5.0635807900699846E-2</v>
      </c>
      <c r="AB35">
        <v>3.9061296443172917E-2</v>
      </c>
      <c r="AC35">
        <v>3.5065030141594046E-2</v>
      </c>
      <c r="AD35">
        <v>6.0292678476576357E-2</v>
      </c>
      <c r="AE35" s="8">
        <v>6.4288944778155235E-2</v>
      </c>
      <c r="AF35">
        <v>4.6618439662337439E-2</v>
      </c>
      <c r="AG35">
        <v>5.5506612734453294E-2</v>
      </c>
      <c r="AH35">
        <v>3.7310440439110325E-2</v>
      </c>
      <c r="AI35">
        <v>2.353286831300002E-2</v>
      </c>
      <c r="AJ35">
        <v>4.3517873580363554E-2</v>
      </c>
    </row>
    <row r="36" spans="1:63" x14ac:dyDescent="0.25">
      <c r="A36" s="17"/>
      <c r="I36" s="17"/>
      <c r="P36">
        <v>-3.6759614163348373E-2</v>
      </c>
      <c r="Q36">
        <v>-4.4230261983989883E-2</v>
      </c>
      <c r="R36">
        <v>3.306869630005671E-2</v>
      </c>
      <c r="S36">
        <v>4.053934412069822E-2</v>
      </c>
      <c r="T36">
        <v>3.3252231275648289E-2</v>
      </c>
      <c r="U36">
        <v>-2.9472501318298438E-2</v>
      </c>
      <c r="V36">
        <v>2.5781583455006776E-2</v>
      </c>
      <c r="W36">
        <v>-3.6943149138939951E-2</v>
      </c>
      <c r="X36">
        <v>-5.389416140868819E-2</v>
      </c>
      <c r="Y36">
        <v>-6.13648092293297E-2</v>
      </c>
      <c r="Z36">
        <v>6.0729660758496146E-2</v>
      </c>
      <c r="AA36">
        <v>5.3259012937854636E-2</v>
      </c>
      <c r="AB36">
        <v>4.5971900092804704E-2</v>
      </c>
      <c r="AC36">
        <v>5.3442547913446214E-2</v>
      </c>
      <c r="AD36">
        <v>-4.6607048563638259E-2</v>
      </c>
      <c r="AE36" s="8">
        <v>-5.4077696384279769E-2</v>
      </c>
      <c r="AF36">
        <v>5.4242274561841448E-2</v>
      </c>
      <c r="AG36">
        <v>-4.1608757124332166E-2</v>
      </c>
      <c r="AH36">
        <v>-3.4467787119004792E-2</v>
      </c>
      <c r="AI36">
        <v>-2.7336630704768151E-2</v>
      </c>
      <c r="AJ36">
        <v>6.6475165722764573E-2</v>
      </c>
    </row>
    <row r="37" spans="1:63" x14ac:dyDescent="0.25">
      <c r="A37" s="17"/>
      <c r="B37" s="10" t="s">
        <v>77</v>
      </c>
      <c r="C37" s="10" t="s">
        <v>79</v>
      </c>
      <c r="D37" s="10" t="s">
        <v>48</v>
      </c>
      <c r="E37" s="10" t="s">
        <v>50</v>
      </c>
      <c r="F37" s="10" t="s">
        <v>81</v>
      </c>
      <c r="G37" s="10" t="s">
        <v>82</v>
      </c>
      <c r="H37" s="10" t="s">
        <v>83</v>
      </c>
      <c r="L37" s="33"/>
      <c r="M37" s="33"/>
      <c r="N37" s="33"/>
      <c r="P37">
        <v>3.0212757514152637E-2</v>
      </c>
      <c r="Q37">
        <v>-6.2638024899564784E-2</v>
      </c>
      <c r="R37">
        <v>-2.3092826073710621E-2</v>
      </c>
      <c r="S37">
        <v>6.9757956340006796E-2</v>
      </c>
      <c r="T37">
        <v>5.8645317382725541E-2</v>
      </c>
      <c r="U37">
        <v>4.1325396471433885E-2</v>
      </c>
      <c r="V37">
        <v>-3.4205465030991873E-2</v>
      </c>
      <c r="W37">
        <v>-5.1525385942283529E-2</v>
      </c>
      <c r="X37">
        <v>4.0058471820063161E-2</v>
      </c>
      <c r="Y37">
        <v>-5.2792310593654253E-2</v>
      </c>
      <c r="Z37">
        <v>3.7679846550054512E-2</v>
      </c>
      <c r="AA37">
        <v>-5.5170935863662902E-2</v>
      </c>
      <c r="AB37">
        <v>-6.6283574820944158E-2</v>
      </c>
      <c r="AC37">
        <v>2.6567207592773263E-2</v>
      </c>
      <c r="AD37">
        <v>5.117111077734441E-2</v>
      </c>
      <c r="AE37" s="8">
        <v>-4.1679671636373004E-2</v>
      </c>
      <c r="AF37">
        <v>4.0142164822717048E-2</v>
      </c>
      <c r="AG37">
        <v>-4.6284907930300677E-2</v>
      </c>
      <c r="AH37">
        <v>1.3538460901121315E-2</v>
      </c>
      <c r="AI37">
        <v>6.060087321840503E-2</v>
      </c>
      <c r="AJ37">
        <v>-3.6026460599311742E-2</v>
      </c>
    </row>
    <row r="38" spans="1:63" x14ac:dyDescent="0.25">
      <c r="A38" s="17"/>
      <c r="B38" s="5">
        <f>SUMSQ(J8:J28)</f>
        <v>43.385232345840294</v>
      </c>
      <c r="C38" s="5">
        <f>SUMSQ(K8:K28)</f>
        <v>114.38952380952381</v>
      </c>
      <c r="D38" s="5">
        <f>(C38-B38)/C38</f>
        <v>0.62072372625588168</v>
      </c>
      <c r="E38" s="34">
        <f>((C38/E35)-(B38/E34))/(C38/E35)</f>
        <v>0.49429830167450894</v>
      </c>
      <c r="F38" s="5">
        <f>SQRT(B38/E34)</f>
        <v>1.7006906900009831</v>
      </c>
      <c r="G38" s="5">
        <f>SQRT(B38/C34)</f>
        <v>1.4373459726315074</v>
      </c>
      <c r="H38" s="34">
        <f>((100*G38)/H29)</f>
        <v>27.353208360001499</v>
      </c>
      <c r="L38" s="19"/>
      <c r="M38" s="19"/>
      <c r="N38" s="19"/>
      <c r="P38">
        <v>-4.6254483534637354E-2</v>
      </c>
      <c r="Q38">
        <v>-3.5138285792616471E-2</v>
      </c>
      <c r="R38">
        <v>-3.881109920990887E-2</v>
      </c>
      <c r="S38">
        <v>-4.9927296951929753E-2</v>
      </c>
      <c r="T38">
        <v>-4.3586373623083458E-2</v>
      </c>
      <c r="U38">
        <v>-5.259540686348365E-2</v>
      </c>
      <c r="V38">
        <v>-3.2470175881062574E-2</v>
      </c>
      <c r="W38">
        <v>-4.1479209121462766E-2</v>
      </c>
      <c r="X38">
        <v>4.0116078686141067E-2</v>
      </c>
      <c r="Y38">
        <v>5.1232276428161951E-2</v>
      </c>
      <c r="Z38">
        <v>3.4162814838198968E-2</v>
      </c>
      <c r="AA38">
        <v>4.5279012580219852E-2</v>
      </c>
      <c r="AB38">
        <v>5.1619935909066147E-2</v>
      </c>
      <c r="AC38">
        <v>4.0503738167045264E-2</v>
      </c>
      <c r="AD38">
        <v>3.3775155357294771E-2</v>
      </c>
      <c r="AE38" s="8">
        <v>4.4891353099315655E-2</v>
      </c>
      <c r="AF38">
        <v>3.6033101974241755E-2</v>
      </c>
      <c r="AG38">
        <v>-4.1194152817631557E-2</v>
      </c>
      <c r="AH38">
        <v>8.1591021973542982E-2</v>
      </c>
      <c r="AI38">
        <v>-4.9212233348887087E-2</v>
      </c>
      <c r="AJ38">
        <v>-2.8535771868524906E-2</v>
      </c>
    </row>
    <row r="39" spans="1:63" x14ac:dyDescent="0.25">
      <c r="A39" s="17"/>
      <c r="P39">
        <v>2.2668938236581976E-2</v>
      </c>
      <c r="Q39">
        <v>4.3630850284513384E-2</v>
      </c>
      <c r="R39">
        <v>-3.3018816731649893E-2</v>
      </c>
      <c r="S39">
        <v>-5.3980728779581301E-2</v>
      </c>
      <c r="T39">
        <v>-5.9421318497752278E-2</v>
      </c>
      <c r="U39">
        <v>2.8109527954752953E-2</v>
      </c>
      <c r="V39">
        <v>-3.845940644982087E-2</v>
      </c>
      <c r="W39">
        <v>4.9071440002684361E-2</v>
      </c>
      <c r="X39">
        <v>-7.9223975654646006E-2</v>
      </c>
      <c r="Y39">
        <v>-5.8262063606714605E-2</v>
      </c>
      <c r="Z39">
        <v>4.5631734680996981E-2</v>
      </c>
      <c r="AA39">
        <v>6.6593646728928382E-2</v>
      </c>
      <c r="AB39">
        <v>6.1153057010757413E-2</v>
      </c>
      <c r="AC39">
        <v>4.0191144962826005E-2</v>
      </c>
      <c r="AD39">
        <v>-7.3783385936475043E-2</v>
      </c>
      <c r="AE39">
        <v>-5.2821473888543628E-2</v>
      </c>
      <c r="AF39">
        <v>1.9083415082478451E-2</v>
      </c>
      <c r="AG39">
        <v>2.3883267833708574E-2</v>
      </c>
      <c r="AH39">
        <v>2.0958600413594694E-2</v>
      </c>
      <c r="AI39">
        <v>5.9844031691482349E-2</v>
      </c>
      <c r="AJ39">
        <v>-3.1848485338121915E-2</v>
      </c>
    </row>
    <row r="40" spans="1:63" x14ac:dyDescent="0.25">
      <c r="A40" s="17"/>
      <c r="P40">
        <v>2.6639480074060962E-2</v>
      </c>
      <c r="Q40">
        <v>3.7752119031342214E-2</v>
      </c>
      <c r="R40">
        <v>-4.4554914860434183E-2</v>
      </c>
      <c r="S40">
        <v>-5.5667553817715432E-2</v>
      </c>
      <c r="T40">
        <v>2.4792956947182001E-2</v>
      </c>
      <c r="U40">
        <v>-5.3821030690836477E-2</v>
      </c>
      <c r="V40">
        <v>3.5905595904463253E-2</v>
      </c>
      <c r="W40">
        <v>-4.2708391733555222E-2</v>
      </c>
      <c r="X40">
        <v>3.8420993121078224E-2</v>
      </c>
      <c r="Y40">
        <v>4.953363207835948E-2</v>
      </c>
      <c r="Z40">
        <v>-5.4767220207040127E-2</v>
      </c>
      <c r="AA40">
        <v>-4.3654581249758871E-2</v>
      </c>
      <c r="AB40">
        <v>3.6805929515138565E-2</v>
      </c>
      <c r="AC40">
        <v>2.5693290557857313E-2</v>
      </c>
      <c r="AD40">
        <v>-4.2039517643819212E-2</v>
      </c>
      <c r="AE40">
        <v>-3.092687868653796E-2</v>
      </c>
      <c r="AF40">
        <v>-3.329194508627302E-2</v>
      </c>
      <c r="AG40">
        <v>-4.1348244304012481E-2</v>
      </c>
      <c r="AH40">
        <v>3.6150865067330396E-2</v>
      </c>
      <c r="AI40">
        <v>5.8593121118783564E-2</v>
      </c>
      <c r="AJ40">
        <v>7.2492294864386991E-2</v>
      </c>
    </row>
    <row r="41" spans="1:63" ht="17.25" x14ac:dyDescent="0.25">
      <c r="A41" s="17"/>
      <c r="O41" s="11" t="s">
        <v>70</v>
      </c>
      <c r="P41" s="11" t="s">
        <v>94</v>
      </c>
    </row>
    <row r="42" spans="1:63" x14ac:dyDescent="0.25">
      <c r="A42" s="17"/>
      <c r="B42" s="17"/>
      <c r="C42" s="17"/>
      <c r="D42" s="17"/>
      <c r="E42" s="17"/>
      <c r="F42" s="17"/>
      <c r="G42" s="17"/>
      <c r="H42" s="17"/>
      <c r="J42" s="17"/>
      <c r="K42" s="17"/>
      <c r="L42" s="17"/>
      <c r="M42" s="17"/>
      <c r="N42" s="17"/>
      <c r="O42" s="1" t="s">
        <v>46</v>
      </c>
      <c r="P42">
        <f t="array" ref="P42:P47">MMULT(P35:AJ40,H8:H28)</f>
        <v>5.1518083491628479</v>
      </c>
    </row>
    <row r="43" spans="1:63" x14ac:dyDescent="0.25">
      <c r="A43" s="17"/>
      <c r="B43" s="20"/>
      <c r="C43" s="20"/>
      <c r="D43" s="20"/>
      <c r="E43" s="20"/>
      <c r="F43" s="20"/>
      <c r="G43" s="20"/>
      <c r="H43" s="20"/>
      <c r="J43" s="20"/>
      <c r="K43" s="20"/>
      <c r="L43" s="20"/>
      <c r="M43" s="20"/>
      <c r="N43" s="20"/>
      <c r="O43" s="1" t="s">
        <v>71</v>
      </c>
      <c r="P43">
        <v>1.6042122876133385</v>
      </c>
    </row>
    <row r="44" spans="1:63" x14ac:dyDescent="0.25">
      <c r="A44" s="17"/>
      <c r="B44" s="17"/>
      <c r="C44" s="17"/>
      <c r="D44" s="17"/>
      <c r="E44" s="17"/>
      <c r="F44" s="17"/>
      <c r="G44" s="17"/>
      <c r="H44" s="17"/>
      <c r="J44" s="17"/>
      <c r="L44" s="17"/>
      <c r="M44" s="17"/>
      <c r="N44" s="17"/>
      <c r="O44" s="1" t="s">
        <v>72</v>
      </c>
      <c r="P44">
        <v>0.55154576344773965</v>
      </c>
    </row>
    <row r="45" spans="1:63" x14ac:dyDescent="0.25">
      <c r="A45" s="17"/>
      <c r="B45" s="17"/>
      <c r="C45" s="17"/>
      <c r="D45" s="17"/>
      <c r="E45" s="17"/>
      <c r="F45" s="17"/>
      <c r="G45" s="17"/>
      <c r="H45" s="17"/>
      <c r="J45" s="17"/>
      <c r="K45" s="17"/>
      <c r="L45" s="17"/>
      <c r="M45" s="17"/>
      <c r="N45" s="17"/>
      <c r="O45" s="1" t="s">
        <v>73</v>
      </c>
      <c r="P45">
        <v>0.55013959208660668</v>
      </c>
    </row>
    <row r="46" spans="1:63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L46" s="17"/>
      <c r="M46" s="17"/>
      <c r="N46" s="17"/>
      <c r="O46" s="1" t="s">
        <v>98</v>
      </c>
      <c r="P46">
        <v>0.437523308274684</v>
      </c>
    </row>
    <row r="47" spans="1:63" x14ac:dyDescent="0.25">
      <c r="A47" s="17"/>
      <c r="B47" s="17"/>
      <c r="C47" s="17"/>
      <c r="D47" s="17"/>
      <c r="E47" s="17"/>
      <c r="F47" s="17"/>
      <c r="G47" s="17"/>
      <c r="H47" s="17"/>
      <c r="I47" s="20"/>
      <c r="J47" s="17"/>
      <c r="K47" s="17"/>
      <c r="L47" s="17"/>
      <c r="M47" s="17"/>
      <c r="N47" s="17"/>
      <c r="O47" s="1" t="s">
        <v>99</v>
      </c>
      <c r="P47">
        <v>-7.2467652611245659E-2</v>
      </c>
    </row>
    <row r="48" spans="1:6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"/>
    </row>
    <row r="49" spans="1:14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x14ac:dyDescent="0.25">
      <c r="I52" s="17"/>
      <c r="K52" s="20" t="s">
        <v>93</v>
      </c>
    </row>
    <row r="53" spans="1:14" x14ac:dyDescent="0.25">
      <c r="D53" s="9"/>
      <c r="E53" s="9"/>
      <c r="F53" s="9"/>
      <c r="G53" s="9"/>
      <c r="I53" s="17"/>
    </row>
    <row r="54" spans="1:14" x14ac:dyDescent="0.25">
      <c r="D54" s="9"/>
      <c r="E54" s="9"/>
      <c r="F54" s="9"/>
      <c r="G54" s="9"/>
      <c r="I54" s="17"/>
    </row>
    <row r="55" spans="1:14" x14ac:dyDescent="0.25">
      <c r="D55" s="9"/>
      <c r="E55" s="9"/>
      <c r="F55" s="9"/>
      <c r="G55" s="9"/>
      <c r="I55" s="17"/>
    </row>
    <row r="56" spans="1:14" x14ac:dyDescent="0.25">
      <c r="D56" s="9"/>
      <c r="E56" s="9"/>
      <c r="F56" s="9"/>
      <c r="G56" s="9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K56"/>
  <sheetViews>
    <sheetView topLeftCell="A37" zoomScale="70" zoomScaleNormal="70" workbookViewId="0">
      <pane xSplit="1" topLeftCell="B1" activePane="topRight" state="frozen"/>
      <selection pane="topRight" activeCell="B38" sqref="B38:H38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7" width="12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105</v>
      </c>
      <c r="H1" s="9" t="s">
        <v>28</v>
      </c>
      <c r="I1" s="37" t="s">
        <v>24</v>
      </c>
    </row>
    <row r="2" spans="1:56" x14ac:dyDescent="0.25">
      <c r="C2" t="s">
        <v>1</v>
      </c>
      <c r="I2" s="37" t="s">
        <v>18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106</v>
      </c>
      <c r="C7" s="9" t="s">
        <v>1</v>
      </c>
      <c r="D7" s="9" t="s">
        <v>2</v>
      </c>
      <c r="E7" s="9" t="s">
        <v>24</v>
      </c>
      <c r="F7" s="9" t="s">
        <v>18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  <c r="AC7">
        <v>14</v>
      </c>
      <c r="AD7">
        <v>15</v>
      </c>
      <c r="AE7">
        <v>16</v>
      </c>
      <c r="AF7">
        <v>17</v>
      </c>
      <c r="AG7">
        <v>18</v>
      </c>
      <c r="AH7">
        <v>19</v>
      </c>
      <c r="AI7">
        <v>20</v>
      </c>
      <c r="AJ7">
        <v>21</v>
      </c>
    </row>
    <row r="8" spans="1:56" ht="17.25" x14ac:dyDescent="0.25">
      <c r="A8" s="30">
        <v>1</v>
      </c>
      <c r="B8" s="30">
        <v>1</v>
      </c>
      <c r="C8" s="30">
        <v>1</v>
      </c>
      <c r="D8" s="30">
        <v>-1</v>
      </c>
      <c r="E8" s="30">
        <f>(B8*D8)</f>
        <v>-1</v>
      </c>
      <c r="F8" s="30">
        <v>1</v>
      </c>
      <c r="G8" s="30"/>
      <c r="H8" s="5">
        <v>4.5999999999999996</v>
      </c>
      <c r="I8" s="5">
        <f t="array" ref="I8:I28">MMULT(A8:F28,P42:P47)</f>
        <v>5.7422844758105249</v>
      </c>
      <c r="J8" s="5">
        <f>(H8-I8)</f>
        <v>-1.1422844758105253</v>
      </c>
      <c r="K8" s="5">
        <f>(H8-$H$29)</f>
        <v>-0.6547619047619051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1</v>
      </c>
      <c r="C9" s="30">
        <v>-1</v>
      </c>
      <c r="D9" s="30">
        <v>-1</v>
      </c>
      <c r="E9" s="30">
        <f t="shared" ref="E9:E23" si="0">(B9*D9)</f>
        <v>-1</v>
      </c>
      <c r="F9" s="30">
        <v>1</v>
      </c>
      <c r="G9" s="30"/>
      <c r="H9" s="5">
        <v>4.3499999999999996</v>
      </c>
      <c r="I9" s="5">
        <v>4.6601914083171803</v>
      </c>
      <c r="J9" s="5">
        <f t="shared" ref="J9:J28" si="1">(H9-I9)</f>
        <v>-0.31019140831718062</v>
      </c>
      <c r="K9" s="5">
        <f t="shared" ref="K9:K28" si="2">(H9-$H$29)</f>
        <v>-0.9047619047619051</v>
      </c>
      <c r="L9" s="19"/>
      <c r="M9" s="19"/>
      <c r="N9" s="19"/>
      <c r="P9" s="8">
        <f t="array" ref="P9:AJ14">TRANSPOSE(A8:F28)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-1</v>
      </c>
      <c r="G10" s="30"/>
      <c r="H10" s="5">
        <v>6.95</v>
      </c>
      <c r="I10" s="5">
        <v>4.3412457219626912</v>
      </c>
      <c r="J10" s="5">
        <f t="shared" si="1"/>
        <v>2.608754278037309</v>
      </c>
      <c r="K10" s="5">
        <f t="shared" si="2"/>
        <v>1.6952380952380954</v>
      </c>
      <c r="L10" s="19"/>
      <c r="M10" s="19"/>
      <c r="N10" s="19"/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8">
        <v>1</v>
      </c>
      <c r="AG10" s="8">
        <v>1</v>
      </c>
      <c r="AH10" s="8">
        <v>1</v>
      </c>
      <c r="AI10" s="8">
        <v>1</v>
      </c>
      <c r="AJ10" s="8">
        <v>4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-1</v>
      </c>
      <c r="G11" s="30"/>
      <c r="H11" s="5">
        <v>6.4</v>
      </c>
      <c r="I11" s="5">
        <v>5.4233387894560359</v>
      </c>
      <c r="J11" s="5">
        <f t="shared" si="1"/>
        <v>0.97666121054396449</v>
      </c>
      <c r="K11" s="5">
        <f t="shared" si="2"/>
        <v>1.1452380952380956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>
        <v>-1</v>
      </c>
      <c r="AH11" s="8">
        <v>1</v>
      </c>
      <c r="AI11" s="8">
        <v>2</v>
      </c>
      <c r="AJ11" s="8">
        <v>-1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5.7422844758105249</v>
      </c>
      <c r="J12" s="5">
        <f t="shared" si="1"/>
        <v>2.1577155241894754</v>
      </c>
      <c r="K12" s="5">
        <f t="shared" si="2"/>
        <v>2.6452380952380956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-1</v>
      </c>
      <c r="AH12">
        <v>2</v>
      </c>
      <c r="AI12">
        <v>-1</v>
      </c>
      <c r="AJ12">
        <v>-1</v>
      </c>
    </row>
    <row r="13" spans="1:56" x14ac:dyDescent="0.25">
      <c r="A13" s="30">
        <v>1</v>
      </c>
      <c r="B13" s="30">
        <v>1</v>
      </c>
      <c r="C13" s="30">
        <v>1</v>
      </c>
      <c r="D13" s="30">
        <v>-1</v>
      </c>
      <c r="E13" s="30">
        <f t="shared" si="0"/>
        <v>-1</v>
      </c>
      <c r="F13" s="30">
        <v>-1</v>
      </c>
      <c r="G13" s="30"/>
      <c r="H13" s="5">
        <v>4.4000000000000004</v>
      </c>
      <c r="I13" s="5">
        <v>5.4233387894560359</v>
      </c>
      <c r="J13" s="5">
        <f t="shared" si="1"/>
        <v>-1.0233387894560355</v>
      </c>
      <c r="K13" s="5">
        <f t="shared" si="2"/>
        <v>-0.85476190476190439</v>
      </c>
      <c r="L13" s="19"/>
      <c r="M13" s="19"/>
      <c r="N13" s="19"/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0.5</v>
      </c>
      <c r="AG13">
        <v>0.5</v>
      </c>
      <c r="AH13">
        <v>1</v>
      </c>
      <c r="AI13">
        <v>2</v>
      </c>
      <c r="AJ13">
        <v>-1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4.6601914083171803</v>
      </c>
      <c r="J14" s="5">
        <f t="shared" si="1"/>
        <v>-0.81019140831718017</v>
      </c>
      <c r="K14" s="5">
        <f t="shared" si="2"/>
        <v>-1.4047619047619047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-0.5</v>
      </c>
      <c r="AG14">
        <v>-1</v>
      </c>
      <c r="AH14">
        <v>1</v>
      </c>
      <c r="AI14">
        <v>2</v>
      </c>
      <c r="AJ14">
        <v>2</v>
      </c>
    </row>
    <row r="15" spans="1:56" ht="17.25" x14ac:dyDescent="0.25">
      <c r="A15" s="30">
        <v>1</v>
      </c>
      <c r="B15" s="30">
        <v>1</v>
      </c>
      <c r="C15" s="30">
        <v>-1</v>
      </c>
      <c r="D15" s="30">
        <v>-1</v>
      </c>
      <c r="E15" s="30">
        <f t="shared" si="0"/>
        <v>-1</v>
      </c>
      <c r="F15" s="30">
        <v>-1</v>
      </c>
      <c r="G15" s="30"/>
      <c r="H15" s="5">
        <v>1.95</v>
      </c>
      <c r="I15" s="5">
        <v>4.3412457219626912</v>
      </c>
      <c r="J15" s="5">
        <f t="shared" si="1"/>
        <v>-2.391245721962691</v>
      </c>
      <c r="K15" s="5">
        <f t="shared" si="2"/>
        <v>-3.3047619047619046</v>
      </c>
      <c r="L15" s="19"/>
      <c r="M15" s="19"/>
      <c r="N15" s="19"/>
      <c r="P15" s="11" t="s">
        <v>90</v>
      </c>
      <c r="Q15" s="3"/>
      <c r="R15" s="3"/>
      <c r="S15" s="3"/>
    </row>
    <row r="16" spans="1:56" x14ac:dyDescent="0.25">
      <c r="A16" s="30">
        <v>1</v>
      </c>
      <c r="B16" s="30">
        <v>1</v>
      </c>
      <c r="C16" s="30">
        <v>1</v>
      </c>
      <c r="D16" s="30">
        <v>1</v>
      </c>
      <c r="E16" s="30">
        <f t="shared" si="0"/>
        <v>1</v>
      </c>
      <c r="F16" s="30">
        <v>1</v>
      </c>
      <c r="G16" s="30"/>
      <c r="H16" s="5">
        <v>4.5</v>
      </c>
      <c r="I16" s="5">
        <v>6.2733863966317838</v>
      </c>
      <c r="J16" s="5">
        <f t="shared" si="1"/>
        <v>-1.7733863966317838</v>
      </c>
      <c r="K16" s="5">
        <f t="shared" si="2"/>
        <v>-0.75476190476190474</v>
      </c>
      <c r="L16" s="19"/>
      <c r="M16" s="19"/>
      <c r="N16" s="19"/>
      <c r="P16">
        <f t="array" ref="P16:U21">MMULT(P9:AJ14,A8:F28)</f>
        <v>21</v>
      </c>
      <c r="Q16">
        <v>24</v>
      </c>
      <c r="R16">
        <v>2</v>
      </c>
      <c r="S16">
        <v>0</v>
      </c>
      <c r="T16">
        <v>3</v>
      </c>
      <c r="U16">
        <v>3.5</v>
      </c>
    </row>
    <row r="17" spans="1:21" x14ac:dyDescent="0.25">
      <c r="A17" s="30">
        <v>1</v>
      </c>
      <c r="B17" s="30">
        <v>1</v>
      </c>
      <c r="C17" s="30">
        <v>-1</v>
      </c>
      <c r="D17" s="30">
        <v>1</v>
      </c>
      <c r="E17" s="30">
        <f t="shared" si="0"/>
        <v>1</v>
      </c>
      <c r="F17" s="30">
        <v>1</v>
      </c>
      <c r="G17" s="30"/>
      <c r="H17" s="5">
        <v>4.7</v>
      </c>
      <c r="I17" s="5">
        <v>5.1912933291384391</v>
      </c>
      <c r="J17" s="5">
        <f t="shared" si="1"/>
        <v>-0.49129332913843893</v>
      </c>
      <c r="K17" s="5">
        <f t="shared" si="2"/>
        <v>-0.55476190476190457</v>
      </c>
      <c r="L17" s="19"/>
      <c r="M17" s="19"/>
      <c r="N17" s="19"/>
      <c r="P17">
        <v>24</v>
      </c>
      <c r="Q17">
        <v>36</v>
      </c>
      <c r="R17">
        <v>-1</v>
      </c>
      <c r="S17">
        <v>-3</v>
      </c>
      <c r="T17">
        <v>0</v>
      </c>
      <c r="U17">
        <v>9.5</v>
      </c>
    </row>
    <row r="18" spans="1:21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5.9544407102772947</v>
      </c>
      <c r="J18" s="5">
        <f t="shared" si="1"/>
        <v>4.7955592897227053</v>
      </c>
      <c r="K18" s="5">
        <f t="shared" si="2"/>
        <v>5.4952380952380953</v>
      </c>
      <c r="L18" s="19"/>
      <c r="M18" s="19"/>
      <c r="N18" s="19"/>
      <c r="P18">
        <v>2</v>
      </c>
      <c r="Q18">
        <v>-1</v>
      </c>
      <c r="R18">
        <v>24</v>
      </c>
      <c r="S18">
        <v>3</v>
      </c>
      <c r="T18">
        <v>6</v>
      </c>
      <c r="U18">
        <v>3.5</v>
      </c>
    </row>
    <row r="19" spans="1:21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4.8723476427839501</v>
      </c>
      <c r="J19" s="5">
        <f t="shared" si="1"/>
        <v>1.1776523572160498</v>
      </c>
      <c r="K19" s="5">
        <f t="shared" si="2"/>
        <v>0.79523809523809508</v>
      </c>
      <c r="L19" s="19"/>
      <c r="M19" s="19"/>
      <c r="N19" s="19"/>
      <c r="P19">
        <v>0</v>
      </c>
      <c r="Q19">
        <v>-3</v>
      </c>
      <c r="R19">
        <v>3</v>
      </c>
      <c r="S19">
        <v>24</v>
      </c>
      <c r="T19">
        <v>17</v>
      </c>
      <c r="U19">
        <v>-1.5</v>
      </c>
    </row>
    <row r="20" spans="1:21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5.1912933291384391</v>
      </c>
      <c r="J20" s="5">
        <f t="shared" si="1"/>
        <v>4.6587066708615605</v>
      </c>
      <c r="K20" s="5">
        <f t="shared" si="2"/>
        <v>4.5952380952380949</v>
      </c>
      <c r="L20" s="19"/>
      <c r="M20" s="19"/>
      <c r="N20" s="19"/>
      <c r="P20">
        <v>3</v>
      </c>
      <c r="Q20">
        <v>0</v>
      </c>
      <c r="R20">
        <v>6</v>
      </c>
      <c r="S20">
        <v>17</v>
      </c>
      <c r="T20">
        <v>22.5</v>
      </c>
      <c r="U20">
        <v>2.25</v>
      </c>
    </row>
    <row r="21" spans="1:21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6.2733863966317838</v>
      </c>
      <c r="J21" s="5">
        <f t="shared" si="1"/>
        <v>0.87661360336821659</v>
      </c>
      <c r="K21" s="5">
        <f t="shared" si="2"/>
        <v>1.8952380952380956</v>
      </c>
      <c r="L21" s="19"/>
      <c r="M21" s="19"/>
      <c r="N21" s="19"/>
      <c r="P21">
        <v>3.5</v>
      </c>
      <c r="Q21">
        <v>9.5</v>
      </c>
      <c r="R21">
        <v>3.5</v>
      </c>
      <c r="S21">
        <v>-1.5</v>
      </c>
      <c r="T21">
        <v>2.25</v>
      </c>
      <c r="U21">
        <v>26.25</v>
      </c>
    </row>
    <row r="22" spans="1:21" ht="17.25" x14ac:dyDescent="0.25">
      <c r="A22" s="30">
        <v>1</v>
      </c>
      <c r="B22" s="30">
        <v>1</v>
      </c>
      <c r="C22" s="30">
        <v>1</v>
      </c>
      <c r="D22" s="30">
        <v>1</v>
      </c>
      <c r="E22" s="30">
        <f t="shared" si="0"/>
        <v>1</v>
      </c>
      <c r="F22" s="30">
        <v>-1</v>
      </c>
      <c r="G22" s="30"/>
      <c r="H22" s="5">
        <v>4.25</v>
      </c>
      <c r="I22" s="5">
        <v>5.9544407102772947</v>
      </c>
      <c r="J22" s="5">
        <f t="shared" si="1"/>
        <v>-1.7044407102772947</v>
      </c>
      <c r="K22" s="5">
        <f t="shared" si="2"/>
        <v>-1.0047619047619047</v>
      </c>
      <c r="L22" s="19"/>
      <c r="M22" s="19"/>
      <c r="N22" s="19"/>
      <c r="P22" s="11" t="s">
        <v>91</v>
      </c>
      <c r="Q22" s="3"/>
      <c r="R22" s="3"/>
      <c r="S22" s="3"/>
    </row>
    <row r="23" spans="1:21" x14ac:dyDescent="0.25">
      <c r="A23" s="30">
        <v>1</v>
      </c>
      <c r="B23" s="30">
        <v>1</v>
      </c>
      <c r="C23" s="30">
        <v>-1</v>
      </c>
      <c r="D23" s="30">
        <v>1</v>
      </c>
      <c r="E23" s="30">
        <f t="shared" si="0"/>
        <v>1</v>
      </c>
      <c r="F23" s="30">
        <v>-1</v>
      </c>
      <c r="G23" s="30"/>
      <c r="H23" s="5">
        <v>1.25</v>
      </c>
      <c r="I23" s="5">
        <v>4.8723476427839501</v>
      </c>
      <c r="J23" s="5">
        <f t="shared" si="1"/>
        <v>-3.6223476427839501</v>
      </c>
      <c r="K23" s="5">
        <f t="shared" si="2"/>
        <v>-4.0047619047619047</v>
      </c>
      <c r="L23" s="19"/>
      <c r="M23" s="19"/>
      <c r="N23" s="19"/>
      <c r="P23">
        <f t="array" ref="P23:U28">MINVERSE(P16:U21)</f>
        <v>0.25480294579946222</v>
      </c>
      <c r="Q23">
        <v>-0.17985364990363098</v>
      </c>
      <c r="R23">
        <v>-2.5924184773547587E-2</v>
      </c>
      <c r="S23">
        <v>1.0901015256929306E-2</v>
      </c>
      <c r="T23">
        <v>-3.9152086051244352E-2</v>
      </c>
      <c r="U23">
        <v>3.8551532456932831E-2</v>
      </c>
    </row>
    <row r="24" spans="1:21" x14ac:dyDescent="0.25">
      <c r="A24" s="30">
        <v>1</v>
      </c>
      <c r="B24" s="30">
        <v>1</v>
      </c>
      <c r="C24" s="30">
        <v>1</v>
      </c>
      <c r="D24" s="30">
        <v>1</v>
      </c>
      <c r="E24" s="30">
        <v>0.5</v>
      </c>
      <c r="F24" s="30">
        <v>-0.5</v>
      </c>
      <c r="G24" s="30"/>
      <c r="H24" s="5">
        <v>6.45</v>
      </c>
      <c r="I24" s="5">
        <v>6.4465473005927967</v>
      </c>
      <c r="J24" s="5">
        <f t="shared" si="1"/>
        <v>3.4526994072034967E-3</v>
      </c>
      <c r="K24" s="5">
        <f t="shared" si="2"/>
        <v>1.1952380952380954</v>
      </c>
      <c r="L24" s="19"/>
      <c r="M24" s="19"/>
      <c r="N24" s="19"/>
      <c r="P24">
        <v>-0.17985364990363095</v>
      </c>
      <c r="Q24">
        <v>0.15821224285631766</v>
      </c>
      <c r="R24">
        <v>2.1516147738948544E-2</v>
      </c>
      <c r="S24">
        <v>-2.0214152816010679E-3</v>
      </c>
      <c r="T24">
        <v>2.3598572942296229E-2</v>
      </c>
      <c r="U24">
        <v>-3.8284341394331338E-2</v>
      </c>
    </row>
    <row r="25" spans="1:21" x14ac:dyDescent="0.25">
      <c r="A25" s="30">
        <v>1</v>
      </c>
      <c r="B25" s="30">
        <v>1</v>
      </c>
      <c r="C25" s="30">
        <v>-1</v>
      </c>
      <c r="D25" s="30">
        <v>-1</v>
      </c>
      <c r="E25" s="30">
        <v>0.5</v>
      </c>
      <c r="F25" s="30">
        <v>-1</v>
      </c>
      <c r="G25" s="30"/>
      <c r="H25" s="5">
        <v>2.1</v>
      </c>
      <c r="I25" s="5">
        <v>3.1041352157820508</v>
      </c>
      <c r="J25" s="5">
        <f t="shared" si="1"/>
        <v>-1.0041352157820507</v>
      </c>
      <c r="K25" s="5">
        <f t="shared" si="2"/>
        <v>-3.1547619047619047</v>
      </c>
      <c r="L25" s="19"/>
      <c r="M25" s="19"/>
      <c r="N25" s="19"/>
      <c r="P25">
        <v>-2.5924184773547583E-2</v>
      </c>
      <c r="Q25">
        <v>2.1516147738948551E-2</v>
      </c>
      <c r="R25">
        <v>4.8530585213216404E-2</v>
      </c>
      <c r="S25">
        <v>4.4566290076715745E-3</v>
      </c>
      <c r="T25">
        <v>-1.1899526312488636E-2</v>
      </c>
      <c r="U25">
        <v>-9.5263591369236303E-3</v>
      </c>
    </row>
    <row r="26" spans="1:21" x14ac:dyDescent="0.25">
      <c r="A26" s="30">
        <v>1</v>
      </c>
      <c r="B26" s="30">
        <v>1</v>
      </c>
      <c r="C26" s="30">
        <v>1</v>
      </c>
      <c r="D26" s="30">
        <v>2</v>
      </c>
      <c r="E26" s="30">
        <v>1</v>
      </c>
      <c r="F26" s="30">
        <v>1</v>
      </c>
      <c r="G26" s="30"/>
      <c r="H26" s="5">
        <v>4.75</v>
      </c>
      <c r="I26" s="5">
        <v>7.3636776944961735</v>
      </c>
      <c r="J26" s="5">
        <f t="shared" si="1"/>
        <v>-2.6136776944961735</v>
      </c>
      <c r="K26" s="5">
        <f t="shared" si="2"/>
        <v>-0.50476190476190474</v>
      </c>
      <c r="L26" s="19"/>
      <c r="M26" s="19"/>
      <c r="N26" s="19"/>
      <c r="P26">
        <v>1.0901015256929301E-2</v>
      </c>
      <c r="Q26">
        <v>-2.0214152816010649E-3</v>
      </c>
      <c r="R26">
        <v>4.4566290076715745E-3</v>
      </c>
      <c r="S26">
        <v>9.4959373223153537E-2</v>
      </c>
      <c r="T26">
        <v>-7.5446683332201697E-2</v>
      </c>
      <c r="U26">
        <v>1.0576982384049187E-2</v>
      </c>
    </row>
    <row r="27" spans="1:21" x14ac:dyDescent="0.25">
      <c r="A27" s="30">
        <v>1</v>
      </c>
      <c r="B27" s="30">
        <v>1</v>
      </c>
      <c r="C27" s="30">
        <v>2</v>
      </c>
      <c r="D27" s="30">
        <v>-1</v>
      </c>
      <c r="E27" s="30">
        <v>2</v>
      </c>
      <c r="F27" s="30">
        <v>2</v>
      </c>
      <c r="G27" s="30"/>
      <c r="H27" s="5">
        <v>3.6</v>
      </c>
      <c r="I27" s="5">
        <v>3.9685828403731622</v>
      </c>
      <c r="J27" s="5">
        <f t="shared" si="1"/>
        <v>-0.36858284037316213</v>
      </c>
      <c r="K27" s="5">
        <f t="shared" si="2"/>
        <v>-1.6547619047619047</v>
      </c>
      <c r="L27" s="19"/>
      <c r="M27" s="19"/>
      <c r="N27" s="19"/>
      <c r="P27">
        <v>-3.9152086051244359E-2</v>
      </c>
      <c r="Q27">
        <v>2.3598572942296232E-2</v>
      </c>
      <c r="R27">
        <v>-1.1899526312488634E-2</v>
      </c>
      <c r="S27">
        <v>-7.5446683332201697E-2</v>
      </c>
      <c r="T27">
        <v>0.11140143915170597</v>
      </c>
      <c r="U27">
        <v>-1.5593488105462463E-2</v>
      </c>
    </row>
    <row r="28" spans="1:21" x14ac:dyDescent="0.25">
      <c r="A28" s="30">
        <v>1</v>
      </c>
      <c r="B28" s="30">
        <v>4</v>
      </c>
      <c r="C28" s="30">
        <v>-1</v>
      </c>
      <c r="D28" s="30">
        <v>-1</v>
      </c>
      <c r="E28" s="30">
        <v>-1</v>
      </c>
      <c r="F28" s="30">
        <v>2</v>
      </c>
      <c r="G28" s="30"/>
      <c r="H28" s="5">
        <v>4.55</v>
      </c>
      <c r="I28" s="5">
        <v>4.5499999999999927</v>
      </c>
      <c r="J28" s="5">
        <f t="shared" si="1"/>
        <v>7.1054273576010019E-15</v>
      </c>
      <c r="K28" s="5">
        <f t="shared" si="2"/>
        <v>-0.70476190476190492</v>
      </c>
      <c r="L28" s="19"/>
      <c r="M28" s="19"/>
      <c r="N28" s="19"/>
      <c r="P28">
        <v>3.8551532456932824E-2</v>
      </c>
      <c r="Q28">
        <v>-3.8284341394331345E-2</v>
      </c>
      <c r="R28">
        <v>-9.5263591369236303E-3</v>
      </c>
      <c r="S28">
        <v>1.0576982384049189E-2</v>
      </c>
      <c r="T28">
        <v>-1.5593488105462466E-2</v>
      </c>
      <c r="U28">
        <v>5.0021484131027805E-2</v>
      </c>
    </row>
    <row r="29" spans="1:21" x14ac:dyDescent="0.25">
      <c r="A29" s="17"/>
      <c r="B29" s="17"/>
      <c r="C29" s="17"/>
      <c r="D29" s="32" t="s">
        <v>38</v>
      </c>
      <c r="E29" s="32"/>
      <c r="F29" s="32"/>
      <c r="G29" s="32"/>
      <c r="H29" s="31">
        <f>AVERAGE(H8:H28)</f>
        <v>5.2547619047619047</v>
      </c>
      <c r="I29" s="19"/>
      <c r="J29" s="17"/>
      <c r="K29" s="17"/>
      <c r="L29" s="17"/>
      <c r="M29" s="17"/>
      <c r="N29" s="17"/>
    </row>
    <row r="30" spans="1:21" x14ac:dyDescent="0.25">
      <c r="A30" s="17"/>
      <c r="B30" s="17"/>
      <c r="C30" s="17"/>
      <c r="D30" s="17"/>
      <c r="E30" s="17"/>
      <c r="F30" s="17"/>
      <c r="G30" s="17"/>
      <c r="H30" s="17"/>
      <c r="I30" s="19"/>
      <c r="J30" s="17"/>
      <c r="K30" s="17"/>
      <c r="L30" s="17"/>
      <c r="M30" s="17"/>
      <c r="N30" s="17"/>
    </row>
    <row r="31" spans="1:21" x14ac:dyDescent="0.25">
      <c r="A31" s="17"/>
      <c r="B31" s="17"/>
      <c r="C31" s="17"/>
      <c r="D31" s="17"/>
      <c r="E31" s="17"/>
      <c r="F31" s="17"/>
      <c r="G31" s="17"/>
      <c r="H31" s="17"/>
      <c r="I31" s="19"/>
      <c r="J31" s="17"/>
      <c r="K31" s="17"/>
      <c r="L31" s="17"/>
      <c r="M31" s="17"/>
      <c r="N31" s="17"/>
    </row>
    <row r="32" spans="1:21" x14ac:dyDescent="0.25">
      <c r="A32" s="17"/>
      <c r="B32" s="17"/>
      <c r="C32" s="17"/>
      <c r="D32" s="17"/>
      <c r="E32" s="17"/>
      <c r="F32" s="17"/>
      <c r="G32" s="17"/>
      <c r="H32" s="17"/>
      <c r="I32" s="19"/>
      <c r="J32" s="17"/>
      <c r="K32" s="17"/>
      <c r="L32" s="17"/>
      <c r="M32" s="17"/>
      <c r="N32" s="17"/>
    </row>
    <row r="33" spans="1:63" x14ac:dyDescent="0.25">
      <c r="A33" s="17"/>
      <c r="C33" s="13" t="s">
        <v>74</v>
      </c>
      <c r="D33" s="13" t="s">
        <v>75</v>
      </c>
      <c r="E33" s="13" t="s">
        <v>76</v>
      </c>
      <c r="G33" s="35"/>
      <c r="I33" s="17"/>
    </row>
    <row r="34" spans="1:63" ht="17.25" x14ac:dyDescent="0.25">
      <c r="A34" s="17"/>
      <c r="B34" s="9" t="s">
        <v>77</v>
      </c>
      <c r="C34" s="5">
        <v>21</v>
      </c>
      <c r="D34" s="5">
        <v>5</v>
      </c>
      <c r="E34" s="5">
        <f>(C34-D34-1)</f>
        <v>15</v>
      </c>
      <c r="F34" t="s">
        <v>78</v>
      </c>
      <c r="G34" s="19"/>
      <c r="I34" s="17"/>
      <c r="P34" s="11" t="s">
        <v>92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</row>
    <row r="35" spans="1:63" x14ac:dyDescent="0.25">
      <c r="A35" s="17"/>
      <c r="B35" s="9" t="s">
        <v>79</v>
      </c>
      <c r="C35" s="5">
        <v>21</v>
      </c>
      <c r="D35" s="5">
        <v>0</v>
      </c>
      <c r="E35" s="5">
        <f>(C35-1)</f>
        <v>20</v>
      </c>
      <c r="F35" t="s">
        <v>80</v>
      </c>
      <c r="G35" s="19"/>
      <c r="I35" s="17"/>
      <c r="P35">
        <f t="array" ref="P35:AJ40">MMULT(P23:U28,P9:AJ14)</f>
        <v>0.11582771437353154</v>
      </c>
      <c r="Q35">
        <v>0.16767608392062669</v>
      </c>
      <c r="R35">
        <v>9.0573019006761041E-2</v>
      </c>
      <c r="S35">
        <v>3.8724649459665868E-2</v>
      </c>
      <c r="T35">
        <v>0.11582771437353154</v>
      </c>
      <c r="U35">
        <v>3.8724649459665868E-2</v>
      </c>
      <c r="V35">
        <v>0.16767608392062669</v>
      </c>
      <c r="W35">
        <v>9.0573019006761041E-2</v>
      </c>
      <c r="X35">
        <v>5.9325572784901436E-2</v>
      </c>
      <c r="Y35">
        <v>0.11117394233199662</v>
      </c>
      <c r="Z35">
        <v>-1.7777492128964227E-2</v>
      </c>
      <c r="AA35">
        <v>3.4070877418130967E-2</v>
      </c>
      <c r="AB35">
        <v>0.11117394233199662</v>
      </c>
      <c r="AC35">
        <v>5.9325572784901436E-2</v>
      </c>
      <c r="AD35">
        <v>-1.7777492128964227E-2</v>
      </c>
      <c r="AE35" s="8">
        <v>3.4070877418130967E-2</v>
      </c>
      <c r="AF35">
        <v>2.1074317125124361E-2</v>
      </c>
      <c r="AG35">
        <v>3.1844889929894517E-2</v>
      </c>
      <c r="AH35">
        <v>7.022658804183074E-2</v>
      </c>
      <c r="AI35">
        <v>1.0998803903183724E-2</v>
      </c>
      <c r="AJ35">
        <v>-0.33333333333333343</v>
      </c>
    </row>
    <row r="36" spans="1:63" x14ac:dyDescent="0.25">
      <c r="A36" s="17"/>
      <c r="I36" s="17"/>
      <c r="P36">
        <v>-5.9986758363391249E-2</v>
      </c>
      <c r="Q36">
        <v>-0.10301905384128834</v>
      </c>
      <c r="R36">
        <v>-2.6450371052625661E-2</v>
      </c>
      <c r="S36">
        <v>1.6581924425271427E-2</v>
      </c>
      <c r="T36">
        <v>-5.9986758363391249E-2</v>
      </c>
      <c r="U36">
        <v>1.6581924425271427E-2</v>
      </c>
      <c r="V36">
        <v>-0.10301905384128834</v>
      </c>
      <c r="W36">
        <v>-2.6450371052625661E-2</v>
      </c>
      <c r="X36">
        <v>-1.6832443042000926E-2</v>
      </c>
      <c r="Y36">
        <v>-5.9864738519898014E-2</v>
      </c>
      <c r="Z36">
        <v>5.973623974666175E-2</v>
      </c>
      <c r="AA36">
        <v>1.6703944268764665E-2</v>
      </c>
      <c r="AB36">
        <v>-5.9864738519898014E-2</v>
      </c>
      <c r="AC36">
        <v>-1.6832443042000926E-2</v>
      </c>
      <c r="AD36">
        <v>5.973623974666175E-2</v>
      </c>
      <c r="AE36" s="8">
        <v>1.6703944268764665E-2</v>
      </c>
      <c r="AF36">
        <v>2.8794782578347965E-2</v>
      </c>
      <c r="AG36">
        <v>8.9474883608186839E-3</v>
      </c>
      <c r="AH36">
        <v>-1.8853858323601994E-2</v>
      </c>
      <c r="AI36">
        <v>-5.959233191885363E-3</v>
      </c>
      <c r="AJ36">
        <v>0.33333333333333326</v>
      </c>
    </row>
    <row r="37" spans="1:63" x14ac:dyDescent="0.25">
      <c r="A37" s="17"/>
      <c r="B37" s="10" t="s">
        <v>77</v>
      </c>
      <c r="C37" s="10" t="s">
        <v>79</v>
      </c>
      <c r="D37" s="10" t="s">
        <v>48</v>
      </c>
      <c r="E37" s="10" t="s">
        <v>50</v>
      </c>
      <c r="F37" s="10" t="s">
        <v>81</v>
      </c>
      <c r="G37" s="10" t="s">
        <v>82</v>
      </c>
      <c r="H37" s="10" t="s">
        <v>83</v>
      </c>
      <c r="L37" s="33"/>
      <c r="M37" s="33"/>
      <c r="N37" s="33"/>
      <c r="P37">
        <v>4.2039086346510803E-2</v>
      </c>
      <c r="Q37">
        <v>-5.5022084079922005E-2</v>
      </c>
      <c r="R37">
        <v>-3.5969365806074745E-2</v>
      </c>
      <c r="S37">
        <v>6.1091804620358063E-2</v>
      </c>
      <c r="T37">
        <v>4.2039086346510803E-2</v>
      </c>
      <c r="U37">
        <v>6.1091804620358063E-2</v>
      </c>
      <c r="V37">
        <v>-5.5022084079922005E-2</v>
      </c>
      <c r="W37">
        <v>-3.5969365806074745E-2</v>
      </c>
      <c r="X37">
        <v>2.7153291736876674E-2</v>
      </c>
      <c r="Y37">
        <v>-6.9907878689556141E-2</v>
      </c>
      <c r="Z37">
        <v>4.6206010010723934E-2</v>
      </c>
      <c r="AA37">
        <v>-5.0855160415708874E-2</v>
      </c>
      <c r="AB37">
        <v>-6.9907878689556141E-2</v>
      </c>
      <c r="AC37">
        <v>2.7153291736876674E-2</v>
      </c>
      <c r="AD37">
        <v>4.6206010010723934E-2</v>
      </c>
      <c r="AE37" s="8">
        <v>-5.0855160415708874E-2</v>
      </c>
      <c r="AF37">
        <v>4.7392593598506436E-2</v>
      </c>
      <c r="AG37">
        <v>-5.3818655274807704E-2</v>
      </c>
      <c r="AH37">
        <v>3.1609920744548249E-2</v>
      </c>
      <c r="AI37">
        <v>4.5344733485337671E-2</v>
      </c>
      <c r="AJ37">
        <v>1.7347234759768071E-17</v>
      </c>
    </row>
    <row r="38" spans="1:63" x14ac:dyDescent="0.25">
      <c r="A38" s="17"/>
      <c r="B38" s="5">
        <f>SUMSQ(J8:J28)</f>
        <v>95.482429430201435</v>
      </c>
      <c r="C38" s="5">
        <f>SUMSQ(K8:K28)</f>
        <v>114.38952380952381</v>
      </c>
      <c r="D38" s="5">
        <f>(C38-B38)/C38</f>
        <v>0.16528694018173903</v>
      </c>
      <c r="E38" s="34">
        <f>((C38/E35)-(B38/E34))/(C38/E35)</f>
        <v>-0.11295074642434792</v>
      </c>
      <c r="F38" s="5">
        <f>SQRT(B38/E34)</f>
        <v>2.5229933205117216</v>
      </c>
      <c r="G38" s="5">
        <f>SQRT(B38/C34)</f>
        <v>2.1323185394821094</v>
      </c>
      <c r="H38" s="34">
        <f>((100*G38)/H29)</f>
        <v>40.578785073968547</v>
      </c>
      <c r="L38" s="19"/>
      <c r="M38" s="19"/>
      <c r="N38" s="19"/>
      <c r="P38">
        <v>4.4005214760971592E-3</v>
      </c>
      <c r="Q38">
        <v>-4.5127365392459914E-3</v>
      </c>
      <c r="R38">
        <v>-2.5666701307344365E-2</v>
      </c>
      <c r="S38">
        <v>-1.6753443292001215E-2</v>
      </c>
      <c r="T38">
        <v>4.4005214760971592E-3</v>
      </c>
      <c r="U38">
        <v>-1.6753443292001215E-2</v>
      </c>
      <c r="V38">
        <v>-4.5127365392459914E-3</v>
      </c>
      <c r="W38">
        <v>-2.5666701307344365E-2</v>
      </c>
      <c r="X38">
        <v>4.3425901258000839E-2</v>
      </c>
      <c r="Y38">
        <v>3.4512643242657688E-2</v>
      </c>
      <c r="Z38">
        <v>2.2271936489902465E-2</v>
      </c>
      <c r="AA38">
        <v>1.3358678474559314E-2</v>
      </c>
      <c r="AB38">
        <v>3.4512643242657688E-2</v>
      </c>
      <c r="AC38">
        <v>4.3425901258000839E-2</v>
      </c>
      <c r="AD38">
        <v>2.2271936489902465E-2</v>
      </c>
      <c r="AE38" s="8">
        <v>1.3358678474559314E-2</v>
      </c>
      <c r="AF38">
        <v>6.5283769348027904E-2</v>
      </c>
      <c r="AG38">
        <v>-0.13883672630564692</v>
      </c>
      <c r="AH38">
        <v>0.13838527448115437</v>
      </c>
      <c r="AI38">
        <v>-0.20690591712878714</v>
      </c>
      <c r="AJ38">
        <v>0</v>
      </c>
    </row>
    <row r="39" spans="1:63" x14ac:dyDescent="0.25">
      <c r="A39" s="17"/>
      <c r="P39">
        <v>-7.9001283346403495E-2</v>
      </c>
      <c r="Q39">
        <v>-5.5202230721426229E-2</v>
      </c>
      <c r="R39">
        <v>-2.4015254510501308E-2</v>
      </c>
      <c r="S39">
        <v>-4.7814307135478573E-2</v>
      </c>
      <c r="T39">
        <v>-7.9001283346403495E-2</v>
      </c>
      <c r="U39">
        <v>-4.7814307135478573E-2</v>
      </c>
      <c r="V39">
        <v>-5.5202230721426229E-2</v>
      </c>
      <c r="W39">
        <v>-2.4015254510501308E-2</v>
      </c>
      <c r="X39">
        <v>-7.0917717073949466E-3</v>
      </c>
      <c r="Y39">
        <v>1.6707280917582321E-2</v>
      </c>
      <c r="Z39">
        <v>2.4095204503529977E-2</v>
      </c>
      <c r="AA39">
        <v>4.7894257128507242E-2</v>
      </c>
      <c r="AB39">
        <v>1.6707280917582321E-2</v>
      </c>
      <c r="AC39">
        <v>-7.0917717073949466E-3</v>
      </c>
      <c r="AD39">
        <v>2.4095204503529977E-2</v>
      </c>
      <c r="AE39">
        <v>4.7894257128507242E-2</v>
      </c>
      <c r="AF39">
        <v>-3.940225912505424E-2</v>
      </c>
      <c r="AG39">
        <v>0.14308690421705766</v>
      </c>
      <c r="AH39">
        <v>-8.2538455039596642E-2</v>
      </c>
      <c r="AI39">
        <v>0.22771001969076332</v>
      </c>
      <c r="AJ39">
        <v>-3.4694469519536142E-18</v>
      </c>
    </row>
    <row r="40" spans="1:63" x14ac:dyDescent="0.25">
      <c r="A40" s="17"/>
      <c r="P40">
        <v>4.5778821778118935E-2</v>
      </c>
      <c r="Q40">
        <v>6.4831540051966188E-2</v>
      </c>
      <c r="R40">
        <v>-3.5211428210089421E-2</v>
      </c>
      <c r="S40">
        <v>-5.4264146483936675E-2</v>
      </c>
      <c r="T40">
        <v>4.5778821778118935E-2</v>
      </c>
      <c r="U40">
        <v>-5.4264146483936675E-2</v>
      </c>
      <c r="V40">
        <v>6.4831540051966188E-2</v>
      </c>
      <c r="W40">
        <v>-3.5211428210089421E-2</v>
      </c>
      <c r="X40">
        <v>3.574581033529238E-2</v>
      </c>
      <c r="Y40">
        <v>5.4798528609139634E-2</v>
      </c>
      <c r="Z40">
        <v>-6.4297157926763229E-2</v>
      </c>
      <c r="AA40">
        <v>-4.5244439652915976E-2</v>
      </c>
      <c r="AB40">
        <v>5.4798528609139634E-2</v>
      </c>
      <c r="AC40">
        <v>3.574581033529238E-2</v>
      </c>
      <c r="AD40">
        <v>-6.4297157926763229E-2</v>
      </c>
      <c r="AE40">
        <v>-4.5244439652915976E-2</v>
      </c>
      <c r="AF40">
        <v>-3.1489671808518097E-2</v>
      </c>
      <c r="AG40">
        <v>-5.8601660368283112E-2</v>
      </c>
      <c r="AH40">
        <v>4.6322792719341567E-2</v>
      </c>
      <c r="AI40">
        <v>3.9493482455835713E-2</v>
      </c>
      <c r="AJ40">
        <v>-5.5511151231257827E-17</v>
      </c>
    </row>
    <row r="41" spans="1:63" ht="17.25" x14ac:dyDescent="0.25">
      <c r="A41" s="17"/>
      <c r="O41" s="11" t="s">
        <v>70</v>
      </c>
      <c r="P41" s="11" t="s">
        <v>94</v>
      </c>
    </row>
    <row r="42" spans="1:63" x14ac:dyDescent="0.25">
      <c r="A42" s="17"/>
      <c r="B42" s="17"/>
      <c r="C42" s="17"/>
      <c r="D42" s="17"/>
      <c r="E42" s="17"/>
      <c r="F42" s="17"/>
      <c r="G42" s="17"/>
      <c r="H42" s="17"/>
      <c r="J42" s="17"/>
      <c r="K42" s="17"/>
      <c r="L42" s="17"/>
      <c r="M42" s="17"/>
      <c r="N42" s="17"/>
      <c r="O42" s="1" t="s">
        <v>46</v>
      </c>
      <c r="P42">
        <f t="array" ref="P42:P47">MMULT(P35:AJ40,H8:H28)</f>
        <v>5.3972041431287145</v>
      </c>
    </row>
    <row r="43" spans="1:63" x14ac:dyDescent="0.25">
      <c r="A43" s="17"/>
      <c r="B43" s="20"/>
      <c r="C43" s="20"/>
      <c r="D43" s="20"/>
      <c r="E43" s="20"/>
      <c r="F43" s="20"/>
      <c r="G43" s="20"/>
      <c r="H43" s="20"/>
      <c r="J43" s="20"/>
      <c r="K43" s="20"/>
      <c r="L43" s="20"/>
      <c r="M43" s="20"/>
      <c r="N43" s="20"/>
      <c r="O43" s="1" t="s">
        <v>71</v>
      </c>
      <c r="P43">
        <v>-8.9888083831477505E-2</v>
      </c>
    </row>
    <row r="44" spans="1:63" x14ac:dyDescent="0.25">
      <c r="A44" s="17"/>
      <c r="B44" s="17"/>
      <c r="C44" s="17"/>
      <c r="D44" s="17"/>
      <c r="E44" s="17"/>
      <c r="F44" s="17"/>
      <c r="G44" s="17"/>
      <c r="H44" s="17"/>
      <c r="J44" s="17"/>
      <c r="L44" s="17"/>
      <c r="M44" s="17"/>
      <c r="N44" s="17"/>
      <c r="O44" s="1" t="s">
        <v>72</v>
      </c>
      <c r="P44">
        <v>0.54104653374667244</v>
      </c>
    </row>
    <row r="45" spans="1:63" x14ac:dyDescent="0.25">
      <c r="A45" s="17"/>
      <c r="B45" s="17"/>
      <c r="C45" s="17"/>
      <c r="D45" s="17"/>
      <c r="E45" s="17"/>
      <c r="F45" s="17"/>
      <c r="G45" s="17"/>
      <c r="H45" s="17"/>
      <c r="J45" s="17"/>
      <c r="K45" s="17"/>
      <c r="L45" s="17"/>
      <c r="M45" s="17"/>
      <c r="N45" s="17"/>
      <c r="O45" s="1" t="s">
        <v>73</v>
      </c>
      <c r="P45">
        <v>1.0902912978643893</v>
      </c>
    </row>
    <row r="46" spans="1:63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L46" s="17"/>
      <c r="M46" s="17"/>
      <c r="N46" s="17"/>
      <c r="O46" s="1" t="s">
        <v>98</v>
      </c>
      <c r="P46">
        <v>-0.82474033745375985</v>
      </c>
    </row>
    <row r="47" spans="1:63" x14ac:dyDescent="0.25">
      <c r="A47" s="17"/>
      <c r="B47" s="17"/>
      <c r="C47" s="17"/>
      <c r="D47" s="17"/>
      <c r="E47" s="17"/>
      <c r="F47" s="17"/>
      <c r="G47" s="17"/>
      <c r="H47" s="17"/>
      <c r="I47" s="20"/>
      <c r="J47" s="17"/>
      <c r="K47" s="17"/>
      <c r="L47" s="17"/>
      <c r="M47" s="17"/>
      <c r="N47" s="17"/>
      <c r="O47" s="1" t="s">
        <v>99</v>
      </c>
      <c r="P47">
        <v>0.15947284317724481</v>
      </c>
    </row>
    <row r="48" spans="1:6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"/>
    </row>
    <row r="49" spans="1:14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x14ac:dyDescent="0.25">
      <c r="I52" s="17"/>
      <c r="K52" s="20" t="s">
        <v>93</v>
      </c>
    </row>
    <row r="53" spans="1:14" x14ac:dyDescent="0.25">
      <c r="D53" s="9"/>
      <c r="E53" s="9"/>
      <c r="F53" s="9"/>
      <c r="G53" s="9"/>
      <c r="I53" s="17"/>
    </row>
    <row r="54" spans="1:14" x14ac:dyDescent="0.25">
      <c r="D54" s="9"/>
      <c r="E54" s="9"/>
      <c r="F54" s="9"/>
      <c r="G54" s="9"/>
      <c r="I54" s="17"/>
    </row>
    <row r="55" spans="1:14" x14ac:dyDescent="0.25">
      <c r="D55" s="9"/>
      <c r="E55" s="9"/>
      <c r="F55" s="9"/>
      <c r="G55" s="9"/>
      <c r="I55" s="17"/>
    </row>
    <row r="56" spans="1:14" x14ac:dyDescent="0.25">
      <c r="D56" s="9"/>
      <c r="E56" s="9"/>
      <c r="F56" s="9"/>
      <c r="G56" s="9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K56"/>
  <sheetViews>
    <sheetView topLeftCell="A40" zoomScale="90" zoomScaleNormal="90" workbookViewId="0">
      <pane xSplit="1" topLeftCell="F1" activePane="topRight" state="frozen"/>
      <selection pane="topRight" activeCell="B38" sqref="B38:H38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7" width="12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s="37" t="s">
        <v>24</v>
      </c>
    </row>
    <row r="2" spans="1:56" x14ac:dyDescent="0.25">
      <c r="C2" t="s">
        <v>107</v>
      </c>
      <c r="I2" s="37" t="s">
        <v>18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107</v>
      </c>
      <c r="D7" s="9" t="s">
        <v>2</v>
      </c>
      <c r="E7" s="9" t="s">
        <v>24</v>
      </c>
      <c r="F7" s="9" t="s">
        <v>18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  <c r="AC7">
        <v>14</v>
      </c>
      <c r="AD7">
        <v>15</v>
      </c>
      <c r="AE7">
        <v>16</v>
      </c>
      <c r="AF7">
        <v>17</v>
      </c>
      <c r="AG7">
        <v>18</v>
      </c>
      <c r="AH7">
        <v>19</v>
      </c>
      <c r="AI7">
        <v>20</v>
      </c>
      <c r="AJ7">
        <v>21</v>
      </c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8">MMULT(A8:F28,P42:P47)</f>
        <v>3.752251630886315</v>
      </c>
      <c r="J8" s="5">
        <f>(H8-I8)</f>
        <v>0.84774836911368467</v>
      </c>
      <c r="K8" s="5">
        <f>(H8-$H$29)</f>
        <v>-0.6547619047619051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3.752251630886315</v>
      </c>
      <c r="J9" s="5">
        <f t="shared" ref="J9:J28" si="1">(H9-I9)</f>
        <v>0.59774836911368467</v>
      </c>
      <c r="K9" s="5">
        <f t="shared" ref="K9:K28" si="2">(H9-$H$29)</f>
        <v>-0.9047619047619051</v>
      </c>
      <c r="L9" s="19"/>
      <c r="M9" s="19"/>
      <c r="N9" s="19"/>
      <c r="P9" s="8">
        <f t="array" ref="P9:AJ14">TRANSPOSE(A8:F28)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1</v>
      </c>
      <c r="D10" s="30">
        <v>-1</v>
      </c>
      <c r="E10" s="30">
        <f t="shared" si="0"/>
        <v>-1</v>
      </c>
      <c r="F10" s="30">
        <v>-1</v>
      </c>
      <c r="G10" s="30"/>
      <c r="H10" s="5">
        <v>6.95</v>
      </c>
      <c r="I10" s="5">
        <v>5.4785154798534048</v>
      </c>
      <c r="J10" s="5">
        <f t="shared" si="1"/>
        <v>1.4714845201465954</v>
      </c>
      <c r="K10" s="5">
        <f t="shared" si="2"/>
        <v>1.6952380952380954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1</v>
      </c>
      <c r="AG10" s="8">
        <v>-1</v>
      </c>
      <c r="AH10" s="8">
        <v>-1</v>
      </c>
      <c r="AI10" s="8">
        <v>-1</v>
      </c>
      <c r="AJ10" s="8">
        <v>2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-1</v>
      </c>
      <c r="G11" s="30"/>
      <c r="H11" s="5">
        <v>6.4</v>
      </c>
      <c r="I11" s="5">
        <v>5.4785154798534048</v>
      </c>
      <c r="J11" s="5">
        <f t="shared" si="1"/>
        <v>0.92148452014659554</v>
      </c>
      <c r="K11" s="5">
        <f t="shared" si="2"/>
        <v>1.1452380952380956</v>
      </c>
      <c r="L11" s="19"/>
      <c r="M11" s="19"/>
      <c r="N11" s="19"/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8">
        <v>1</v>
      </c>
      <c r="AG11" s="8">
        <v>1</v>
      </c>
      <c r="AH11" s="8">
        <v>1</v>
      </c>
      <c r="AI11" s="8">
        <v>4</v>
      </c>
      <c r="AJ11" s="8">
        <v>1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5.5739128706865237</v>
      </c>
      <c r="J12" s="5">
        <f t="shared" si="1"/>
        <v>2.3260871293134766</v>
      </c>
      <c r="K12" s="5">
        <f t="shared" si="2"/>
        <v>2.6452380952380956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-1</v>
      </c>
      <c r="AH12">
        <v>2</v>
      </c>
      <c r="AI12">
        <v>-1</v>
      </c>
      <c r="AJ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-1</v>
      </c>
      <c r="G13" s="30"/>
      <c r="H13" s="5">
        <v>4.4000000000000004</v>
      </c>
      <c r="I13" s="5">
        <v>3.656854240053196</v>
      </c>
      <c r="J13" s="5">
        <f t="shared" si="1"/>
        <v>0.74314575994680432</v>
      </c>
      <c r="K13" s="5">
        <f t="shared" si="2"/>
        <v>-0.85476190476190439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0.5</v>
      </c>
      <c r="AG13">
        <v>0.5</v>
      </c>
      <c r="AH13">
        <v>1</v>
      </c>
      <c r="AI13">
        <v>2</v>
      </c>
      <c r="AJ13">
        <v>-1</v>
      </c>
    </row>
    <row r="14" spans="1:56" x14ac:dyDescent="0.25">
      <c r="A14" s="30">
        <v>1</v>
      </c>
      <c r="B14" s="30">
        <v>1</v>
      </c>
      <c r="C14" s="30">
        <v>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5.5739128706865237</v>
      </c>
      <c r="J14" s="5">
        <f t="shared" si="1"/>
        <v>-1.7239128706865237</v>
      </c>
      <c r="K14" s="5">
        <f t="shared" si="2"/>
        <v>-1.4047619047619047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-0.5</v>
      </c>
      <c r="AG14">
        <v>-1</v>
      </c>
      <c r="AH14">
        <v>1</v>
      </c>
      <c r="AI14">
        <v>2</v>
      </c>
      <c r="AJ14">
        <v>2</v>
      </c>
    </row>
    <row r="15" spans="1:56" ht="17.25" x14ac:dyDescent="0.25">
      <c r="A15" s="30">
        <v>1</v>
      </c>
      <c r="B15" s="30">
        <v>-1</v>
      </c>
      <c r="C15" s="30">
        <v>1</v>
      </c>
      <c r="D15" s="30">
        <v>-1</v>
      </c>
      <c r="E15" s="30">
        <f t="shared" si="0"/>
        <v>1</v>
      </c>
      <c r="F15" s="30">
        <v>-1</v>
      </c>
      <c r="G15" s="30"/>
      <c r="H15" s="5">
        <v>1.95</v>
      </c>
      <c r="I15" s="5">
        <v>3.656854240053196</v>
      </c>
      <c r="J15" s="5">
        <f t="shared" si="1"/>
        <v>-1.7068542400531961</v>
      </c>
      <c r="K15" s="5">
        <f t="shared" si="2"/>
        <v>-3.3047619047619046</v>
      </c>
      <c r="L15" s="19"/>
      <c r="M15" s="19"/>
      <c r="N15" s="19"/>
      <c r="P15" s="11" t="s">
        <v>90</v>
      </c>
      <c r="Q15" s="3"/>
      <c r="R15" s="3"/>
      <c r="S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3.6705550386762322</v>
      </c>
      <c r="J16" s="5">
        <f t="shared" si="1"/>
        <v>0.82944496132376777</v>
      </c>
      <c r="K16" s="5">
        <f t="shared" si="2"/>
        <v>-0.75476190476190474</v>
      </c>
      <c r="L16" s="19"/>
      <c r="M16" s="19"/>
      <c r="N16" s="19"/>
      <c r="P16">
        <f t="array" ref="P16:U21">MMULT(P9:AJ14,A8:F28)</f>
        <v>21</v>
      </c>
      <c r="Q16">
        <v>0</v>
      </c>
      <c r="R16">
        <v>24</v>
      </c>
      <c r="S16">
        <v>0</v>
      </c>
      <c r="T16">
        <v>3</v>
      </c>
      <c r="U16">
        <v>3.5</v>
      </c>
    </row>
    <row r="17" spans="1:21" x14ac:dyDescent="0.25">
      <c r="A17" s="30">
        <v>1</v>
      </c>
      <c r="B17" s="30">
        <v>-1</v>
      </c>
      <c r="C17" s="30">
        <v>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3.6705550386762322</v>
      </c>
      <c r="J17" s="5">
        <f t="shared" si="1"/>
        <v>1.0294449613237679</v>
      </c>
      <c r="K17" s="5">
        <f t="shared" si="2"/>
        <v>-0.55476190476190457</v>
      </c>
      <c r="L17" s="19"/>
      <c r="M17" s="19"/>
      <c r="N17" s="19"/>
      <c r="P17">
        <v>0</v>
      </c>
      <c r="Q17">
        <v>24</v>
      </c>
      <c r="R17">
        <v>-3</v>
      </c>
      <c r="S17">
        <v>-1</v>
      </c>
      <c r="T17">
        <v>-5</v>
      </c>
      <c r="U17">
        <v>1.5</v>
      </c>
    </row>
    <row r="18" spans="1:21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7.8868648785622124</v>
      </c>
      <c r="J18" s="5">
        <f t="shared" si="1"/>
        <v>2.8631351214377876</v>
      </c>
      <c r="K18" s="5">
        <f t="shared" si="2"/>
        <v>5.4952380952380953</v>
      </c>
      <c r="L18" s="19"/>
      <c r="M18" s="19"/>
      <c r="N18" s="19"/>
      <c r="P18">
        <v>24</v>
      </c>
      <c r="Q18">
        <v>-3</v>
      </c>
      <c r="R18">
        <v>36</v>
      </c>
      <c r="S18">
        <v>-3</v>
      </c>
      <c r="T18">
        <v>9</v>
      </c>
      <c r="U18">
        <v>9.5</v>
      </c>
    </row>
    <row r="19" spans="1:21" x14ac:dyDescent="0.25">
      <c r="A19" s="30">
        <v>1</v>
      </c>
      <c r="B19" s="30">
        <v>1</v>
      </c>
      <c r="C19" s="30">
        <v>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7.8868648785622124</v>
      </c>
      <c r="J19" s="5">
        <f t="shared" si="1"/>
        <v>-1.8368648785622126</v>
      </c>
      <c r="K19" s="5">
        <f t="shared" si="2"/>
        <v>0.79523809523809508</v>
      </c>
      <c r="L19" s="19"/>
      <c r="M19" s="19"/>
      <c r="N19" s="19"/>
      <c r="P19">
        <v>0</v>
      </c>
      <c r="Q19">
        <v>-1</v>
      </c>
      <c r="R19">
        <v>-3</v>
      </c>
      <c r="S19">
        <v>24</v>
      </c>
      <c r="T19">
        <v>1</v>
      </c>
      <c r="U19">
        <v>-1.5</v>
      </c>
    </row>
    <row r="20" spans="1:21" x14ac:dyDescent="0.25">
      <c r="A20" s="30">
        <v>1</v>
      </c>
      <c r="B20" s="30">
        <v>1</v>
      </c>
      <c r="C20" s="30">
        <v>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7.9822622693953313</v>
      </c>
      <c r="J20" s="5">
        <f t="shared" si="1"/>
        <v>1.8677377306046683</v>
      </c>
      <c r="K20" s="5">
        <f t="shared" si="2"/>
        <v>4.5952380952380949</v>
      </c>
      <c r="L20" s="19"/>
      <c r="M20" s="19"/>
      <c r="N20" s="19"/>
      <c r="P20">
        <v>3</v>
      </c>
      <c r="Q20">
        <v>-5</v>
      </c>
      <c r="R20">
        <v>9</v>
      </c>
      <c r="S20">
        <v>1</v>
      </c>
      <c r="T20">
        <v>22.5</v>
      </c>
      <c r="U20">
        <v>2.25</v>
      </c>
    </row>
    <row r="21" spans="1:21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7.9822622693953313</v>
      </c>
      <c r="J21" s="5">
        <f t="shared" si="1"/>
        <v>-0.83226226939533099</v>
      </c>
      <c r="K21" s="5">
        <f t="shared" si="2"/>
        <v>1.8952380952380956</v>
      </c>
      <c r="L21" s="19"/>
      <c r="M21" s="19"/>
      <c r="N21" s="19"/>
      <c r="P21">
        <v>3.5</v>
      </c>
      <c r="Q21">
        <v>1.5</v>
      </c>
      <c r="R21">
        <v>9.5</v>
      </c>
      <c r="S21">
        <v>-1.5</v>
      </c>
      <c r="T21">
        <v>2.25</v>
      </c>
      <c r="U21">
        <v>26.25</v>
      </c>
    </row>
    <row r="22" spans="1:21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3.5751576478431133</v>
      </c>
      <c r="J22" s="5">
        <f t="shared" si="1"/>
        <v>0.6748423521568867</v>
      </c>
      <c r="K22" s="5">
        <f t="shared" si="2"/>
        <v>-1.0047619047619047</v>
      </c>
      <c r="L22" s="19"/>
      <c r="M22" s="19"/>
      <c r="N22" s="19"/>
      <c r="P22" s="11" t="s">
        <v>91</v>
      </c>
      <c r="Q22" s="3"/>
      <c r="R22" s="3"/>
      <c r="S22" s="3"/>
    </row>
    <row r="23" spans="1:21" x14ac:dyDescent="0.25">
      <c r="A23" s="30">
        <v>1</v>
      </c>
      <c r="B23" s="30">
        <v>-1</v>
      </c>
      <c r="C23" s="30">
        <v>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3.5751576478431133</v>
      </c>
      <c r="J23" s="5">
        <f t="shared" si="1"/>
        <v>-2.3251576478431133</v>
      </c>
      <c r="K23" s="5">
        <f t="shared" si="2"/>
        <v>-4.0047619047619047</v>
      </c>
      <c r="L23" s="19"/>
      <c r="M23" s="19"/>
      <c r="N23" s="19"/>
      <c r="P23">
        <f t="array" ref="P23:U28">MINVERSE(P16:U21)</f>
        <v>0.25761316164216558</v>
      </c>
      <c r="Q23">
        <v>-1.9568992366083626E-2</v>
      </c>
      <c r="R23">
        <v>-0.19297111332364633</v>
      </c>
      <c r="S23">
        <v>-2.4446326048464907E-2</v>
      </c>
      <c r="T23">
        <v>3.6368589101815396E-2</v>
      </c>
      <c r="U23">
        <v>3.2092730850453478E-2</v>
      </c>
    </row>
    <row r="24" spans="1:21" x14ac:dyDescent="0.25">
      <c r="A24" s="30">
        <v>1</v>
      </c>
      <c r="B24" s="30">
        <v>1</v>
      </c>
      <c r="C24" s="30">
        <v>1</v>
      </c>
      <c r="D24" s="30">
        <v>1</v>
      </c>
      <c r="E24" s="30">
        <v>0.5</v>
      </c>
      <c r="F24" s="30">
        <v>-0.5</v>
      </c>
      <c r="G24" s="30"/>
      <c r="H24" s="5">
        <v>6.45</v>
      </c>
      <c r="I24" s="5">
        <v>7.5994584774056317</v>
      </c>
      <c r="J24" s="5">
        <f t="shared" si="1"/>
        <v>-1.1494584774056316</v>
      </c>
      <c r="K24" s="5">
        <f t="shared" si="2"/>
        <v>1.1952380952380954</v>
      </c>
      <c r="L24" s="19"/>
      <c r="M24" s="19"/>
      <c r="N24" s="19"/>
      <c r="P24">
        <v>-1.9568992366083629E-2</v>
      </c>
      <c r="Q24">
        <v>4.570766811771123E-2</v>
      </c>
      <c r="R24">
        <v>1.7292136003416114E-2</v>
      </c>
      <c r="S24">
        <v>3.3877194498676128E-3</v>
      </c>
      <c r="T24">
        <v>6.3602745084541555E-3</v>
      </c>
      <c r="U24">
        <v>-6.6123565484551491E-3</v>
      </c>
    </row>
    <row r="25" spans="1:21" x14ac:dyDescent="0.25">
      <c r="A25" s="30">
        <v>1</v>
      </c>
      <c r="B25" s="30">
        <v>-1</v>
      </c>
      <c r="C25" s="30">
        <v>1</v>
      </c>
      <c r="D25" s="30">
        <v>-1</v>
      </c>
      <c r="E25" s="30">
        <v>0.5</v>
      </c>
      <c r="F25" s="30">
        <v>-1</v>
      </c>
      <c r="G25" s="30"/>
      <c r="H25" s="5">
        <v>2.1</v>
      </c>
      <c r="I25" s="5">
        <v>3.3455984911883343</v>
      </c>
      <c r="J25" s="5">
        <f t="shared" si="1"/>
        <v>-1.2455984911883342</v>
      </c>
      <c r="K25" s="5">
        <f t="shared" si="2"/>
        <v>-3.1547619047619047</v>
      </c>
      <c r="L25" s="19"/>
      <c r="M25" s="19"/>
      <c r="N25" s="19"/>
      <c r="P25">
        <v>-0.1929711133236463</v>
      </c>
      <c r="Q25">
        <v>1.7292136003416114E-2</v>
      </c>
      <c r="R25">
        <v>0.17893818528120317</v>
      </c>
      <c r="S25">
        <v>2.2523144525026396E-2</v>
      </c>
      <c r="T25">
        <v>-3.94694148832603E-2</v>
      </c>
      <c r="U25">
        <v>-3.5347092086434925E-2</v>
      </c>
    </row>
    <row r="26" spans="1:21" x14ac:dyDescent="0.25">
      <c r="A26" s="30">
        <v>1</v>
      </c>
      <c r="B26" s="30">
        <v>-1</v>
      </c>
      <c r="C26" s="30">
        <v>1</v>
      </c>
      <c r="D26" s="30">
        <v>2</v>
      </c>
      <c r="E26" s="30">
        <v>1</v>
      </c>
      <c r="F26" s="30">
        <v>1</v>
      </c>
      <c r="G26" s="30"/>
      <c r="H26" s="5">
        <v>4.75</v>
      </c>
      <c r="I26" s="5">
        <v>5.4972412357603595</v>
      </c>
      <c r="J26" s="5">
        <f t="shared" si="1"/>
        <v>-0.7472412357603595</v>
      </c>
      <c r="K26" s="5">
        <f t="shared" si="2"/>
        <v>-0.50476190476190474</v>
      </c>
      <c r="L26" s="19"/>
      <c r="M26" s="19"/>
      <c r="N26" s="19"/>
      <c r="P26">
        <v>-2.4446326048464907E-2</v>
      </c>
      <c r="Q26">
        <v>3.3877194498676123E-3</v>
      </c>
      <c r="R26">
        <v>2.2523144525026399E-2</v>
      </c>
      <c r="S26">
        <v>4.4784759560149344E-2</v>
      </c>
      <c r="T26">
        <v>-6.7929624799420961E-3</v>
      </c>
      <c r="U26">
        <v>-1.9439240408697632E-3</v>
      </c>
    </row>
    <row r="27" spans="1:21" x14ac:dyDescent="0.25">
      <c r="A27" s="30">
        <v>1</v>
      </c>
      <c r="B27" s="30">
        <v>-1</v>
      </c>
      <c r="C27" s="30">
        <v>4</v>
      </c>
      <c r="D27" s="30">
        <v>-1</v>
      </c>
      <c r="E27" s="30">
        <v>2</v>
      </c>
      <c r="F27" s="30">
        <v>2</v>
      </c>
      <c r="G27" s="30"/>
      <c r="H27" s="5">
        <v>3.6</v>
      </c>
      <c r="I27" s="5">
        <v>3.6000000000000023</v>
      </c>
      <c r="J27" s="5">
        <f t="shared" si="1"/>
        <v>-2.2204460492503131E-15</v>
      </c>
      <c r="K27" s="5">
        <f t="shared" si="2"/>
        <v>-1.6547619047619047</v>
      </c>
      <c r="L27" s="19"/>
      <c r="M27" s="19"/>
      <c r="N27" s="19"/>
      <c r="P27">
        <v>3.6368589101815396E-2</v>
      </c>
      <c r="Q27">
        <v>6.3602745084541546E-3</v>
      </c>
      <c r="R27">
        <v>-3.94694148832603E-2</v>
      </c>
      <c r="S27">
        <v>-6.7929624799420961E-3</v>
      </c>
      <c r="T27">
        <v>5.6716166488834784E-2</v>
      </c>
      <c r="U27">
        <v>3.8220247410341462E-3</v>
      </c>
    </row>
    <row r="28" spans="1:21" x14ac:dyDescent="0.25">
      <c r="A28" s="30">
        <v>1</v>
      </c>
      <c r="B28" s="30">
        <v>2</v>
      </c>
      <c r="C28" s="30">
        <v>1</v>
      </c>
      <c r="D28" s="30">
        <v>-1</v>
      </c>
      <c r="E28" s="30">
        <v>-1</v>
      </c>
      <c r="F28" s="30">
        <v>2</v>
      </c>
      <c r="G28" s="30"/>
      <c r="H28" s="5">
        <v>4.55</v>
      </c>
      <c r="I28" s="5">
        <v>7.1549536837329102</v>
      </c>
      <c r="J28" s="5">
        <f t="shared" si="1"/>
        <v>-2.6049536837329104</v>
      </c>
      <c r="K28" s="5">
        <f t="shared" si="2"/>
        <v>-0.70476190476190492</v>
      </c>
      <c r="L28" s="19"/>
      <c r="M28" s="19"/>
      <c r="N28" s="19"/>
      <c r="P28">
        <v>3.2092730850453478E-2</v>
      </c>
      <c r="Q28">
        <v>-6.61235654845515E-3</v>
      </c>
      <c r="R28">
        <v>-3.5347092086434932E-2</v>
      </c>
      <c r="S28">
        <v>-1.9439240408697632E-3</v>
      </c>
      <c r="T28">
        <v>3.8220247410341462E-3</v>
      </c>
      <c r="U28">
        <v>4.6547653711946517E-2</v>
      </c>
    </row>
    <row r="29" spans="1:21" x14ac:dyDescent="0.25">
      <c r="A29" s="17"/>
      <c r="B29" s="17"/>
      <c r="C29" s="17"/>
      <c r="D29" s="32" t="s">
        <v>38</v>
      </c>
      <c r="E29" s="32"/>
      <c r="F29" s="32"/>
      <c r="G29" s="32"/>
      <c r="H29" s="31">
        <f>AVERAGE(H8:H28)</f>
        <v>5.2547619047619047</v>
      </c>
      <c r="I29" s="19"/>
      <c r="J29" s="17"/>
      <c r="K29" s="17"/>
      <c r="L29" s="17"/>
      <c r="M29" s="17"/>
      <c r="N29" s="17"/>
    </row>
    <row r="30" spans="1:21" x14ac:dyDescent="0.25">
      <c r="A30" s="17"/>
      <c r="B30" s="17"/>
      <c r="C30" s="17"/>
      <c r="D30" s="17"/>
      <c r="E30" s="17"/>
      <c r="F30" s="17"/>
      <c r="G30" s="17"/>
      <c r="H30" s="17"/>
      <c r="I30" s="19"/>
      <c r="J30" s="17"/>
      <c r="K30" s="17"/>
      <c r="L30" s="17"/>
      <c r="M30" s="17"/>
      <c r="N30" s="17"/>
    </row>
    <row r="31" spans="1:21" x14ac:dyDescent="0.25">
      <c r="A31" s="17"/>
      <c r="B31" s="17"/>
      <c r="C31" s="17"/>
      <c r="D31" s="17"/>
      <c r="E31" s="17"/>
      <c r="F31" s="17"/>
      <c r="G31" s="17"/>
      <c r="H31" s="17"/>
      <c r="I31" s="19"/>
      <c r="J31" s="17"/>
      <c r="K31" s="17"/>
      <c r="L31" s="17"/>
      <c r="M31" s="17"/>
      <c r="N31" s="17"/>
    </row>
    <row r="32" spans="1:21" x14ac:dyDescent="0.25">
      <c r="A32" s="17"/>
      <c r="B32" s="17"/>
      <c r="C32" s="17"/>
      <c r="D32" s="17"/>
      <c r="E32" s="17"/>
      <c r="F32" s="17"/>
      <c r="G32" s="17"/>
      <c r="H32" s="17"/>
      <c r="I32" s="19"/>
      <c r="J32" s="17"/>
      <c r="K32" s="17"/>
      <c r="L32" s="17"/>
      <c r="M32" s="17"/>
      <c r="N32" s="17"/>
    </row>
    <row r="33" spans="1:63" x14ac:dyDescent="0.25">
      <c r="A33" s="17"/>
      <c r="C33" s="13" t="s">
        <v>74</v>
      </c>
      <c r="D33" s="13" t="s">
        <v>75</v>
      </c>
      <c r="E33" s="13" t="s">
        <v>76</v>
      </c>
      <c r="G33" s="35"/>
      <c r="I33" s="17"/>
    </row>
    <row r="34" spans="1:63" ht="17.25" x14ac:dyDescent="0.25">
      <c r="A34" s="17"/>
      <c r="B34" s="9" t="s">
        <v>77</v>
      </c>
      <c r="C34" s="5">
        <v>21</v>
      </c>
      <c r="D34" s="5">
        <v>5</v>
      </c>
      <c r="E34" s="5">
        <f>(C34-D34-1)</f>
        <v>15</v>
      </c>
      <c r="F34" t="s">
        <v>78</v>
      </c>
      <c r="G34" s="19"/>
      <c r="I34" s="17"/>
      <c r="P34" s="11" t="s">
        <v>92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</row>
    <row r="35" spans="1:63" x14ac:dyDescent="0.25">
      <c r="A35" s="17"/>
      <c r="B35" s="9" t="s">
        <v>79</v>
      </c>
      <c r="C35" s="5">
        <v>21</v>
      </c>
      <c r="D35" s="5">
        <v>0</v>
      </c>
      <c r="E35" s="5">
        <f>(C35-1)</f>
        <v>20</v>
      </c>
      <c r="F35" t="s">
        <v>80</v>
      </c>
      <c r="G35" s="19"/>
      <c r="I35" s="17"/>
      <c r="P35">
        <f t="array" ref="P35:AJ40">MMULT(P23:U28,P9:AJ14)</f>
        <v>0.17711868668533662</v>
      </c>
      <c r="Q35">
        <v>0.17711868668533662</v>
      </c>
      <c r="R35">
        <v>1.0580620486316597E-3</v>
      </c>
      <c r="S35">
        <v>1.0580620486316597E-3</v>
      </c>
      <c r="T35">
        <v>6.5243523749538623E-2</v>
      </c>
      <c r="U35">
        <v>0.11293322498442968</v>
      </c>
      <c r="V35">
        <v>6.5243523749538623E-2</v>
      </c>
      <c r="W35">
        <v>0.11293322498442968</v>
      </c>
      <c r="X35">
        <v>5.548885638477604E-2</v>
      </c>
      <c r="Y35">
        <v>5.548885638477604E-2</v>
      </c>
      <c r="Z35">
        <v>2.4902588155332646E-2</v>
      </c>
      <c r="AA35">
        <v>2.4902588155332646E-2</v>
      </c>
      <c r="AB35">
        <v>8.9088049856239609E-2</v>
      </c>
      <c r="AC35">
        <v>8.9088049856239609E-2</v>
      </c>
      <c r="AD35">
        <v>-8.6966053161309162E-3</v>
      </c>
      <c r="AE35" s="8">
        <v>-8.6966053161309162E-3</v>
      </c>
      <c r="AF35">
        <v>2.2764659029651687E-2</v>
      </c>
      <c r="AG35">
        <v>9.4748930433521977E-2</v>
      </c>
      <c r="AH35">
        <v>0.10377970853994192</v>
      </c>
      <c r="AI35">
        <v>-0.33333333333333348</v>
      </c>
      <c r="AJ35">
        <v>7.7767262233908452E-2</v>
      </c>
    </row>
    <row r="36" spans="1:63" x14ac:dyDescent="0.25">
      <c r="A36" s="17"/>
      <c r="I36" s="17"/>
      <c r="P36">
        <v>-5.1624325970247346E-2</v>
      </c>
      <c r="Q36">
        <v>-5.1624325970247346E-2</v>
      </c>
      <c r="R36">
        <v>4.0295174345177098E-2</v>
      </c>
      <c r="S36">
        <v>4.0295174345177098E-2</v>
      </c>
      <c r="T36">
        <v>2.70704612482668E-2</v>
      </c>
      <c r="U36">
        <v>-3.8399612873337048E-2</v>
      </c>
      <c r="V36">
        <v>2.70704612482668E-2</v>
      </c>
      <c r="W36">
        <v>-3.8399612873337048E-2</v>
      </c>
      <c r="X36">
        <v>-5.7569436087420427E-2</v>
      </c>
      <c r="Y36">
        <v>-5.7569436087420427E-2</v>
      </c>
      <c r="Z36">
        <v>5.979116226182063E-2</v>
      </c>
      <c r="AA36">
        <v>5.979116226182063E-2</v>
      </c>
      <c r="AB36">
        <v>4.6566449164910331E-2</v>
      </c>
      <c r="AC36">
        <v>4.6566449164910331E-2</v>
      </c>
      <c r="AD36">
        <v>-4.4344722990510128E-2</v>
      </c>
      <c r="AE36" s="8">
        <v>-4.4344722990510128E-2</v>
      </c>
      <c r="AF36">
        <v>5.3304846733365982E-2</v>
      </c>
      <c r="AG36">
        <v>-4.1579750127564125E-2</v>
      </c>
      <c r="AH36">
        <v>-4.1461167620644508E-2</v>
      </c>
      <c r="AI36">
        <v>5.2041704279304213E-18</v>
      </c>
      <c r="AJ36">
        <v>6.616577281752288E-2</v>
      </c>
    </row>
    <row r="37" spans="1:63" x14ac:dyDescent="0.25">
      <c r="A37" s="17"/>
      <c r="B37" s="10" t="s">
        <v>77</v>
      </c>
      <c r="C37" s="10" t="s">
        <v>79</v>
      </c>
      <c r="D37" s="10" t="s">
        <v>48</v>
      </c>
      <c r="E37" s="10" t="s">
        <v>50</v>
      </c>
      <c r="F37" s="10" t="s">
        <v>81</v>
      </c>
      <c r="G37" s="10" t="s">
        <v>82</v>
      </c>
      <c r="H37" s="10" t="s">
        <v>83</v>
      </c>
      <c r="L37" s="33"/>
      <c r="M37" s="33"/>
      <c r="N37" s="33"/>
      <c r="P37">
        <v>-0.12866471554058084</v>
      </c>
      <c r="Q37">
        <v>-0.12866471554058084</v>
      </c>
      <c r="R37">
        <v>5.5552570405641807E-2</v>
      </c>
      <c r="S37">
        <v>5.5552570405641807E-2</v>
      </c>
      <c r="T37">
        <v>-1.514161376722804E-2</v>
      </c>
      <c r="U37">
        <v>-5.7970531367711006E-2</v>
      </c>
      <c r="V37">
        <v>-1.514161376722804E-2</v>
      </c>
      <c r="W37">
        <v>-5.7970531367711006E-2</v>
      </c>
      <c r="X37">
        <v>-4.6795967240074766E-3</v>
      </c>
      <c r="Y37">
        <v>-4.6795967240074766E-3</v>
      </c>
      <c r="Z37">
        <v>2.1660029689174003E-2</v>
      </c>
      <c r="AA37">
        <v>2.1660029689174003E-2</v>
      </c>
      <c r="AB37">
        <v>-4.9034154483695844E-2</v>
      </c>
      <c r="AC37">
        <v>-4.9034154483695844E-2</v>
      </c>
      <c r="AD37">
        <v>6.6014587448862377E-2</v>
      </c>
      <c r="AE37" s="8">
        <v>6.6014587448862377E-2</v>
      </c>
      <c r="AF37">
        <v>2.372119108758669E-2</v>
      </c>
      <c r="AG37">
        <v>-3.8235823926080867E-2</v>
      </c>
      <c r="AH37">
        <v>-6.109528196550168E-2</v>
      </c>
      <c r="AI37">
        <v>0.33333333333333337</v>
      </c>
      <c r="AJ37">
        <v>-3.3196569850246854E-2</v>
      </c>
    </row>
    <row r="38" spans="1:63" x14ac:dyDescent="0.25">
      <c r="A38" s="17"/>
      <c r="B38" s="5">
        <f>SUMSQ(J8:J28)</f>
        <v>49.51770449248697</v>
      </c>
      <c r="C38" s="5">
        <f>SUMSQ(K8:K28)</f>
        <v>114.38952380952381</v>
      </c>
      <c r="D38" s="5">
        <f>(C38-B38)/C38</f>
        <v>0.56711329111797348</v>
      </c>
      <c r="E38" s="34">
        <f>((C38/E35)-(B38/E34))/(C38/E35)</f>
        <v>0.4228177214906314</v>
      </c>
      <c r="F38" s="5">
        <f>SQRT(B38/E34)</f>
        <v>1.8169150501603346</v>
      </c>
      <c r="G38" s="5">
        <f>SQRT(B38/C34)</f>
        <v>1.535573485123283</v>
      </c>
      <c r="H38" s="34">
        <f>((100*G38)/H29)</f>
        <v>29.222513083451695</v>
      </c>
      <c r="L38" s="19"/>
      <c r="M38" s="19"/>
      <c r="N38" s="19"/>
      <c r="P38">
        <v>-5.8832547054267326E-2</v>
      </c>
      <c r="Q38">
        <v>-5.8832547054267326E-2</v>
      </c>
      <c r="R38">
        <v>-3.458333511290837E-2</v>
      </c>
      <c r="S38">
        <v>-3.458333511290837E-2</v>
      </c>
      <c r="T38">
        <v>-3.8471183194647901E-2</v>
      </c>
      <c r="U38">
        <v>-5.4944698972527795E-2</v>
      </c>
      <c r="V38">
        <v>-3.8471183194647901E-2</v>
      </c>
      <c r="W38">
        <v>-5.4944698972527795E-2</v>
      </c>
      <c r="X38">
        <v>4.4322897025915561E-2</v>
      </c>
      <c r="Y38">
        <v>4.4322897025915561E-2</v>
      </c>
      <c r="Z38">
        <v>4.1400259047506119E-2</v>
      </c>
      <c r="AA38">
        <v>4.1400259047506119E-2</v>
      </c>
      <c r="AB38">
        <v>3.7512410965766588E-2</v>
      </c>
      <c r="AC38">
        <v>3.7512410965766588E-2</v>
      </c>
      <c r="AD38">
        <v>4.8210745107655092E-2</v>
      </c>
      <c r="AE38" s="8">
        <v>4.8210745107655092E-2</v>
      </c>
      <c r="AF38">
        <v>4.3824778267042286E-2</v>
      </c>
      <c r="AG38">
        <v>-5.1548217732556745E-2</v>
      </c>
      <c r="AH38">
        <v>7.5521731626180699E-2</v>
      </c>
      <c r="AI38">
        <v>1.8648277366750676E-17</v>
      </c>
      <c r="AJ38">
        <v>-3.7027387785650047E-2</v>
      </c>
    </row>
    <row r="39" spans="1:63" x14ac:dyDescent="0.25">
      <c r="A39" s="17"/>
      <c r="P39">
        <v>5.7870053419911971E-2</v>
      </c>
      <c r="Q39">
        <v>5.7870053419911971E-2</v>
      </c>
      <c r="R39">
        <v>-5.0485780022917578E-2</v>
      </c>
      <c r="S39">
        <v>-5.0485780022917578E-2</v>
      </c>
      <c r="T39">
        <v>-4.284173054084929E-2</v>
      </c>
      <c r="U39">
        <v>5.0226003937843683E-2</v>
      </c>
      <c r="V39">
        <v>-4.284173054084929E-2</v>
      </c>
      <c r="W39">
        <v>5.0226003937843683E-2</v>
      </c>
      <c r="X39">
        <v>-6.9148204517641795E-2</v>
      </c>
      <c r="Y39">
        <v>-6.9148204517641795E-2</v>
      </c>
      <c r="Z39">
        <v>4.936062799486779E-2</v>
      </c>
      <c r="AA39">
        <v>4.936062799486779E-2</v>
      </c>
      <c r="AB39">
        <v>5.7004677476936078E-2</v>
      </c>
      <c r="AC39">
        <v>5.7004677476936078E-2</v>
      </c>
      <c r="AD39">
        <v>-7.6792253999710083E-2</v>
      </c>
      <c r="AE39">
        <v>-7.6792253999710083E-2</v>
      </c>
      <c r="AF39">
        <v>2.2913557120967473E-2</v>
      </c>
      <c r="AG39">
        <v>2.1867920693426284E-2</v>
      </c>
      <c r="AH39">
        <v>3.7491165980085679E-2</v>
      </c>
      <c r="AI39">
        <v>1.8214596497756474E-17</v>
      </c>
      <c r="AJ39">
        <v>-3.2659431291360987E-2</v>
      </c>
    </row>
    <row r="40" spans="1:63" x14ac:dyDescent="0.25">
      <c r="A40" s="17"/>
      <c r="P40">
        <v>5.5671597806324122E-2</v>
      </c>
      <c r="Q40">
        <v>5.5671597806324122E-2</v>
      </c>
      <c r="R40">
        <v>-5.8292472196547498E-2</v>
      </c>
      <c r="S40">
        <v>-5.8292472196547498E-2</v>
      </c>
      <c r="T40">
        <v>3.4802835227345535E-2</v>
      </c>
      <c r="U40">
        <v>-3.7423709617568912E-2</v>
      </c>
      <c r="V40">
        <v>3.4802835227345535E-2</v>
      </c>
      <c r="W40">
        <v>-3.7423709617568912E-2</v>
      </c>
      <c r="X40">
        <v>4.4139700242516303E-2</v>
      </c>
      <c r="Y40">
        <v>4.4139700242516303E-2</v>
      </c>
      <c r="Z40">
        <v>-5.4536270796218742E-2</v>
      </c>
      <c r="AA40">
        <v>-5.4536270796218742E-2</v>
      </c>
      <c r="AB40">
        <v>3.8559036627674292E-2</v>
      </c>
      <c r="AC40">
        <v>3.8559036627674292E-2</v>
      </c>
      <c r="AD40">
        <v>-4.8955607181376731E-2</v>
      </c>
      <c r="AE40">
        <v>-4.8955607181376731E-2</v>
      </c>
      <c r="AF40">
        <v>-3.3173456310762552E-2</v>
      </c>
      <c r="AG40">
        <v>-3.9334721988085984E-2</v>
      </c>
      <c r="AH40">
        <v>4.9839825683714832E-2</v>
      </c>
      <c r="AI40">
        <v>-1.3877787807814457E-17</v>
      </c>
      <c r="AJ40">
        <v>7.4738132390836903E-2</v>
      </c>
    </row>
    <row r="41" spans="1:63" ht="17.25" x14ac:dyDescent="0.25">
      <c r="A41" s="17"/>
      <c r="O41" s="11" t="s">
        <v>70</v>
      </c>
      <c r="P41" s="11" t="s">
        <v>94</v>
      </c>
    </row>
    <row r="42" spans="1:63" x14ac:dyDescent="0.25">
      <c r="A42" s="17"/>
      <c r="B42" s="17"/>
      <c r="C42" s="17"/>
      <c r="D42" s="17"/>
      <c r="E42" s="17"/>
      <c r="F42" s="17"/>
      <c r="G42" s="17"/>
      <c r="H42" s="17"/>
      <c r="J42" s="17"/>
      <c r="K42" s="17"/>
      <c r="L42" s="17"/>
      <c r="M42" s="17"/>
      <c r="N42" s="17"/>
      <c r="O42" s="1" t="s">
        <v>46</v>
      </c>
      <c r="P42">
        <f t="array" ref="P42:P47">MMULT(P35:AJ40,H8:H28)</f>
        <v>5.4712006983387393</v>
      </c>
    </row>
    <row r="43" spans="1:63" x14ac:dyDescent="0.25">
      <c r="A43" s="17"/>
      <c r="B43" s="20"/>
      <c r="C43" s="20"/>
      <c r="D43" s="20"/>
      <c r="E43" s="20"/>
      <c r="F43" s="20"/>
      <c r="G43" s="20"/>
      <c r="H43" s="20"/>
      <c r="J43" s="20"/>
      <c r="K43" s="20"/>
      <c r="L43" s="20"/>
      <c r="M43" s="20"/>
      <c r="N43" s="20"/>
      <c r="O43" s="1" t="s">
        <v>71</v>
      </c>
      <c r="P43">
        <v>1.5333421176298272</v>
      </c>
    </row>
    <row r="44" spans="1:63" x14ac:dyDescent="0.25">
      <c r="A44" s="17"/>
      <c r="B44" s="17"/>
      <c r="C44" s="17"/>
      <c r="D44" s="17"/>
      <c r="E44" s="17"/>
      <c r="F44" s="17"/>
      <c r="G44" s="17"/>
      <c r="H44" s="17"/>
      <c r="J44" s="17"/>
      <c r="L44" s="17"/>
      <c r="M44" s="17"/>
      <c r="N44" s="17"/>
      <c r="O44" s="1" t="s">
        <v>72</v>
      </c>
      <c r="P44">
        <v>-0.27415394134419824</v>
      </c>
    </row>
    <row r="45" spans="1:63" x14ac:dyDescent="0.25">
      <c r="A45" s="17"/>
      <c r="B45" s="17"/>
      <c r="C45" s="17"/>
      <c r="D45" s="17"/>
      <c r="E45" s="17"/>
      <c r="F45" s="17"/>
      <c r="G45" s="17"/>
      <c r="H45" s="17"/>
      <c r="J45" s="17"/>
      <c r="K45" s="17"/>
      <c r="L45" s="17"/>
      <c r="M45" s="17"/>
      <c r="N45" s="17"/>
      <c r="O45" s="1" t="s">
        <v>73</v>
      </c>
      <c r="P45">
        <v>0.58166320162468166</v>
      </c>
    </row>
    <row r="46" spans="1:63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L46" s="17"/>
      <c r="M46" s="17"/>
      <c r="N46" s="17"/>
      <c r="O46" s="1" t="s">
        <v>98</v>
      </c>
      <c r="P46">
        <v>0.62251149772972281</v>
      </c>
    </row>
    <row r="47" spans="1:63" x14ac:dyDescent="0.25">
      <c r="A47" s="17"/>
      <c r="B47" s="17"/>
      <c r="C47" s="17"/>
      <c r="D47" s="17"/>
      <c r="E47" s="17"/>
      <c r="F47" s="17"/>
      <c r="G47" s="17"/>
      <c r="H47" s="17"/>
      <c r="I47" s="20"/>
      <c r="J47" s="17"/>
      <c r="K47" s="17"/>
      <c r="L47" s="17"/>
      <c r="M47" s="17"/>
      <c r="N47" s="17"/>
      <c r="O47" s="1" t="s">
        <v>99</v>
      </c>
      <c r="P47">
        <v>4.7698695416559356E-2</v>
      </c>
    </row>
    <row r="48" spans="1:6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"/>
    </row>
    <row r="49" spans="1:14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x14ac:dyDescent="0.25">
      <c r="I52" s="17"/>
      <c r="K52" s="20" t="s">
        <v>93</v>
      </c>
    </row>
    <row r="53" spans="1:14" x14ac:dyDescent="0.25">
      <c r="D53" s="9"/>
      <c r="E53" s="9"/>
      <c r="F53" s="9"/>
      <c r="G53" s="9"/>
      <c r="I53" s="17"/>
    </row>
    <row r="54" spans="1:14" x14ac:dyDescent="0.25">
      <c r="D54" s="9"/>
      <c r="E54" s="9"/>
      <c r="F54" s="9"/>
      <c r="G54" s="9"/>
      <c r="I54" s="17"/>
    </row>
    <row r="55" spans="1:14" x14ac:dyDescent="0.25">
      <c r="D55" s="9"/>
      <c r="E55" s="9"/>
      <c r="F55" s="9"/>
      <c r="G55" s="9"/>
      <c r="I55" s="17"/>
    </row>
    <row r="56" spans="1:14" x14ac:dyDescent="0.25">
      <c r="D56" s="9"/>
      <c r="E56" s="9"/>
      <c r="F56" s="9"/>
      <c r="G56" s="9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K56"/>
  <sheetViews>
    <sheetView topLeftCell="A49" zoomScale="90" zoomScaleNormal="90" workbookViewId="0">
      <pane xSplit="1" topLeftCell="F1" activePane="topRight" state="frozen"/>
      <selection activeCell="A232" sqref="A232"/>
      <selection pane="topRight" activeCell="B38" sqref="B38:H38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7" width="12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s="37" t="s">
        <v>24</v>
      </c>
    </row>
    <row r="2" spans="1:56" x14ac:dyDescent="0.25">
      <c r="C2" t="s">
        <v>1</v>
      </c>
      <c r="I2" s="37" t="s">
        <v>18</v>
      </c>
    </row>
    <row r="3" spans="1:56" x14ac:dyDescent="0.25">
      <c r="C3" t="s">
        <v>108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108</v>
      </c>
      <c r="E7" s="9" t="s">
        <v>24</v>
      </c>
      <c r="F7" s="9" t="s">
        <v>18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  <c r="AC7">
        <v>14</v>
      </c>
      <c r="AD7">
        <v>15</v>
      </c>
      <c r="AE7">
        <v>16</v>
      </c>
      <c r="AF7">
        <v>17</v>
      </c>
      <c r="AG7">
        <v>18</v>
      </c>
      <c r="AH7">
        <v>19</v>
      </c>
      <c r="AI7">
        <v>20</v>
      </c>
      <c r="AJ7">
        <v>21</v>
      </c>
    </row>
    <row r="8" spans="1:56" ht="17.25" x14ac:dyDescent="0.25">
      <c r="A8" s="30">
        <v>1</v>
      </c>
      <c r="B8" s="30">
        <v>-1</v>
      </c>
      <c r="C8" s="30">
        <v>1</v>
      </c>
      <c r="D8" s="30">
        <v>1</v>
      </c>
      <c r="E8" s="30">
        <f>(B8*D8)</f>
        <v>-1</v>
      </c>
      <c r="F8" s="30">
        <v>1</v>
      </c>
      <c r="G8" s="30"/>
      <c r="H8" s="5">
        <v>4.5999999999999996</v>
      </c>
      <c r="I8" s="5">
        <f t="array" ref="I8:I28">MMULT(A8:F28,P42:P47)</f>
        <v>4.0418470232897619</v>
      </c>
      <c r="J8" s="5">
        <f>(H8-I8)</f>
        <v>0.55815297671023778</v>
      </c>
      <c r="K8" s="5">
        <f>(H8-$H$29)</f>
        <v>-0.6547619047619051</v>
      </c>
      <c r="L8" s="8"/>
      <c r="M8" s="17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1</v>
      </c>
      <c r="E9" s="30">
        <f t="shared" ref="E9:E23" si="0">(B9*D9)</f>
        <v>-1</v>
      </c>
      <c r="F9" s="30">
        <v>1</v>
      </c>
      <c r="G9" s="30"/>
      <c r="H9" s="5">
        <v>4.3499999999999996</v>
      </c>
      <c r="I9" s="5">
        <v>2.783333099072582</v>
      </c>
      <c r="J9" s="5">
        <f t="shared" ref="J9:J28" si="1">(H9-I9)</f>
        <v>1.5666669009274177</v>
      </c>
      <c r="K9" s="5">
        <f t="shared" ref="K9:K28" si="2">(H9-$H$29)</f>
        <v>-0.9047619047619051</v>
      </c>
      <c r="L9" s="8"/>
      <c r="M9" s="17"/>
      <c r="N9" s="19"/>
      <c r="P9" s="8">
        <f t="array" ref="P9:AJ14">TRANSPOSE(A8:F28)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1</v>
      </c>
      <c r="E10" s="30">
        <f t="shared" si="0"/>
        <v>1</v>
      </c>
      <c r="F10" s="30">
        <v>-1</v>
      </c>
      <c r="G10" s="30"/>
      <c r="H10" s="5">
        <v>6.95</v>
      </c>
      <c r="I10" s="5">
        <v>6.286110624879182</v>
      </c>
      <c r="J10" s="5">
        <f t="shared" si="1"/>
        <v>0.66388937512081814</v>
      </c>
      <c r="K10" s="5">
        <f t="shared" si="2"/>
        <v>1.6952380952380954</v>
      </c>
      <c r="L10" s="8"/>
      <c r="M10" s="17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1</v>
      </c>
      <c r="AG10" s="8">
        <v>-1</v>
      </c>
      <c r="AH10" s="8">
        <v>-1</v>
      </c>
      <c r="AI10" s="8">
        <v>-1</v>
      </c>
      <c r="AJ10" s="8">
        <v>2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1</v>
      </c>
      <c r="E11" s="30">
        <f t="shared" si="0"/>
        <v>1</v>
      </c>
      <c r="F11" s="30">
        <v>-1</v>
      </c>
      <c r="G11" s="30"/>
      <c r="H11" s="5">
        <v>6.4</v>
      </c>
      <c r="I11" s="5">
        <v>7.5446245490963619</v>
      </c>
      <c r="J11" s="5">
        <f t="shared" si="1"/>
        <v>-1.1446245490963616</v>
      </c>
      <c r="K11" s="5">
        <f t="shared" si="2"/>
        <v>1.1452380952380956</v>
      </c>
      <c r="L11" s="8"/>
      <c r="M11" s="17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>
        <v>-1</v>
      </c>
      <c r="AH11" s="8">
        <v>1</v>
      </c>
      <c r="AI11" s="8">
        <v>2</v>
      </c>
      <c r="AJ11" s="8">
        <v>-1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1</v>
      </c>
      <c r="E12" s="30">
        <f t="shared" si="0"/>
        <v>1</v>
      </c>
      <c r="F12" s="30">
        <v>1</v>
      </c>
      <c r="G12" s="30"/>
      <c r="H12" s="5">
        <v>7.9</v>
      </c>
      <c r="I12" s="5">
        <v>7.3540042140851423</v>
      </c>
      <c r="J12" s="5">
        <f t="shared" si="1"/>
        <v>0.54599578591485809</v>
      </c>
      <c r="K12" s="5">
        <f t="shared" si="2"/>
        <v>2.6452380952380956</v>
      </c>
      <c r="L12" s="8"/>
      <c r="M12" s="17"/>
      <c r="N12" s="19"/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4</v>
      </c>
      <c r="AI12">
        <v>1</v>
      </c>
      <c r="AJ12">
        <v>1</v>
      </c>
    </row>
    <row r="13" spans="1:56" x14ac:dyDescent="0.25">
      <c r="A13" s="30">
        <v>1</v>
      </c>
      <c r="B13" s="30">
        <v>-1</v>
      </c>
      <c r="C13" s="30">
        <v>1</v>
      </c>
      <c r="D13" s="30">
        <v>1</v>
      </c>
      <c r="E13" s="30">
        <f t="shared" si="0"/>
        <v>-1</v>
      </c>
      <c r="F13" s="30">
        <v>-1</v>
      </c>
      <c r="G13" s="30"/>
      <c r="H13" s="5">
        <v>4.4000000000000004</v>
      </c>
      <c r="I13" s="5">
        <v>4.2324673583009815</v>
      </c>
      <c r="J13" s="5">
        <f t="shared" si="1"/>
        <v>0.16753264169901882</v>
      </c>
      <c r="K13" s="5">
        <f t="shared" si="2"/>
        <v>-0.85476190476190439</v>
      </c>
      <c r="L13" s="8"/>
      <c r="M13" s="17"/>
      <c r="N13" s="19"/>
      <c r="P13">
        <v>-1</v>
      </c>
      <c r="Q13">
        <v>-1</v>
      </c>
      <c r="R13">
        <v>1</v>
      </c>
      <c r="S13">
        <v>1</v>
      </c>
      <c r="T13">
        <v>1</v>
      </c>
      <c r="U13">
        <v>-1</v>
      </c>
      <c r="V13">
        <v>1</v>
      </c>
      <c r="W13">
        <v>-1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0.5</v>
      </c>
      <c r="AG13">
        <v>0.5</v>
      </c>
      <c r="AH13">
        <v>1</v>
      </c>
      <c r="AI13">
        <v>2</v>
      </c>
      <c r="AJ13">
        <v>-1</v>
      </c>
    </row>
    <row r="14" spans="1:56" x14ac:dyDescent="0.25">
      <c r="A14" s="30">
        <v>1</v>
      </c>
      <c r="B14" s="30">
        <v>1</v>
      </c>
      <c r="C14" s="30">
        <v>-1</v>
      </c>
      <c r="D14" s="30">
        <v>1</v>
      </c>
      <c r="E14" s="30">
        <f t="shared" si="0"/>
        <v>1</v>
      </c>
      <c r="F14" s="30">
        <v>1</v>
      </c>
      <c r="G14" s="30"/>
      <c r="H14" s="5">
        <v>3.85</v>
      </c>
      <c r="I14" s="5">
        <v>6.0954902898679624</v>
      </c>
      <c r="J14" s="5">
        <f t="shared" si="1"/>
        <v>-2.2454902898679623</v>
      </c>
      <c r="K14" s="5">
        <f t="shared" si="2"/>
        <v>-1.4047619047619047</v>
      </c>
      <c r="L14" s="8"/>
      <c r="M14" s="17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-0.5</v>
      </c>
      <c r="AG14">
        <v>-1</v>
      </c>
      <c r="AH14">
        <v>1</v>
      </c>
      <c r="AI14">
        <v>2</v>
      </c>
      <c r="AJ14">
        <v>2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1</v>
      </c>
      <c r="E15" s="30">
        <f t="shared" si="0"/>
        <v>-1</v>
      </c>
      <c r="F15" s="30">
        <v>-1</v>
      </c>
      <c r="G15" s="30"/>
      <c r="H15" s="5">
        <v>1.95</v>
      </c>
      <c r="I15" s="5">
        <v>2.9739534340838025</v>
      </c>
      <c r="J15" s="5">
        <f t="shared" si="1"/>
        <v>-1.0239534340838026</v>
      </c>
      <c r="K15" s="5">
        <f t="shared" si="2"/>
        <v>-3.3047619047619046</v>
      </c>
      <c r="L15" s="8"/>
      <c r="M15" s="17"/>
      <c r="N15" s="19"/>
      <c r="P15" s="11" t="s">
        <v>90</v>
      </c>
      <c r="Q15" s="3"/>
      <c r="R15" s="3"/>
      <c r="S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4.0418470232897619</v>
      </c>
      <c r="J16" s="5">
        <f t="shared" si="1"/>
        <v>0.45815297671023814</v>
      </c>
      <c r="K16" s="5">
        <f t="shared" si="2"/>
        <v>-0.75476190476190474</v>
      </c>
      <c r="L16" s="8"/>
      <c r="M16" s="17"/>
      <c r="N16" s="19"/>
      <c r="P16">
        <f t="array" ref="P16:U21">MMULT(P9:AJ14,A8:F28)</f>
        <v>21</v>
      </c>
      <c r="Q16">
        <v>0</v>
      </c>
      <c r="R16">
        <v>2</v>
      </c>
      <c r="S16">
        <v>24</v>
      </c>
      <c r="T16">
        <v>3</v>
      </c>
      <c r="U16">
        <v>3.5</v>
      </c>
    </row>
    <row r="17" spans="1:21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2.783333099072582</v>
      </c>
      <c r="J17" s="5">
        <f t="shared" si="1"/>
        <v>1.9166669009274182</v>
      </c>
      <c r="K17" s="5">
        <f t="shared" si="2"/>
        <v>-0.55476190476190457</v>
      </c>
      <c r="L17" s="8"/>
      <c r="M17" s="17"/>
      <c r="N17" s="19"/>
      <c r="P17">
        <v>0</v>
      </c>
      <c r="Q17">
        <v>24</v>
      </c>
      <c r="R17">
        <v>-3</v>
      </c>
      <c r="S17">
        <v>-3</v>
      </c>
      <c r="T17">
        <v>11</v>
      </c>
      <c r="U17">
        <v>1.5</v>
      </c>
    </row>
    <row r="18" spans="1:21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7.5446245490963619</v>
      </c>
      <c r="J18" s="5">
        <f t="shared" si="1"/>
        <v>3.2053754509036381</v>
      </c>
      <c r="K18" s="5">
        <f t="shared" si="2"/>
        <v>5.4952380952380953</v>
      </c>
      <c r="L18" s="8"/>
      <c r="M18" s="17"/>
      <c r="N18" s="19"/>
      <c r="P18">
        <v>2</v>
      </c>
      <c r="Q18">
        <v>-3</v>
      </c>
      <c r="R18">
        <v>24</v>
      </c>
      <c r="S18">
        <v>5</v>
      </c>
      <c r="T18">
        <v>6</v>
      </c>
      <c r="U18">
        <v>3.5</v>
      </c>
    </row>
    <row r="19" spans="1:21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6.286110624879182</v>
      </c>
      <c r="J19" s="5">
        <f t="shared" si="1"/>
        <v>-0.23611062487918222</v>
      </c>
      <c r="K19" s="5">
        <f t="shared" si="2"/>
        <v>0.79523809523809508</v>
      </c>
      <c r="L19" s="8"/>
      <c r="M19" s="17"/>
      <c r="N19" s="19"/>
      <c r="P19">
        <v>24</v>
      </c>
      <c r="Q19">
        <v>-3</v>
      </c>
      <c r="R19">
        <v>5</v>
      </c>
      <c r="S19">
        <v>36</v>
      </c>
      <c r="T19">
        <v>6</v>
      </c>
      <c r="U19">
        <v>6.5</v>
      </c>
    </row>
    <row r="20" spans="1:21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6.0954902898679624</v>
      </c>
      <c r="J20" s="5">
        <f t="shared" si="1"/>
        <v>3.7545097101320373</v>
      </c>
      <c r="K20" s="5">
        <f t="shared" si="2"/>
        <v>4.5952380952380949</v>
      </c>
      <c r="L20" s="8"/>
      <c r="M20" s="17"/>
      <c r="N20" s="19"/>
      <c r="P20">
        <v>3</v>
      </c>
      <c r="Q20">
        <v>11</v>
      </c>
      <c r="R20">
        <v>6</v>
      </c>
      <c r="S20">
        <v>6</v>
      </c>
      <c r="T20">
        <v>22.5</v>
      </c>
      <c r="U20">
        <v>2.25</v>
      </c>
    </row>
    <row r="21" spans="1:21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7.3540042140851423</v>
      </c>
      <c r="J21" s="5">
        <f t="shared" si="1"/>
        <v>-0.20400421408514191</v>
      </c>
      <c r="K21" s="5">
        <f t="shared" si="2"/>
        <v>1.8952380952380956</v>
      </c>
      <c r="L21" s="8"/>
      <c r="M21" s="17"/>
      <c r="N21" s="19"/>
      <c r="P21">
        <v>3.5</v>
      </c>
      <c r="Q21">
        <v>1.5</v>
      </c>
      <c r="R21">
        <v>3.5</v>
      </c>
      <c r="S21">
        <v>6.5</v>
      </c>
      <c r="T21">
        <v>2.25</v>
      </c>
      <c r="U21">
        <v>26.25</v>
      </c>
    </row>
    <row r="22" spans="1:21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4.2324673583009815</v>
      </c>
      <c r="J22" s="5">
        <f t="shared" si="1"/>
        <v>1.753264169901847E-2</v>
      </c>
      <c r="K22" s="5">
        <f t="shared" si="2"/>
        <v>-1.0047619047619047</v>
      </c>
      <c r="L22" s="8"/>
      <c r="M22" s="17"/>
      <c r="N22" s="19"/>
      <c r="P22" s="11" t="s">
        <v>91</v>
      </c>
      <c r="Q22" s="3"/>
      <c r="R22" s="3"/>
      <c r="S22" s="3"/>
    </row>
    <row r="23" spans="1:2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2.9739534340838025</v>
      </c>
      <c r="J23" s="5">
        <f t="shared" si="1"/>
        <v>-1.7239534340838025</v>
      </c>
      <c r="K23" s="5">
        <f t="shared" si="2"/>
        <v>-4.0047619047619047</v>
      </c>
      <c r="L23" s="8"/>
      <c r="M23" s="17"/>
      <c r="N23" s="19"/>
      <c r="P23">
        <f t="array" ref="P23:U28">MINVERSE(P16:U21)</f>
        <v>0.21991265278187935</v>
      </c>
      <c r="Q23">
        <v>-3.1642999569250041E-2</v>
      </c>
      <c r="R23">
        <v>2.3411825656294745E-3</v>
      </c>
      <c r="S23">
        <v>-0.15544754927678806</v>
      </c>
      <c r="T23">
        <v>2.6133983815045888E-2</v>
      </c>
      <c r="U23">
        <v>8.4260450420138178E-3</v>
      </c>
    </row>
    <row r="24" spans="1:21" x14ac:dyDescent="0.25">
      <c r="A24" s="30">
        <v>1</v>
      </c>
      <c r="B24" s="30">
        <v>1</v>
      </c>
      <c r="C24" s="30">
        <v>1</v>
      </c>
      <c r="D24" s="30">
        <v>1</v>
      </c>
      <c r="E24" s="30">
        <v>0.5</v>
      </c>
      <c r="F24" s="30">
        <v>-0.5</v>
      </c>
      <c r="G24" s="30"/>
      <c r="H24" s="5">
        <v>6.45</v>
      </c>
      <c r="I24" s="5">
        <v>7.3602877755594607</v>
      </c>
      <c r="J24" s="5">
        <f t="shared" si="1"/>
        <v>-0.9102877755594605</v>
      </c>
      <c r="K24" s="5">
        <f t="shared" si="2"/>
        <v>1.1952380952380954</v>
      </c>
      <c r="L24" s="8"/>
      <c r="M24" s="17"/>
      <c r="N24" s="19"/>
      <c r="P24">
        <v>-3.1642999569250034E-2</v>
      </c>
      <c r="Q24">
        <v>6.6491911773442713E-2</v>
      </c>
      <c r="R24">
        <v>1.5192829679493626E-2</v>
      </c>
      <c r="S24">
        <v>3.2364311346344328E-2</v>
      </c>
      <c r="T24">
        <v>-4.0353864621246731E-2</v>
      </c>
      <c r="U24">
        <v>-6.1612991009314111E-3</v>
      </c>
    </row>
    <row r="25" spans="1:21" x14ac:dyDescent="0.25">
      <c r="A25" s="30">
        <v>1</v>
      </c>
      <c r="B25" s="30">
        <v>-1</v>
      </c>
      <c r="C25" s="30">
        <v>-1</v>
      </c>
      <c r="D25" s="30">
        <v>1</v>
      </c>
      <c r="E25" s="30">
        <v>0.5</v>
      </c>
      <c r="F25" s="30">
        <v>-1</v>
      </c>
      <c r="G25" s="30"/>
      <c r="H25" s="5">
        <v>2.1</v>
      </c>
      <c r="I25" s="5">
        <v>3.3839985034360915</v>
      </c>
      <c r="J25" s="5">
        <f t="shared" si="1"/>
        <v>-1.2839985034360915</v>
      </c>
      <c r="K25" s="5">
        <f t="shared" si="2"/>
        <v>-3.1547619047619047</v>
      </c>
      <c r="L25" s="8"/>
      <c r="M25" s="17"/>
      <c r="N25" s="19"/>
      <c r="P25">
        <v>2.3411825656294771E-3</v>
      </c>
      <c r="Q25">
        <v>1.5192829679493623E-2</v>
      </c>
      <c r="R25">
        <v>4.9686577236057454E-2</v>
      </c>
      <c r="S25">
        <v>-2.9448326571650538E-3</v>
      </c>
      <c r="T25">
        <v>-1.9665187297986327E-2</v>
      </c>
      <c r="U25">
        <v>-5.3904121955467661E-3</v>
      </c>
    </row>
    <row r="26" spans="1:21" x14ac:dyDescent="0.25">
      <c r="A26" s="30">
        <v>1</v>
      </c>
      <c r="B26" s="30">
        <v>-1</v>
      </c>
      <c r="C26" s="30">
        <v>1</v>
      </c>
      <c r="D26" s="30">
        <v>4</v>
      </c>
      <c r="E26" s="30">
        <v>1</v>
      </c>
      <c r="F26" s="30">
        <v>1</v>
      </c>
      <c r="G26" s="30"/>
      <c r="H26" s="5">
        <v>4.75</v>
      </c>
      <c r="I26" s="5">
        <v>4.7500000000000036</v>
      </c>
      <c r="J26" s="5">
        <f t="shared" si="1"/>
        <v>-3.5527136788005009E-15</v>
      </c>
      <c r="K26" s="5">
        <f t="shared" si="2"/>
        <v>-0.50476190476190474</v>
      </c>
      <c r="L26" s="8"/>
      <c r="M26" s="17"/>
      <c r="N26" s="19"/>
      <c r="P26">
        <v>-0.15544754927678797</v>
      </c>
      <c r="Q26">
        <v>3.2364311346344321E-2</v>
      </c>
      <c r="R26">
        <v>-2.9448326571650495E-3</v>
      </c>
      <c r="S26">
        <v>0.14205401117348085</v>
      </c>
      <c r="T26">
        <v>-3.0865990488723939E-2</v>
      </c>
      <c r="U26">
        <v>-1.3260027591568661E-2</v>
      </c>
    </row>
    <row r="27" spans="1:21" x14ac:dyDescent="0.25">
      <c r="A27" s="30">
        <v>1</v>
      </c>
      <c r="B27" s="30">
        <v>-1</v>
      </c>
      <c r="C27" s="30">
        <v>2</v>
      </c>
      <c r="D27" s="30">
        <v>1</v>
      </c>
      <c r="E27" s="30">
        <v>2</v>
      </c>
      <c r="F27" s="30">
        <v>2</v>
      </c>
      <c r="G27" s="30"/>
      <c r="H27" s="5">
        <v>3.6</v>
      </c>
      <c r="I27" s="5">
        <v>5.39588395659732</v>
      </c>
      <c r="J27" s="5">
        <f t="shared" si="1"/>
        <v>-1.7958839565973199</v>
      </c>
      <c r="K27" s="5">
        <f t="shared" si="2"/>
        <v>-1.6547619047619047</v>
      </c>
      <c r="L27" s="8"/>
      <c r="M27" s="17"/>
      <c r="N27" s="19"/>
      <c r="P27">
        <v>2.6133983815045874E-2</v>
      </c>
      <c r="Q27">
        <v>-4.0353864621246738E-2</v>
      </c>
      <c r="R27">
        <v>-1.9665187297986334E-2</v>
      </c>
      <c r="S27">
        <v>-3.0865990488723943E-2</v>
      </c>
      <c r="T27">
        <v>7.3888133297358591E-2</v>
      </c>
      <c r="U27">
        <v>2.7531675192308748E-3</v>
      </c>
    </row>
    <row r="28" spans="1:21" x14ac:dyDescent="0.25">
      <c r="A28" s="30">
        <v>1</v>
      </c>
      <c r="B28" s="30">
        <v>2</v>
      </c>
      <c r="C28" s="30">
        <v>-1</v>
      </c>
      <c r="D28" s="30">
        <v>1</v>
      </c>
      <c r="E28" s="30">
        <v>-1</v>
      </c>
      <c r="F28" s="30">
        <v>2</v>
      </c>
      <c r="G28" s="30"/>
      <c r="H28" s="5">
        <v>4.55</v>
      </c>
      <c r="I28" s="5">
        <v>6.8361685790554638</v>
      </c>
      <c r="J28" s="5">
        <f t="shared" si="1"/>
        <v>-2.286168579055464</v>
      </c>
      <c r="K28" s="5">
        <f t="shared" si="2"/>
        <v>-0.70476190476190492</v>
      </c>
      <c r="L28" s="8"/>
      <c r="M28" s="17"/>
      <c r="N28" s="19"/>
      <c r="P28">
        <v>8.4260450420138196E-3</v>
      </c>
      <c r="Q28">
        <v>-6.1612991009314111E-3</v>
      </c>
      <c r="R28">
        <v>-5.390412195546767E-3</v>
      </c>
      <c r="S28">
        <v>-1.3260027591568661E-2</v>
      </c>
      <c r="T28">
        <v>2.7531675192308744E-3</v>
      </c>
      <c r="U28">
        <v>4.1090010899645306E-2</v>
      </c>
    </row>
    <row r="29" spans="1:21" x14ac:dyDescent="0.25">
      <c r="A29" s="17"/>
      <c r="B29" s="17"/>
      <c r="C29" s="17"/>
      <c r="D29" s="32" t="s">
        <v>38</v>
      </c>
      <c r="E29" s="32"/>
      <c r="F29" s="32"/>
      <c r="G29" s="32"/>
      <c r="H29" s="31">
        <f>AVERAGE(H8:H28)</f>
        <v>5.2547619047619047</v>
      </c>
      <c r="I29" s="19"/>
      <c r="J29" s="17"/>
      <c r="K29" s="17"/>
      <c r="L29" s="17"/>
      <c r="M29" s="17"/>
      <c r="N29" s="17"/>
    </row>
    <row r="30" spans="1:21" x14ac:dyDescent="0.25">
      <c r="A30" s="17"/>
      <c r="B30" s="17"/>
      <c r="C30" s="17"/>
      <c r="D30" s="17"/>
      <c r="E30" s="17"/>
      <c r="F30" s="17"/>
      <c r="G30" s="17"/>
      <c r="H30" s="17"/>
      <c r="I30" s="19"/>
      <c r="J30" s="17"/>
      <c r="K30" s="17"/>
      <c r="L30" s="17"/>
      <c r="M30" s="17"/>
      <c r="N30" s="17"/>
    </row>
    <row r="31" spans="1:21" x14ac:dyDescent="0.25">
      <c r="A31" s="17"/>
      <c r="B31" s="17"/>
      <c r="C31" s="17"/>
      <c r="D31" s="17"/>
      <c r="E31" s="17"/>
      <c r="F31" s="17"/>
      <c r="G31" s="17"/>
      <c r="H31" s="17"/>
      <c r="I31" s="19"/>
      <c r="J31" s="17"/>
      <c r="K31" s="17"/>
      <c r="L31" s="17"/>
      <c r="M31" s="17"/>
      <c r="N31" s="17"/>
    </row>
    <row r="32" spans="1:21" x14ac:dyDescent="0.25">
      <c r="A32" s="17"/>
      <c r="B32" s="17"/>
      <c r="C32" s="17"/>
      <c r="D32" s="17"/>
      <c r="E32" s="17"/>
      <c r="F32" s="17"/>
      <c r="G32" s="17"/>
      <c r="H32" s="17"/>
      <c r="I32" s="19"/>
      <c r="J32" s="17"/>
      <c r="K32" s="17"/>
      <c r="L32" s="17"/>
      <c r="M32" s="17"/>
      <c r="N32" s="17"/>
    </row>
    <row r="33" spans="1:63" x14ac:dyDescent="0.25">
      <c r="A33" s="17"/>
      <c r="C33" s="13" t="s">
        <v>74</v>
      </c>
      <c r="D33" s="13" t="s">
        <v>75</v>
      </c>
      <c r="E33" s="13" t="s">
        <v>76</v>
      </c>
      <c r="G33" s="35"/>
      <c r="I33" s="17"/>
    </row>
    <row r="34" spans="1:63" ht="17.25" x14ac:dyDescent="0.25">
      <c r="A34" s="17"/>
      <c r="B34" s="9" t="s">
        <v>77</v>
      </c>
      <c r="C34" s="5">
        <v>21</v>
      </c>
      <c r="D34" s="5">
        <v>5</v>
      </c>
      <c r="E34" s="5">
        <f>(C34-D34-1)</f>
        <v>15</v>
      </c>
      <c r="F34" t="s">
        <v>78</v>
      </c>
      <c r="G34" s="19"/>
      <c r="I34" s="17"/>
      <c r="P34" s="11" t="s">
        <v>92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</row>
    <row r="35" spans="1:63" x14ac:dyDescent="0.25">
      <c r="A35" s="17"/>
      <c r="B35" s="9" t="s">
        <v>79</v>
      </c>
      <c r="C35" s="5">
        <v>21</v>
      </c>
      <c r="D35" s="5">
        <v>0</v>
      </c>
      <c r="E35" s="5">
        <f>(C35-1)</f>
        <v>20</v>
      </c>
      <c r="F35" t="s">
        <v>80</v>
      </c>
      <c r="G35" s="19"/>
      <c r="I35" s="17"/>
      <c r="P35">
        <f t="array" ref="P35:AJ40">MMULT(P23:U28,P9:AJ14)</f>
        <v>8.0741346866938776E-2</v>
      </c>
      <c r="Q35">
        <v>7.6058981735679806E-2</v>
      </c>
      <c r="R35">
        <v>4.8188860143243847E-2</v>
      </c>
      <c r="S35">
        <v>5.2871225274502817E-2</v>
      </c>
      <c r="T35">
        <v>6.9723315358530449E-2</v>
      </c>
      <c r="U35">
        <v>6.3889256782911144E-2</v>
      </c>
      <c r="V35">
        <v>6.504095022727148E-2</v>
      </c>
      <c r="W35">
        <v>5.9206891651652174E-2</v>
      </c>
      <c r="X35">
        <v>8.0741346866938776E-2</v>
      </c>
      <c r="Y35">
        <v>7.6058981735679806E-2</v>
      </c>
      <c r="Z35">
        <v>5.2871225274502817E-2</v>
      </c>
      <c r="AA35">
        <v>4.8188860143243847E-2</v>
      </c>
      <c r="AB35">
        <v>6.504095022727148E-2</v>
      </c>
      <c r="AC35">
        <v>6.9723315358530449E-2</v>
      </c>
      <c r="AD35">
        <v>6.3889256782911144E-2</v>
      </c>
      <c r="AE35" s="8">
        <v>5.9206891651652174E-2</v>
      </c>
      <c r="AF35">
        <v>4.401725588798678E-2</v>
      </c>
      <c r="AG35">
        <v>9.8407867374221011E-2</v>
      </c>
      <c r="AH35">
        <v>-0.33333333333333359</v>
      </c>
      <c r="AI35">
        <v>0.16991052591971975</v>
      </c>
      <c r="AJ35">
        <v>-1.0443971930056521E-2</v>
      </c>
    </row>
    <row r="36" spans="1:63" x14ac:dyDescent="0.25">
      <c r="A36" s="17"/>
      <c r="I36" s="17"/>
      <c r="P36">
        <v>-1.6385204796539488E-2</v>
      </c>
      <c r="Q36">
        <v>-4.6770864155526733E-2</v>
      </c>
      <c r="R36">
        <v>1.7827828350728062E-2</v>
      </c>
      <c r="S36">
        <v>4.8213487709715321E-2</v>
      </c>
      <c r="T36">
        <v>3.5890889507852498E-2</v>
      </c>
      <c r="U36">
        <v>-4.0626065946766654E-3</v>
      </c>
      <c r="V36">
        <v>5.5052301488652394E-3</v>
      </c>
      <c r="W36">
        <v>-3.444826595366391E-2</v>
      </c>
      <c r="X36">
        <v>-1.6385204796539488E-2</v>
      </c>
      <c r="Y36">
        <v>-4.6770864155526733E-2</v>
      </c>
      <c r="Z36">
        <v>4.8213487709715321E-2</v>
      </c>
      <c r="AA36">
        <v>1.7827828350728062E-2</v>
      </c>
      <c r="AB36">
        <v>5.5052301488652394E-3</v>
      </c>
      <c r="AC36">
        <v>3.5890889507852498E-2</v>
      </c>
      <c r="AD36">
        <v>-4.0626065946766654E-3</v>
      </c>
      <c r="AE36" s="8">
        <v>-3.444826595366391E-2</v>
      </c>
      <c r="AF36">
        <v>6.5309770469872977E-2</v>
      </c>
      <c r="AG36">
        <v>-9.497906288553401E-2</v>
      </c>
      <c r="AH36">
        <v>3.4694469519536142E-17</v>
      </c>
      <c r="AI36">
        <v>-0.12841526808171747</v>
      </c>
      <c r="AJ36">
        <v>0.14654357206387</v>
      </c>
    </row>
    <row r="37" spans="1:63" x14ac:dyDescent="0.25">
      <c r="A37" s="17"/>
      <c r="B37" s="10" t="s">
        <v>77</v>
      </c>
      <c r="C37" s="10" t="s">
        <v>79</v>
      </c>
      <c r="D37" s="10" t="s">
        <v>48</v>
      </c>
      <c r="E37" s="10" t="s">
        <v>50</v>
      </c>
      <c r="F37" s="10" t="s">
        <v>81</v>
      </c>
      <c r="G37" s="10" t="s">
        <v>82</v>
      </c>
      <c r="H37" s="10" t="s">
        <v>83</v>
      </c>
      <c r="L37" s="33"/>
      <c r="M37" s="33"/>
      <c r="N37" s="33"/>
      <c r="P37">
        <v>4.8164872567467827E-2</v>
      </c>
      <c r="Q37">
        <v>-5.1208281904647081E-2</v>
      </c>
      <c r="R37">
        <v>-4.9372172750538977E-2</v>
      </c>
      <c r="S37">
        <v>5.0000981721575931E-2</v>
      </c>
      <c r="T37">
        <v>3.9220157330482404E-2</v>
      </c>
      <c r="U37">
        <v>5.8945696958561354E-2</v>
      </c>
      <c r="V37">
        <v>-6.0152997141632504E-2</v>
      </c>
      <c r="W37">
        <v>-4.0427457513553554E-2</v>
      </c>
      <c r="X37">
        <v>4.8164872567467827E-2</v>
      </c>
      <c r="Y37">
        <v>-5.1208281904647081E-2</v>
      </c>
      <c r="Z37">
        <v>5.0000981721575931E-2</v>
      </c>
      <c r="AA37">
        <v>-4.9372172750538977E-2</v>
      </c>
      <c r="AB37">
        <v>-6.0152997141632504E-2</v>
      </c>
      <c r="AC37">
        <v>3.9220157330482404E-2</v>
      </c>
      <c r="AD37">
        <v>5.8945696958561354E-2</v>
      </c>
      <c r="AE37" s="8">
        <v>-4.0427457513553554E-2</v>
      </c>
      <c r="AF37">
        <v>5.7138369272795718E-2</v>
      </c>
      <c r="AG37">
        <v>-6.9925238460533043E-2</v>
      </c>
      <c r="AH37">
        <v>4.3368086899420177E-18</v>
      </c>
      <c r="AI37">
        <v>3.3465475714019519E-2</v>
      </c>
      <c r="AJ37">
        <v>-1.1020205061712989E-2</v>
      </c>
    </row>
    <row r="38" spans="1:63" x14ac:dyDescent="0.25">
      <c r="A38" s="17"/>
      <c r="B38" s="5">
        <f>SUMSQ(J8:J28)</f>
        <v>53.186802081452612</v>
      </c>
      <c r="C38" s="5">
        <f>SUMSQ(K8:K28)</f>
        <v>114.38952380952381</v>
      </c>
      <c r="D38" s="5">
        <f>(C38-B38)/C38</f>
        <v>0.535037822431914</v>
      </c>
      <c r="E38" s="34">
        <f>((C38/E35)-(B38/E34))/(C38/E35)</f>
        <v>0.38005042990921867</v>
      </c>
      <c r="F38" s="5">
        <f>SQRT(B38/E34)</f>
        <v>1.8830259704608894</v>
      </c>
      <c r="G38" s="5">
        <f>SQRT(B38/C34)</f>
        <v>1.5914474106993146</v>
      </c>
      <c r="H38" s="34">
        <f>((100*G38)/H29)</f>
        <v>30.285813887345363</v>
      </c>
      <c r="L38" s="19"/>
      <c r="M38" s="19"/>
      <c r="N38" s="19"/>
      <c r="P38">
        <v>-3.1096719209661221E-2</v>
      </c>
      <c r="Q38">
        <v>-2.5207053895331115E-2</v>
      </c>
      <c r="R38">
        <v>4.3096430030469726E-3</v>
      </c>
      <c r="S38">
        <v>-1.5800223112831333E-3</v>
      </c>
      <c r="T38">
        <v>-2.8100077494420457E-2</v>
      </c>
      <c r="U38">
        <v>-4.576664026523897E-3</v>
      </c>
      <c r="V38">
        <v>-2.2210412180090351E-2</v>
      </c>
      <c r="W38">
        <v>1.3130012878062088E-3</v>
      </c>
      <c r="X38">
        <v>-3.1096719209661221E-2</v>
      </c>
      <c r="Y38">
        <v>-2.5207053895331115E-2</v>
      </c>
      <c r="Z38">
        <v>-1.5800223112831333E-3</v>
      </c>
      <c r="AA38">
        <v>4.3096430030469726E-3</v>
      </c>
      <c r="AB38">
        <v>-2.2210412180090351E-2</v>
      </c>
      <c r="AC38">
        <v>-2.8100077494420457E-2</v>
      </c>
      <c r="AD38">
        <v>-4.576664026523897E-3</v>
      </c>
      <c r="AE38" s="8">
        <v>1.3130012878062088E-3</v>
      </c>
      <c r="AF38">
        <v>7.2229591372945058E-3</v>
      </c>
      <c r="AG38">
        <v>-4.4985984445279695E-2</v>
      </c>
      <c r="AH38">
        <v>0.33333333333333348</v>
      </c>
      <c r="AI38">
        <v>-0.13989955092456674</v>
      </c>
      <c r="AJ38">
        <v>5.8625852552133179E-2</v>
      </c>
    </row>
    <row r="39" spans="1:63" x14ac:dyDescent="0.25">
      <c r="A39" s="17"/>
      <c r="P39">
        <v>-5.5178295128545378E-2</v>
      </c>
      <c r="Q39">
        <v>-1.5847920532572717E-2</v>
      </c>
      <c r="R39">
        <v>4.5714281781189241E-2</v>
      </c>
      <c r="S39">
        <v>6.3839071852165793E-3</v>
      </c>
      <c r="T39">
        <v>1.1890242223678328E-2</v>
      </c>
      <c r="U39">
        <v>-6.0684630167007127E-2</v>
      </c>
      <c r="V39">
        <v>5.122061681965099E-2</v>
      </c>
      <c r="W39">
        <v>-2.1354255571034465E-2</v>
      </c>
      <c r="X39">
        <v>-5.5178295128545378E-2</v>
      </c>
      <c r="Y39">
        <v>-1.5847920532572717E-2</v>
      </c>
      <c r="Z39">
        <v>6.3839071852165793E-3</v>
      </c>
      <c r="AA39">
        <v>4.5714281781189241E-2</v>
      </c>
      <c r="AB39">
        <v>5.122061681965099E-2</v>
      </c>
      <c r="AC39">
        <v>1.1890242223678328E-2</v>
      </c>
      <c r="AD39">
        <v>-6.0684630167007127E-2</v>
      </c>
      <c r="AE39">
        <v>-2.1354255571034465E-2</v>
      </c>
      <c r="AF39">
        <v>-2.9183575703847279E-2</v>
      </c>
      <c r="AG39">
        <v>8.9477944375003421E-2</v>
      </c>
      <c r="AH39">
        <v>-2.0383000842727483E-17</v>
      </c>
      <c r="AI39">
        <v>0.14957408498477495</v>
      </c>
      <c r="AJ39">
        <v>-0.13415634687708206</v>
      </c>
    </row>
    <row r="40" spans="1:63" x14ac:dyDescent="0.25">
      <c r="A40" s="17"/>
      <c r="P40">
        <v>3.4273747736244232E-2</v>
      </c>
      <c r="Q40">
        <v>4.5054572127337766E-2</v>
      </c>
      <c r="R40">
        <v>-4.3941712835353919E-2</v>
      </c>
      <c r="S40">
        <v>-5.4722537226447453E-2</v>
      </c>
      <c r="T40">
        <v>2.7457484572843159E-2</v>
      </c>
      <c r="U40">
        <v>-4.7906274063046379E-2</v>
      </c>
      <c r="V40">
        <v>3.8238308963936693E-2</v>
      </c>
      <c r="W40">
        <v>-3.7125449671952845E-2</v>
      </c>
      <c r="X40">
        <v>3.4273747736244232E-2</v>
      </c>
      <c r="Y40">
        <v>4.5054572127337766E-2</v>
      </c>
      <c r="Z40">
        <v>-5.4722537226447453E-2</v>
      </c>
      <c r="AA40">
        <v>-4.3941712835353919E-2</v>
      </c>
      <c r="AB40">
        <v>3.8238308963936693E-2</v>
      </c>
      <c r="AC40">
        <v>2.7457484572843159E-2</v>
      </c>
      <c r="AD40">
        <v>-4.7906274063046379E-2</v>
      </c>
      <c r="AE40">
        <v>-3.7125449671952845E-2</v>
      </c>
      <c r="AF40">
        <v>-3.5554115536240237E-2</v>
      </c>
      <c r="AG40">
        <v>-3.299569839310653E-2</v>
      </c>
      <c r="AH40">
        <v>0</v>
      </c>
      <c r="AI40">
        <v>7.8232848998035398E-2</v>
      </c>
      <c r="AJ40">
        <v>6.7660685724188846E-2</v>
      </c>
    </row>
    <row r="41" spans="1:63" ht="17.25" x14ac:dyDescent="0.25">
      <c r="A41" s="17"/>
      <c r="O41" s="11" t="s">
        <v>70</v>
      </c>
      <c r="P41" s="11" t="s">
        <v>94</v>
      </c>
    </row>
    <row r="42" spans="1:63" x14ac:dyDescent="0.25">
      <c r="A42" s="17"/>
      <c r="B42" s="17"/>
      <c r="C42" s="17"/>
      <c r="D42" s="17"/>
      <c r="E42" s="17"/>
      <c r="F42" s="17"/>
      <c r="G42" s="17"/>
      <c r="H42" s="17"/>
      <c r="J42" s="17"/>
      <c r="K42" s="17"/>
      <c r="L42" s="17"/>
      <c r="M42" s="17"/>
      <c r="N42" s="17"/>
      <c r="O42" s="1" t="s">
        <v>46</v>
      </c>
      <c r="P42">
        <f t="array" ref="P42:P47">MMULT(P35:AJ40,H8:H28)</f>
        <v>5.1101700848931868</v>
      </c>
    </row>
    <row r="43" spans="1:63" x14ac:dyDescent="0.25">
      <c r="A43" s="17"/>
      <c r="B43" s="20"/>
      <c r="C43" s="20"/>
      <c r="D43" s="20"/>
      <c r="E43" s="20"/>
      <c r="F43" s="20"/>
      <c r="G43" s="20"/>
      <c r="H43" s="20"/>
      <c r="J43" s="20"/>
      <c r="K43" s="20"/>
      <c r="L43" s="20"/>
      <c r="M43" s="20"/>
      <c r="N43" s="20"/>
      <c r="O43" s="1" t="s">
        <v>71</v>
      </c>
      <c r="P43">
        <v>1.3827152158294975</v>
      </c>
    </row>
    <row r="44" spans="1:63" x14ac:dyDescent="0.25">
      <c r="A44" s="17"/>
      <c r="B44" s="17"/>
      <c r="C44" s="17"/>
      <c r="D44" s="17"/>
      <c r="E44" s="17"/>
      <c r="F44" s="17"/>
      <c r="G44" s="17"/>
      <c r="H44" s="17"/>
      <c r="J44" s="17"/>
      <c r="L44" s="17"/>
      <c r="M44" s="17"/>
      <c r="N44" s="17"/>
      <c r="O44" s="1" t="s">
        <v>72</v>
      </c>
      <c r="P44">
        <v>0.62925696210859017</v>
      </c>
    </row>
    <row r="45" spans="1:63" x14ac:dyDescent="0.25">
      <c r="A45" s="17"/>
      <c r="B45" s="17"/>
      <c r="C45" s="17"/>
      <c r="D45" s="17"/>
      <c r="E45" s="17"/>
      <c r="F45" s="17"/>
      <c r="G45" s="17"/>
      <c r="H45" s="17"/>
      <c r="J45" s="17"/>
      <c r="K45" s="17"/>
      <c r="L45" s="17"/>
      <c r="M45" s="17"/>
      <c r="N45" s="17"/>
      <c r="O45" s="1" t="s">
        <v>73</v>
      </c>
      <c r="P45">
        <v>5.3808739191285482E-2</v>
      </c>
    </row>
    <row r="46" spans="1:63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L46" s="17"/>
      <c r="M46" s="17"/>
      <c r="N46" s="17"/>
      <c r="O46" s="1" t="s">
        <v>98</v>
      </c>
      <c r="P46">
        <v>0.27336337956819257</v>
      </c>
    </row>
    <row r="47" spans="1:63" x14ac:dyDescent="0.25">
      <c r="A47" s="17"/>
      <c r="B47" s="17"/>
      <c r="C47" s="17"/>
      <c r="D47" s="17"/>
      <c r="E47" s="17"/>
      <c r="F47" s="17"/>
      <c r="G47" s="17"/>
      <c r="H47" s="17"/>
      <c r="I47" s="20"/>
      <c r="J47" s="17"/>
      <c r="K47" s="17"/>
      <c r="L47" s="17"/>
      <c r="M47" s="17"/>
      <c r="N47" s="17"/>
      <c r="O47" s="1" t="s">
        <v>99</v>
      </c>
      <c r="P47">
        <v>-9.5310167505610111E-2</v>
      </c>
    </row>
    <row r="48" spans="1:6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"/>
    </row>
    <row r="49" spans="1:14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x14ac:dyDescent="0.25">
      <c r="I52" s="17"/>
      <c r="K52" s="20" t="s">
        <v>93</v>
      </c>
    </row>
    <row r="53" spans="1:14" x14ac:dyDescent="0.25">
      <c r="D53" s="9"/>
      <c r="E53" s="9"/>
      <c r="F53" s="9"/>
      <c r="G53" s="9"/>
      <c r="I53" s="17"/>
    </row>
    <row r="54" spans="1:14" x14ac:dyDescent="0.25">
      <c r="D54" s="9"/>
      <c r="E54" s="9"/>
      <c r="F54" s="9"/>
      <c r="G54" s="9"/>
      <c r="I54" s="17"/>
    </row>
    <row r="55" spans="1:14" x14ac:dyDescent="0.25">
      <c r="D55" s="9"/>
      <c r="E55" s="9"/>
      <c r="F55" s="9"/>
      <c r="G55" s="9"/>
      <c r="I55" s="17"/>
    </row>
    <row r="56" spans="1:14" x14ac:dyDescent="0.25">
      <c r="D56" s="9"/>
      <c r="E56" s="9"/>
      <c r="F56" s="9"/>
      <c r="G56" s="9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K56"/>
  <sheetViews>
    <sheetView topLeftCell="A43" zoomScale="90" zoomScaleNormal="90" workbookViewId="0">
      <pane xSplit="1" topLeftCell="F1" activePane="topRight" state="frozen"/>
      <selection activeCell="A232" sqref="A232"/>
      <selection pane="topRight" activeCell="B7" sqref="B7:F7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7" width="12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s="37" t="s">
        <v>109</v>
      </c>
    </row>
    <row r="2" spans="1:56" x14ac:dyDescent="0.25">
      <c r="C2" t="s">
        <v>1</v>
      </c>
      <c r="I2" s="37" t="s">
        <v>18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109</v>
      </c>
      <c r="F7" s="9" t="s">
        <v>18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  <c r="AC7">
        <v>14</v>
      </c>
      <c r="AD7">
        <v>15</v>
      </c>
      <c r="AE7">
        <v>16</v>
      </c>
      <c r="AF7">
        <v>17</v>
      </c>
      <c r="AG7">
        <v>18</v>
      </c>
      <c r="AH7">
        <v>19</v>
      </c>
      <c r="AI7">
        <v>20</v>
      </c>
      <c r="AJ7">
        <v>21</v>
      </c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1</v>
      </c>
      <c r="F8" s="30">
        <v>1</v>
      </c>
      <c r="G8" s="30"/>
      <c r="H8" s="5">
        <v>4.5999999999999996</v>
      </c>
      <c r="I8" s="5">
        <f t="array" ref="I8:I28">MMULT(A8:F28,P42:P47)</f>
        <v>3.7964946551122631</v>
      </c>
      <c r="J8" s="5">
        <f>(H8-I8)</f>
        <v>0.80350534488773651</v>
      </c>
      <c r="K8" s="5">
        <f>(H8-$H$29)</f>
        <v>-0.6547619047619051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v>1</v>
      </c>
      <c r="G9" s="30"/>
      <c r="H9" s="5">
        <v>4.3499999999999996</v>
      </c>
      <c r="I9" s="5">
        <v>2.464077227413846</v>
      </c>
      <c r="J9" s="5">
        <f t="shared" ref="J9:J28" si="0">(H9-I9)</f>
        <v>1.8859227725861536</v>
      </c>
      <c r="K9" s="5">
        <f t="shared" ref="K9:K28" si="1">(H9-$H$29)</f>
        <v>-0.9047619047619051</v>
      </c>
      <c r="L9" s="19"/>
      <c r="M9" s="19"/>
      <c r="N9" s="19"/>
      <c r="P9" s="8">
        <f t="array" ref="P9:AJ14">TRANSPOSE(A8:F28)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v>1</v>
      </c>
      <c r="F10" s="30">
        <v>-1</v>
      </c>
      <c r="G10" s="30"/>
      <c r="H10" s="5">
        <v>6.95</v>
      </c>
      <c r="I10" s="5">
        <v>5.5300309991042704</v>
      </c>
      <c r="J10" s="5">
        <f t="shared" si="0"/>
        <v>1.4199690008957297</v>
      </c>
      <c r="K10" s="5">
        <f t="shared" si="1"/>
        <v>1.6952380952380954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1</v>
      </c>
      <c r="AG10" s="8">
        <v>-1</v>
      </c>
      <c r="AH10" s="8">
        <v>-1</v>
      </c>
      <c r="AI10" s="8">
        <v>-1</v>
      </c>
      <c r="AJ10" s="8">
        <v>2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v>1</v>
      </c>
      <c r="F11" s="30">
        <v>-1</v>
      </c>
      <c r="G11" s="30"/>
      <c r="H11" s="5">
        <v>6.4</v>
      </c>
      <c r="I11" s="5">
        <v>6.8624484268026871</v>
      </c>
      <c r="J11" s="5">
        <f t="shared" si="0"/>
        <v>-0.46244842680268672</v>
      </c>
      <c r="K11" s="5">
        <f t="shared" si="1"/>
        <v>1.1452380952380956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>
        <v>-1</v>
      </c>
      <c r="AH11" s="8">
        <v>1</v>
      </c>
      <c r="AI11" s="8">
        <v>2</v>
      </c>
      <c r="AJ11" s="8">
        <v>-1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v>1</v>
      </c>
      <c r="F12" s="30">
        <v>1</v>
      </c>
      <c r="G12" s="30"/>
      <c r="H12" s="5">
        <v>7.9</v>
      </c>
      <c r="I12" s="5">
        <v>6.816968924429335</v>
      </c>
      <c r="J12" s="5">
        <f t="shared" si="0"/>
        <v>1.0830310755706654</v>
      </c>
      <c r="K12" s="5">
        <f t="shared" si="1"/>
        <v>2.6452380952380956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-1</v>
      </c>
      <c r="AH12">
        <v>2</v>
      </c>
      <c r="AI12">
        <v>-1</v>
      </c>
      <c r="AJ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v>-1</v>
      </c>
      <c r="G13" s="30"/>
      <c r="H13" s="5">
        <v>4.4000000000000004</v>
      </c>
      <c r="I13" s="5">
        <v>3.8419741574856143</v>
      </c>
      <c r="J13" s="5">
        <f t="shared" si="0"/>
        <v>0.55802584251438603</v>
      </c>
      <c r="K13" s="5">
        <f t="shared" si="1"/>
        <v>-0.85476190476190439</v>
      </c>
      <c r="L13" s="19"/>
      <c r="M13" s="19"/>
      <c r="N13" s="19"/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0.25</v>
      </c>
      <c r="AG13">
        <v>0.25</v>
      </c>
      <c r="AH13">
        <v>1</v>
      </c>
      <c r="AI13">
        <v>4</v>
      </c>
      <c r="AJ13">
        <v>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v>1</v>
      </c>
      <c r="F14" s="30">
        <v>1</v>
      </c>
      <c r="G14" s="30"/>
      <c r="H14" s="5">
        <v>3.85</v>
      </c>
      <c r="I14" s="5">
        <v>5.4845514967309184</v>
      </c>
      <c r="J14" s="5">
        <f t="shared" si="0"/>
        <v>-1.6345514967309183</v>
      </c>
      <c r="K14" s="5">
        <f t="shared" si="1"/>
        <v>-1.4047619047619047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-0.5</v>
      </c>
      <c r="AG14">
        <v>-1</v>
      </c>
      <c r="AH14">
        <v>1</v>
      </c>
      <c r="AI14">
        <v>2</v>
      </c>
      <c r="AJ14">
        <v>2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v>1</v>
      </c>
      <c r="F15" s="30">
        <v>-1</v>
      </c>
      <c r="G15" s="30"/>
      <c r="H15" s="5">
        <v>1.95</v>
      </c>
      <c r="I15" s="5">
        <v>2.5095567297871972</v>
      </c>
      <c r="J15" s="5">
        <f t="shared" si="0"/>
        <v>-0.55955672978719728</v>
      </c>
      <c r="K15" s="5">
        <f t="shared" si="1"/>
        <v>-3.3047619047619046</v>
      </c>
      <c r="L15" s="19"/>
      <c r="M15" s="19"/>
      <c r="N15" s="19"/>
      <c r="P15" s="11" t="s">
        <v>90</v>
      </c>
      <c r="Q15" s="3"/>
      <c r="R15" s="3"/>
      <c r="S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v>1</v>
      </c>
      <c r="F16" s="30">
        <v>1</v>
      </c>
      <c r="G16" s="30"/>
      <c r="H16" s="5">
        <v>4.5</v>
      </c>
      <c r="I16" s="5">
        <v>4.8757312014969125</v>
      </c>
      <c r="J16" s="5">
        <f t="shared" si="0"/>
        <v>-0.37573120149691253</v>
      </c>
      <c r="K16" s="5">
        <f t="shared" si="1"/>
        <v>-0.75476190476190474</v>
      </c>
      <c r="L16" s="19"/>
      <c r="M16" s="19"/>
      <c r="N16" s="19"/>
      <c r="P16">
        <f t="array" ref="P16:U21">MMULT(P9:AJ14,A8:F28)</f>
        <v>21</v>
      </c>
      <c r="Q16">
        <v>0</v>
      </c>
      <c r="R16">
        <v>2</v>
      </c>
      <c r="S16">
        <v>0</v>
      </c>
      <c r="T16">
        <v>22.5</v>
      </c>
      <c r="U16">
        <v>3.5</v>
      </c>
    </row>
    <row r="17" spans="1:21" x14ac:dyDescent="0.25">
      <c r="A17" s="30">
        <v>1</v>
      </c>
      <c r="B17" s="30">
        <v>-1</v>
      </c>
      <c r="C17" s="30">
        <v>-1</v>
      </c>
      <c r="D17" s="30">
        <v>1</v>
      </c>
      <c r="E17" s="30">
        <v>1</v>
      </c>
      <c r="F17" s="30">
        <v>1</v>
      </c>
      <c r="G17" s="30"/>
      <c r="H17" s="5">
        <v>4.7</v>
      </c>
      <c r="I17" s="5">
        <v>3.5433137737984954</v>
      </c>
      <c r="J17" s="5">
        <f t="shared" si="0"/>
        <v>1.1566862262015047</v>
      </c>
      <c r="K17" s="5">
        <f t="shared" si="1"/>
        <v>-0.55476190476190457</v>
      </c>
      <c r="L17" s="19"/>
      <c r="M17" s="19"/>
      <c r="N17" s="19"/>
      <c r="P17">
        <v>0</v>
      </c>
      <c r="Q17">
        <v>24</v>
      </c>
      <c r="R17">
        <v>-3</v>
      </c>
      <c r="S17">
        <v>-1</v>
      </c>
      <c r="T17">
        <v>-3</v>
      </c>
      <c r="U17">
        <v>1.5</v>
      </c>
    </row>
    <row r="18" spans="1:21" x14ac:dyDescent="0.25">
      <c r="A18" s="30">
        <v>1</v>
      </c>
      <c r="B18" s="30">
        <v>1</v>
      </c>
      <c r="C18" s="30">
        <v>1</v>
      </c>
      <c r="D18" s="30">
        <v>1</v>
      </c>
      <c r="E18" s="30">
        <v>1</v>
      </c>
      <c r="F18" s="30">
        <v>-1</v>
      </c>
      <c r="G18" s="30"/>
      <c r="H18" s="5">
        <v>10.75</v>
      </c>
      <c r="I18" s="5">
        <v>7.9416849731873356</v>
      </c>
      <c r="J18" s="5">
        <f t="shared" si="0"/>
        <v>2.8083150268126644</v>
      </c>
      <c r="K18" s="5">
        <f t="shared" si="1"/>
        <v>5.4952380952380953</v>
      </c>
      <c r="L18" s="19"/>
      <c r="M18" s="19"/>
      <c r="N18" s="19"/>
      <c r="P18">
        <v>2</v>
      </c>
      <c r="Q18">
        <v>-3</v>
      </c>
      <c r="R18">
        <v>24</v>
      </c>
      <c r="S18">
        <v>3</v>
      </c>
      <c r="T18">
        <v>8</v>
      </c>
      <c r="U18">
        <v>3.5</v>
      </c>
    </row>
    <row r="19" spans="1:21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>
        <v>-1</v>
      </c>
      <c r="G19" s="30"/>
      <c r="H19" s="5">
        <v>6.05</v>
      </c>
      <c r="I19" s="5">
        <v>6.6092675454889198</v>
      </c>
      <c r="J19" s="5">
        <f t="shared" si="0"/>
        <v>-0.55926754548891999</v>
      </c>
      <c r="K19" s="5">
        <f t="shared" si="1"/>
        <v>0.79523809523809508</v>
      </c>
      <c r="L19" s="19"/>
      <c r="M19" s="19"/>
      <c r="N19" s="19"/>
      <c r="P19">
        <v>0</v>
      </c>
      <c r="Q19">
        <v>-1</v>
      </c>
      <c r="R19">
        <v>3</v>
      </c>
      <c r="S19">
        <v>24</v>
      </c>
      <c r="T19">
        <v>-3</v>
      </c>
      <c r="U19">
        <v>-1.5</v>
      </c>
    </row>
    <row r="20" spans="1:21" x14ac:dyDescent="0.25">
      <c r="A20" s="30">
        <v>1</v>
      </c>
      <c r="B20" s="30">
        <v>1</v>
      </c>
      <c r="C20" s="30">
        <v>-1</v>
      </c>
      <c r="D20" s="30">
        <v>1</v>
      </c>
      <c r="E20" s="30">
        <v>1</v>
      </c>
      <c r="F20" s="30">
        <v>1</v>
      </c>
      <c r="G20" s="30"/>
      <c r="H20" s="5">
        <v>9.85</v>
      </c>
      <c r="I20" s="5">
        <v>6.5637880431155677</v>
      </c>
      <c r="J20" s="5">
        <f t="shared" si="0"/>
        <v>3.2862119568844319</v>
      </c>
      <c r="K20" s="5">
        <f t="shared" si="1"/>
        <v>4.5952380952380949</v>
      </c>
      <c r="L20" s="19"/>
      <c r="M20" s="19"/>
      <c r="N20" s="19"/>
      <c r="P20">
        <v>22.5</v>
      </c>
      <c r="Q20">
        <v>-3</v>
      </c>
      <c r="R20">
        <v>8</v>
      </c>
      <c r="S20">
        <v>-3</v>
      </c>
      <c r="T20">
        <v>34.125</v>
      </c>
      <c r="U20">
        <v>10.625</v>
      </c>
    </row>
    <row r="21" spans="1:21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/>
      <c r="H21" s="5">
        <v>7.15</v>
      </c>
      <c r="I21" s="5">
        <v>7.8962054708139835</v>
      </c>
      <c r="J21" s="5">
        <f t="shared" si="0"/>
        <v>-0.74620547081398314</v>
      </c>
      <c r="K21" s="5">
        <f t="shared" si="1"/>
        <v>1.8952380952380956</v>
      </c>
      <c r="L21" s="19"/>
      <c r="M21" s="19"/>
      <c r="N21" s="19"/>
      <c r="P21">
        <v>3.5</v>
      </c>
      <c r="Q21">
        <v>1.5</v>
      </c>
      <c r="R21">
        <v>3.5</v>
      </c>
      <c r="S21">
        <v>-1.5</v>
      </c>
      <c r="T21">
        <v>10.625</v>
      </c>
      <c r="U21">
        <v>26.25</v>
      </c>
    </row>
    <row r="22" spans="1:21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v>1</v>
      </c>
      <c r="F22" s="30">
        <v>-1</v>
      </c>
      <c r="G22" s="30"/>
      <c r="H22" s="5">
        <v>4.25</v>
      </c>
      <c r="I22" s="5">
        <v>4.9212107038702646</v>
      </c>
      <c r="J22" s="5">
        <f t="shared" si="0"/>
        <v>-0.6712107038702646</v>
      </c>
      <c r="K22" s="5">
        <f t="shared" si="1"/>
        <v>-1.0047619047619047</v>
      </c>
      <c r="L22" s="19"/>
      <c r="M22" s="19"/>
      <c r="N22" s="19"/>
      <c r="P22" s="11" t="s">
        <v>91</v>
      </c>
      <c r="Q22" s="3"/>
      <c r="R22" s="3"/>
      <c r="S22" s="3"/>
    </row>
    <row r="23" spans="1:21" x14ac:dyDescent="0.25">
      <c r="A23" s="30">
        <v>1</v>
      </c>
      <c r="B23" s="30">
        <v>-1</v>
      </c>
      <c r="C23" s="30">
        <v>-1</v>
      </c>
      <c r="D23" s="30">
        <v>1</v>
      </c>
      <c r="E23" s="30">
        <v>1</v>
      </c>
      <c r="F23" s="30">
        <v>-1</v>
      </c>
      <c r="G23" s="30"/>
      <c r="H23" s="5">
        <v>1.25</v>
      </c>
      <c r="I23" s="5">
        <v>3.5887932761718466</v>
      </c>
      <c r="J23" s="5">
        <f t="shared" si="0"/>
        <v>-2.3387932761718466</v>
      </c>
      <c r="K23" s="5">
        <f t="shared" si="1"/>
        <v>-4.0047619047619047</v>
      </c>
      <c r="L23" s="19"/>
      <c r="M23" s="19"/>
      <c r="N23" s="19"/>
      <c r="P23">
        <f t="array" ref="P23:U28">MINVERSE(P16:U21)</f>
        <v>0.21071026238600801</v>
      </c>
      <c r="Q23">
        <v>-1.9025633772582273E-2</v>
      </c>
      <c r="R23">
        <v>3.1544827834283612E-2</v>
      </c>
      <c r="S23">
        <v>-2.2724381511305285E-2</v>
      </c>
      <c r="T23">
        <v>-0.16004172525490226</v>
      </c>
      <c r="U23">
        <v>3.2266757845875467E-2</v>
      </c>
    </row>
    <row r="24" spans="1:21" x14ac:dyDescent="0.25">
      <c r="A24" s="30">
        <v>1</v>
      </c>
      <c r="B24" s="30">
        <v>1</v>
      </c>
      <c r="C24" s="30">
        <v>1</v>
      </c>
      <c r="D24" s="30">
        <v>1</v>
      </c>
      <c r="E24" s="30">
        <v>0.25</v>
      </c>
      <c r="F24" s="30">
        <v>-0.5</v>
      </c>
      <c r="G24" s="30"/>
      <c r="H24" s="5">
        <v>6.45</v>
      </c>
      <c r="I24" s="5">
        <v>8.0119808000227746</v>
      </c>
      <c r="J24" s="5">
        <f t="shared" si="0"/>
        <v>-1.5619808000227744</v>
      </c>
      <c r="K24" s="5">
        <f t="shared" si="1"/>
        <v>1.1952380952380954</v>
      </c>
      <c r="L24" s="19"/>
      <c r="M24" s="19"/>
      <c r="N24" s="19"/>
      <c r="P24">
        <v>-1.9025633772582269E-2</v>
      </c>
      <c r="Q24">
        <v>4.4842212277551578E-2</v>
      </c>
      <c r="R24">
        <v>1.5949265909886772E-3</v>
      </c>
      <c r="S24">
        <v>3.5417272409683231E-3</v>
      </c>
      <c r="T24">
        <v>1.8805101487659601E-2</v>
      </c>
      <c r="U24">
        <v>-7.6475221228830687E-3</v>
      </c>
    </row>
    <row r="25" spans="1:21" x14ac:dyDescent="0.25">
      <c r="A25" s="30">
        <v>1</v>
      </c>
      <c r="B25" s="30">
        <v>-1</v>
      </c>
      <c r="C25" s="30">
        <v>-1</v>
      </c>
      <c r="D25" s="30">
        <v>-1</v>
      </c>
      <c r="E25" s="30">
        <v>0.25</v>
      </c>
      <c r="F25" s="30">
        <v>-1</v>
      </c>
      <c r="G25" s="30"/>
      <c r="H25" s="5">
        <v>2.1</v>
      </c>
      <c r="I25" s="5">
        <v>2.5912224322159734</v>
      </c>
      <c r="J25" s="5">
        <f t="shared" si="0"/>
        <v>-0.49122243221597328</v>
      </c>
      <c r="K25" s="5">
        <f t="shared" si="1"/>
        <v>-3.1547619047619047</v>
      </c>
      <c r="L25" s="19"/>
      <c r="M25" s="19"/>
      <c r="N25" s="19"/>
      <c r="P25">
        <v>3.1544827834283612E-2</v>
      </c>
      <c r="Q25">
        <v>1.5949265909886759E-3</v>
      </c>
      <c r="R25">
        <v>5.1704391833840645E-2</v>
      </c>
      <c r="S25">
        <v>-1.0560213463625633E-2</v>
      </c>
      <c r="T25">
        <v>-3.4366933011775014E-2</v>
      </c>
      <c r="U25">
        <v>2.1159498792286901E-3</v>
      </c>
    </row>
    <row r="26" spans="1:21" x14ac:dyDescent="0.25">
      <c r="A26" s="30">
        <v>1</v>
      </c>
      <c r="B26" s="30">
        <v>-1</v>
      </c>
      <c r="C26" s="30">
        <v>1</v>
      </c>
      <c r="D26" s="30">
        <v>2</v>
      </c>
      <c r="E26" s="30">
        <v>1</v>
      </c>
      <c r="F26" s="30">
        <v>1</v>
      </c>
      <c r="G26" s="30"/>
      <c r="H26" s="5">
        <v>4.75</v>
      </c>
      <c r="I26" s="5">
        <v>5.4153494746892372</v>
      </c>
      <c r="J26" s="5">
        <f t="shared" si="0"/>
        <v>-0.66534947468923722</v>
      </c>
      <c r="K26" s="5">
        <f t="shared" si="1"/>
        <v>-0.50476190476190474</v>
      </c>
      <c r="L26" s="19"/>
      <c r="M26" s="19"/>
      <c r="N26" s="19"/>
      <c r="P26">
        <v>-2.2724381511305281E-2</v>
      </c>
      <c r="Q26">
        <v>3.5417272409683231E-3</v>
      </c>
      <c r="R26">
        <v>-1.0560213463625633E-2</v>
      </c>
      <c r="S26">
        <v>4.5805750205673061E-2</v>
      </c>
      <c r="T26">
        <v>2.2498663545458666E-2</v>
      </c>
      <c r="U26">
        <v>-2.2535688880450655E-3</v>
      </c>
    </row>
    <row r="27" spans="1:21" x14ac:dyDescent="0.25">
      <c r="A27" s="30">
        <v>1</v>
      </c>
      <c r="B27" s="30">
        <v>-1</v>
      </c>
      <c r="C27" s="30">
        <v>2</v>
      </c>
      <c r="D27" s="30">
        <v>-1</v>
      </c>
      <c r="E27" s="30">
        <v>4</v>
      </c>
      <c r="F27" s="30">
        <v>2</v>
      </c>
      <c r="G27" s="30"/>
      <c r="H27" s="5">
        <v>3.6</v>
      </c>
      <c r="I27" s="5">
        <v>4.1133008080596927</v>
      </c>
      <c r="J27" s="5">
        <f t="shared" si="0"/>
        <v>-0.51330080805969258</v>
      </c>
      <c r="K27" s="5">
        <f t="shared" si="1"/>
        <v>-1.6547619047619047</v>
      </c>
      <c r="L27" s="19"/>
      <c r="M27" s="19"/>
      <c r="N27" s="19"/>
      <c r="P27">
        <v>-0.16004172525490226</v>
      </c>
      <c r="Q27">
        <v>1.8805101487659601E-2</v>
      </c>
      <c r="R27">
        <v>-3.4366933011775007E-2</v>
      </c>
      <c r="S27">
        <v>2.2498663545458663E-2</v>
      </c>
      <c r="T27">
        <v>0.15833109929362002</v>
      </c>
      <c r="U27">
        <v>-3.7954182208557848E-2</v>
      </c>
    </row>
    <row r="28" spans="1:21" x14ac:dyDescent="0.25">
      <c r="A28" s="30">
        <v>1</v>
      </c>
      <c r="B28" s="30">
        <v>2</v>
      </c>
      <c r="C28" s="30">
        <v>-1</v>
      </c>
      <c r="D28" s="30">
        <v>-1</v>
      </c>
      <c r="E28" s="30">
        <v>1</v>
      </c>
      <c r="F28" s="30">
        <v>2</v>
      </c>
      <c r="G28" s="30"/>
      <c r="H28" s="5">
        <v>4.55</v>
      </c>
      <c r="I28" s="5">
        <v>6.9720488802027791</v>
      </c>
      <c r="J28" s="5">
        <f t="shared" si="0"/>
        <v>-2.4220488802027793</v>
      </c>
      <c r="K28" s="5">
        <f t="shared" si="1"/>
        <v>-0.70476190476190492</v>
      </c>
      <c r="L28" s="19"/>
      <c r="M28" s="19"/>
      <c r="N28" s="19"/>
      <c r="P28">
        <v>3.2266757845875481E-2</v>
      </c>
      <c r="Q28">
        <v>-7.6475221228830704E-3</v>
      </c>
      <c r="R28">
        <v>2.1159498792286909E-3</v>
      </c>
      <c r="S28">
        <v>-2.2535688880450668E-3</v>
      </c>
      <c r="T28">
        <v>-3.7954182208557855E-2</v>
      </c>
      <c r="U28">
        <v>4.918151004877408E-2</v>
      </c>
    </row>
    <row r="29" spans="1:21" x14ac:dyDescent="0.25">
      <c r="A29" s="17"/>
      <c r="B29" s="17"/>
      <c r="C29" s="17"/>
      <c r="D29" s="32" t="s">
        <v>38</v>
      </c>
      <c r="E29" s="32"/>
      <c r="F29" s="32"/>
      <c r="G29" s="32"/>
      <c r="H29" s="31">
        <f>AVERAGE(H8:H28)</f>
        <v>5.2547619047619047</v>
      </c>
      <c r="I29" s="19"/>
      <c r="J29" s="17"/>
      <c r="K29" s="17"/>
      <c r="L29" s="17"/>
      <c r="M29" s="17"/>
      <c r="N29" s="17"/>
    </row>
    <row r="30" spans="1:21" x14ac:dyDescent="0.25">
      <c r="A30" s="17"/>
      <c r="B30" s="17"/>
      <c r="C30" s="17"/>
      <c r="D30" s="17"/>
      <c r="E30" s="17"/>
      <c r="F30" s="17"/>
      <c r="G30" s="17"/>
      <c r="H30" s="17"/>
      <c r="I30" s="19"/>
      <c r="J30" s="17"/>
      <c r="K30" s="17"/>
      <c r="L30" s="17"/>
      <c r="M30" s="17"/>
      <c r="N30" s="17"/>
    </row>
    <row r="31" spans="1:21" x14ac:dyDescent="0.25">
      <c r="A31" s="17"/>
      <c r="B31" s="17"/>
      <c r="C31" s="17"/>
      <c r="D31" s="17"/>
      <c r="E31" s="17"/>
      <c r="F31" s="17"/>
      <c r="G31" s="17"/>
      <c r="H31" s="17"/>
      <c r="I31" s="19"/>
      <c r="J31" s="17"/>
      <c r="K31" s="17"/>
      <c r="L31" s="17"/>
      <c r="M31" s="17"/>
      <c r="N31" s="17"/>
    </row>
    <row r="32" spans="1:21" x14ac:dyDescent="0.25">
      <c r="A32" s="17"/>
      <c r="B32" s="17"/>
      <c r="C32" s="17"/>
      <c r="D32" s="17"/>
      <c r="E32" s="17"/>
      <c r="F32" s="17"/>
      <c r="G32" s="17"/>
      <c r="H32" s="17"/>
      <c r="I32" s="19"/>
      <c r="J32" s="17"/>
      <c r="K32" s="17"/>
      <c r="L32" s="17"/>
      <c r="M32" s="17"/>
      <c r="N32" s="17"/>
    </row>
    <row r="33" spans="1:63" x14ac:dyDescent="0.25">
      <c r="A33" s="17"/>
      <c r="C33" s="13" t="s">
        <v>74</v>
      </c>
      <c r="D33" s="13" t="s">
        <v>75</v>
      </c>
      <c r="E33" s="13" t="s">
        <v>76</v>
      </c>
      <c r="G33" s="35"/>
      <c r="I33" s="17"/>
    </row>
    <row r="34" spans="1:63" ht="17.25" x14ac:dyDescent="0.25">
      <c r="A34" s="17"/>
      <c r="B34" s="9" t="s">
        <v>77</v>
      </c>
      <c r="C34" s="5">
        <v>21</v>
      </c>
      <c r="D34" s="5">
        <v>5</v>
      </c>
      <c r="E34" s="5">
        <f>(C34-D34-1)</f>
        <v>15</v>
      </c>
      <c r="F34" t="s">
        <v>78</v>
      </c>
      <c r="G34" s="19"/>
      <c r="I34" s="17"/>
      <c r="P34" s="11" t="s">
        <v>92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</row>
    <row r="35" spans="1:63" x14ac:dyDescent="0.25">
      <c r="A35" s="17"/>
      <c r="B35" s="9" t="s">
        <v>79</v>
      </c>
      <c r="C35" s="5">
        <v>21</v>
      </c>
      <c r="D35" s="5">
        <v>0</v>
      </c>
      <c r="E35" s="5">
        <f>(C35-1)</f>
        <v>20</v>
      </c>
      <c r="F35" t="s">
        <v>80</v>
      </c>
      <c r="G35" s="19"/>
      <c r="I35" s="17"/>
      <c r="P35">
        <f t="array" ref="P35:AJ40">MMULT(P23:U28,P9:AJ14)</f>
        <v>0.15623013809515238</v>
      </c>
      <c r="Q35">
        <v>9.3140482426585153E-2</v>
      </c>
      <c r="R35">
        <v>-9.4443008103302986E-3</v>
      </c>
      <c r="S35">
        <v>5.3645354858236925E-2</v>
      </c>
      <c r="T35">
        <v>0.11817887054998785</v>
      </c>
      <c r="U35">
        <v>9.1696622403401457E-2</v>
      </c>
      <c r="V35">
        <v>5.5089214881420635E-2</v>
      </c>
      <c r="W35">
        <v>2.8606966734834226E-2</v>
      </c>
      <c r="X35">
        <v>0.11078137507254179</v>
      </c>
      <c r="Y35">
        <v>4.7691719403974576E-2</v>
      </c>
      <c r="Z35">
        <v>8.196591835626342E-3</v>
      </c>
      <c r="AA35">
        <v>-5.4893063832940882E-2</v>
      </c>
      <c r="AB35">
        <v>9.6404518588100521E-3</v>
      </c>
      <c r="AC35">
        <v>7.2730107527377269E-2</v>
      </c>
      <c r="AD35">
        <v>4.6247859380790866E-2</v>
      </c>
      <c r="AE35" s="8">
        <v>-1.6841796287776357E-2</v>
      </c>
      <c r="AF35">
        <v>0.14436126469974078</v>
      </c>
      <c r="AG35">
        <v>0.14863826067601094</v>
      </c>
      <c r="AH35">
        <v>8.8056993561236502E-2</v>
      </c>
      <c r="AI35">
        <v>-0.26008345198939531</v>
      </c>
      <c r="AJ35">
        <v>6.8330338954713812E-2</v>
      </c>
    </row>
    <row r="36" spans="1:63" x14ac:dyDescent="0.25">
      <c r="A36" s="17"/>
      <c r="I36" s="17"/>
      <c r="P36">
        <v>-5.465706733533697E-2</v>
      </c>
      <c r="Q36">
        <v>-5.7846920517314313E-2</v>
      </c>
      <c r="R36">
        <v>4.7132548283554981E-2</v>
      </c>
      <c r="S36">
        <v>5.0322401465532338E-2</v>
      </c>
      <c r="T36">
        <v>3.50273572197662E-2</v>
      </c>
      <c r="U36">
        <v>-3.9362023089570833E-2</v>
      </c>
      <c r="V36">
        <v>3.1837504037788844E-2</v>
      </c>
      <c r="W36">
        <v>-4.2551876271548175E-2</v>
      </c>
      <c r="X36">
        <v>-4.757361285340031E-2</v>
      </c>
      <c r="Y36">
        <v>-5.0763466035377666E-2</v>
      </c>
      <c r="Z36">
        <v>5.7405855947468984E-2</v>
      </c>
      <c r="AA36">
        <v>5.4216002765491628E-2</v>
      </c>
      <c r="AB36">
        <v>3.892095851972549E-2</v>
      </c>
      <c r="AC36">
        <v>4.2110811701702847E-2</v>
      </c>
      <c r="AD36">
        <v>-3.2278568607634173E-2</v>
      </c>
      <c r="AE36" s="8">
        <v>-3.5468421789611529E-2</v>
      </c>
      <c r="AF36">
        <v>3.9478268770282744E-2</v>
      </c>
      <c r="AG36">
        <v>-5.6655702387292867E-2</v>
      </c>
      <c r="AH36">
        <v>-4.4031885612431987E-2</v>
      </c>
      <c r="AI36">
        <v>-4.2943584042525462E-3</v>
      </c>
      <c r="AJ36">
        <v>6.9032194192457347E-2</v>
      </c>
    </row>
    <row r="37" spans="1:63" x14ac:dyDescent="0.25">
      <c r="A37" s="17"/>
      <c r="B37" s="10" t="s">
        <v>77</v>
      </c>
      <c r="C37" s="10" t="s">
        <v>79</v>
      </c>
      <c r="D37" s="10" t="s">
        <v>48</v>
      </c>
      <c r="E37" s="10" t="s">
        <v>50</v>
      </c>
      <c r="F37" s="10" t="s">
        <v>81</v>
      </c>
      <c r="G37" s="10" t="s">
        <v>82</v>
      </c>
      <c r="H37" s="10" t="s">
        <v>83</v>
      </c>
      <c r="L37" s="33"/>
      <c r="M37" s="33"/>
      <c r="N37" s="33"/>
      <c r="P37">
        <v>5.996352340821489E-2</v>
      </c>
      <c r="Q37">
        <v>-4.3445260259466399E-2</v>
      </c>
      <c r="R37">
        <v>-4.448730683594642E-2</v>
      </c>
      <c r="S37">
        <v>5.8921476831734869E-2</v>
      </c>
      <c r="T37">
        <v>6.3153376590192253E-2</v>
      </c>
      <c r="U37">
        <v>5.5731623649757513E-2</v>
      </c>
      <c r="V37">
        <v>-4.0255407077489043E-2</v>
      </c>
      <c r="W37">
        <v>-4.7677160017923777E-2</v>
      </c>
      <c r="X37">
        <v>3.8843096480963617E-2</v>
      </c>
      <c r="Y37">
        <v>-6.4565687186717652E-2</v>
      </c>
      <c r="Z37">
        <v>3.7801049904483595E-2</v>
      </c>
      <c r="AA37">
        <v>-6.5607733763197701E-2</v>
      </c>
      <c r="AB37">
        <v>-6.1375834004740316E-2</v>
      </c>
      <c r="AC37">
        <v>4.2032949662940973E-2</v>
      </c>
      <c r="AD37">
        <v>3.4611196722506239E-2</v>
      </c>
      <c r="AE37" s="8">
        <v>-6.8797586945175043E-2</v>
      </c>
      <c r="AF37">
        <v>6.4634224602929197E-2</v>
      </c>
      <c r="AG37">
        <v>-2.1901960259092516E-2</v>
      </c>
      <c r="AH37">
        <v>2.8282883017337987E-2</v>
      </c>
      <c r="AI37">
        <v>1.0683066085959165E-2</v>
      </c>
      <c r="AJ37">
        <v>-3.6544530607271683E-2</v>
      </c>
    </row>
    <row r="38" spans="1:63" x14ac:dyDescent="0.25">
      <c r="A38" s="17"/>
      <c r="B38" s="5">
        <f>SUMSQ(J8:J28)</f>
        <v>47.110279320749044</v>
      </c>
      <c r="C38" s="5">
        <f>SUMSQ(K8:K28)</f>
        <v>114.38952380952381</v>
      </c>
      <c r="D38" s="5">
        <f>(C38-B38)/C38</f>
        <v>0.58815914472032493</v>
      </c>
      <c r="E38" s="34">
        <f>((C38/E35)-(B38/E34))/(C38/E35)</f>
        <v>0.45087885962709989</v>
      </c>
      <c r="F38" s="5">
        <f>SQRT(B38/E34)</f>
        <v>1.7721978693277838</v>
      </c>
      <c r="G38" s="5">
        <f>SQRT(B38/C34)</f>
        <v>1.4977805694831881</v>
      </c>
      <c r="H38" s="34">
        <f>((100*G38)/H29)</f>
        <v>28.503300370772042</v>
      </c>
      <c r="L38" s="19"/>
      <c r="M38" s="19"/>
      <c r="N38" s="19"/>
      <c r="P38">
        <v>-6.2386977764158705E-2</v>
      </c>
      <c r="Q38">
        <v>-4.1266550836907431E-2</v>
      </c>
      <c r="R38">
        <v>-2.9675958578880654E-2</v>
      </c>
      <c r="S38">
        <v>-5.0796385506131927E-2</v>
      </c>
      <c r="T38">
        <v>-5.5303523282222058E-2</v>
      </c>
      <c r="U38">
        <v>-5.7879839988068574E-2</v>
      </c>
      <c r="V38">
        <v>-3.4183096354970785E-2</v>
      </c>
      <c r="W38">
        <v>-3.67594130608173E-2</v>
      </c>
      <c r="X38">
        <v>2.9224522647187424E-2</v>
      </c>
      <c r="Y38">
        <v>5.0344949574438691E-2</v>
      </c>
      <c r="Z38">
        <v>4.0815114905214202E-2</v>
      </c>
      <c r="AA38">
        <v>6.1935541832465468E-2</v>
      </c>
      <c r="AB38">
        <v>5.7428404056375337E-2</v>
      </c>
      <c r="AC38">
        <v>3.6307977129124071E-2</v>
      </c>
      <c r="AD38">
        <v>3.3731660423277555E-2</v>
      </c>
      <c r="AE38" s="8">
        <v>5.4852087350528822E-2</v>
      </c>
      <c r="AF38">
        <v>2.2814332802097669E-2</v>
      </c>
      <c r="AG38">
        <v>-5.3633410719911304E-2</v>
      </c>
      <c r="AH38">
        <v>7.5030272852860486E-2</v>
      </c>
      <c r="AI38">
        <v>-7.7047694794533939E-3</v>
      </c>
      <c r="AJ38">
        <v>-3.2894938002047527E-2</v>
      </c>
    </row>
    <row r="39" spans="1:63" x14ac:dyDescent="0.25">
      <c r="A39" s="17"/>
      <c r="P39">
        <v>-0.11533550621473335</v>
      </c>
      <c r="Q39">
        <v>-4.6601640191183326E-2</v>
      </c>
      <c r="R39">
        <v>6.6916927201251558E-2</v>
      </c>
      <c r="S39">
        <v>-1.8169388222984625E-3</v>
      </c>
      <c r="T39">
        <v>-7.7725303239414151E-2</v>
      </c>
      <c r="U39">
        <v>-3.9427141797617658E-2</v>
      </c>
      <c r="V39">
        <v>-8.9914372158641301E-3</v>
      </c>
      <c r="W39">
        <v>2.9306724225932369E-2</v>
      </c>
      <c r="X39">
        <v>-7.0338179123816041E-2</v>
      </c>
      <c r="Y39">
        <v>-1.6043131002660069E-3</v>
      </c>
      <c r="Z39">
        <v>4.3180388268618843E-2</v>
      </c>
      <c r="AA39">
        <v>0.11191425429216889</v>
      </c>
      <c r="AB39">
        <v>3.6005889875053189E-2</v>
      </c>
      <c r="AC39">
        <v>-3.2727976148496853E-2</v>
      </c>
      <c r="AD39">
        <v>5.5701852932996468E-3</v>
      </c>
      <c r="AE39">
        <v>7.4304051316849695E-2</v>
      </c>
      <c r="AF39">
        <v>-9.4545027305875107E-2</v>
      </c>
      <c r="AG39">
        <v>-8.944160024428266E-2</v>
      </c>
      <c r="AH39">
        <v>-4.7839515578357368E-2</v>
      </c>
      <c r="AI39">
        <v>0.28733667644579386</v>
      </c>
      <c r="AJ39">
        <v>-2.8140517936762394E-2</v>
      </c>
    </row>
    <row r="40" spans="1:63" x14ac:dyDescent="0.25">
      <c r="A40" s="17"/>
      <c r="P40">
        <v>5.5511126576248529E-2</v>
      </c>
      <c r="Q40">
        <v>5.1279226817791151E-2</v>
      </c>
      <c r="R40">
        <v>-6.2378837525523145E-2</v>
      </c>
      <c r="S40">
        <v>-5.8146937767065768E-2</v>
      </c>
      <c r="T40">
        <v>4.0216082330482392E-2</v>
      </c>
      <c r="U40">
        <v>-4.285189352129963E-2</v>
      </c>
      <c r="V40">
        <v>3.5984182572025014E-2</v>
      </c>
      <c r="W40">
        <v>-4.7083793279757008E-2</v>
      </c>
      <c r="X40">
        <v>5.1003988800158398E-2</v>
      </c>
      <c r="Y40">
        <v>4.677208904170102E-2</v>
      </c>
      <c r="Z40">
        <v>-6.2654075543155899E-2</v>
      </c>
      <c r="AA40">
        <v>-6.6885975301613276E-2</v>
      </c>
      <c r="AB40">
        <v>3.1477044795934883E-2</v>
      </c>
      <c r="AC40">
        <v>3.5708944554392261E-2</v>
      </c>
      <c r="AD40">
        <v>-4.7359031297389761E-2</v>
      </c>
      <c r="AE40">
        <v>-5.1590931055847139E-2</v>
      </c>
      <c r="AF40">
        <v>-9.5976838623504646E-3</v>
      </c>
      <c r="AG40">
        <v>-1.8618156623338617E-2</v>
      </c>
      <c r="AH40">
        <v>4.8750419912113332E-2</v>
      </c>
      <c r="AI40">
        <v>-7.0539601214222591E-3</v>
      </c>
      <c r="AJ40">
        <v>7.7518170497916025E-2</v>
      </c>
    </row>
    <row r="41" spans="1:63" ht="17.25" x14ac:dyDescent="0.25">
      <c r="A41" s="17"/>
      <c r="O41" s="11" t="s">
        <v>70</v>
      </c>
      <c r="P41" s="11" t="s">
        <v>94</v>
      </c>
    </row>
    <row r="42" spans="1:63" x14ac:dyDescent="0.25">
      <c r="A42" s="17"/>
      <c r="B42" s="17"/>
      <c r="C42" s="17"/>
      <c r="D42" s="17"/>
      <c r="E42" s="17"/>
      <c r="F42" s="17"/>
      <c r="G42" s="17"/>
      <c r="H42" s="17"/>
      <c r="J42" s="17"/>
      <c r="K42" s="17"/>
      <c r="L42" s="17"/>
      <c r="M42" s="17"/>
      <c r="N42" s="17"/>
      <c r="O42" s="1" t="s">
        <v>46</v>
      </c>
      <c r="P42">
        <f t="array" ref="P42:P47">MMULT(P35:AJ40,H8:H28)</f>
        <v>5.3117687035389594</v>
      </c>
    </row>
    <row r="43" spans="1:63" x14ac:dyDescent="0.25">
      <c r="A43" s="17"/>
      <c r="B43" s="20"/>
      <c r="C43" s="20"/>
      <c r="D43" s="20"/>
      <c r="E43" s="20"/>
      <c r="F43" s="20"/>
      <c r="G43" s="20"/>
      <c r="H43" s="20"/>
      <c r="J43" s="20"/>
      <c r="K43" s="20"/>
      <c r="L43" s="20"/>
      <c r="M43" s="20"/>
      <c r="N43" s="20"/>
      <c r="O43" s="1" t="s">
        <v>71</v>
      </c>
      <c r="P43">
        <v>1.5102371346585357</v>
      </c>
    </row>
    <row r="44" spans="1:63" x14ac:dyDescent="0.25">
      <c r="A44" s="17"/>
      <c r="B44" s="17"/>
      <c r="C44" s="17"/>
      <c r="D44" s="17"/>
      <c r="E44" s="17"/>
      <c r="F44" s="17"/>
      <c r="G44" s="17"/>
      <c r="H44" s="17"/>
      <c r="J44" s="17"/>
      <c r="L44" s="17"/>
      <c r="M44" s="17"/>
      <c r="N44" s="17"/>
      <c r="O44" s="1" t="s">
        <v>72</v>
      </c>
      <c r="P44">
        <v>0.66620871384920866</v>
      </c>
    </row>
    <row r="45" spans="1:63" x14ac:dyDescent="0.25">
      <c r="A45" s="17"/>
      <c r="B45" s="17"/>
      <c r="C45" s="17"/>
      <c r="D45" s="17"/>
      <c r="E45" s="17"/>
      <c r="F45" s="17"/>
      <c r="G45" s="17"/>
      <c r="H45" s="17"/>
      <c r="J45" s="17"/>
      <c r="K45" s="17"/>
      <c r="L45" s="17"/>
      <c r="M45" s="17"/>
      <c r="N45" s="17"/>
      <c r="O45" s="1" t="s">
        <v>73</v>
      </c>
      <c r="P45">
        <v>0.53961827319232458</v>
      </c>
    </row>
    <row r="46" spans="1:63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L46" s="17"/>
      <c r="M46" s="17"/>
      <c r="N46" s="17"/>
      <c r="O46" s="1" t="s">
        <v>98</v>
      </c>
      <c r="P46">
        <v>-0.10888760323836816</v>
      </c>
    </row>
    <row r="47" spans="1:63" x14ac:dyDescent="0.25">
      <c r="A47" s="17"/>
      <c r="B47" s="17"/>
      <c r="C47" s="17"/>
      <c r="D47" s="17"/>
      <c r="E47" s="17"/>
      <c r="F47" s="17"/>
      <c r="G47" s="17"/>
      <c r="H47" s="17"/>
      <c r="I47" s="20"/>
      <c r="J47" s="17"/>
      <c r="K47" s="17"/>
      <c r="L47" s="17"/>
      <c r="M47" s="17"/>
      <c r="N47" s="17"/>
      <c r="O47" s="1" t="s">
        <v>99</v>
      </c>
      <c r="P47">
        <v>-2.273975118667565E-2</v>
      </c>
    </row>
    <row r="48" spans="1:6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"/>
    </row>
    <row r="49" spans="1:14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x14ac:dyDescent="0.25">
      <c r="I52" s="17"/>
      <c r="K52" s="20" t="s">
        <v>93</v>
      </c>
    </row>
    <row r="53" spans="1:14" x14ac:dyDescent="0.25">
      <c r="D53" s="9"/>
      <c r="E53" s="9"/>
      <c r="F53" s="9"/>
      <c r="G53" s="9"/>
      <c r="I53" s="17"/>
    </row>
    <row r="54" spans="1:14" x14ac:dyDescent="0.25">
      <c r="D54" s="9"/>
      <c r="E54" s="9"/>
      <c r="F54" s="9"/>
      <c r="G54" s="9"/>
      <c r="I54" s="17"/>
    </row>
    <row r="55" spans="1:14" x14ac:dyDescent="0.25">
      <c r="D55" s="9"/>
      <c r="E55" s="9"/>
      <c r="F55" s="9"/>
      <c r="G55" s="9"/>
      <c r="I55" s="17"/>
    </row>
    <row r="56" spans="1:14" x14ac:dyDescent="0.25">
      <c r="D56" s="9"/>
      <c r="E56" s="9"/>
      <c r="F56" s="9"/>
      <c r="G56" s="9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K56"/>
  <sheetViews>
    <sheetView topLeftCell="A46" zoomScale="90" zoomScaleNormal="90" workbookViewId="0">
      <pane xSplit="1" topLeftCell="G1" activePane="topRight" state="frozen"/>
      <selection activeCell="A232" sqref="A232"/>
      <selection pane="topRight" activeCell="I2" sqref="I2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7" width="12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s="37" t="s">
        <v>24</v>
      </c>
    </row>
    <row r="2" spans="1:56" x14ac:dyDescent="0.25">
      <c r="C2" t="s">
        <v>1</v>
      </c>
      <c r="I2" s="37" t="s">
        <v>110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24</v>
      </c>
      <c r="F7" s="9" t="s">
        <v>110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  <c r="AC7">
        <v>14</v>
      </c>
      <c r="AD7">
        <v>15</v>
      </c>
      <c r="AE7">
        <v>16</v>
      </c>
      <c r="AF7">
        <v>17</v>
      </c>
      <c r="AG7">
        <v>18</v>
      </c>
      <c r="AH7">
        <v>19</v>
      </c>
      <c r="AI7">
        <v>20</v>
      </c>
      <c r="AJ7">
        <v>21</v>
      </c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8">MMULT(A8:F28,P42:P47)</f>
        <v>4.3570229983640028</v>
      </c>
      <c r="J8" s="5">
        <f>(H8-I8)</f>
        <v>0.24297700163599689</v>
      </c>
      <c r="K8" s="5">
        <f>(H8-$H$29)</f>
        <v>-0.6547619047619051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3.1414237599883803</v>
      </c>
      <c r="J9" s="5">
        <f t="shared" ref="J9:J28" si="1">(H9-I9)</f>
        <v>1.2085762400116193</v>
      </c>
      <c r="K9" s="5">
        <f t="shared" ref="K9:K28" si="2">(H9-$H$29)</f>
        <v>-0.9047619047619051</v>
      </c>
      <c r="L9" s="19"/>
      <c r="M9" s="19"/>
      <c r="N9" s="19"/>
      <c r="P9" s="8">
        <f t="array" ref="P9:AJ14">TRANSPOSE(A8:F28)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1</v>
      </c>
      <c r="G10" s="30"/>
      <c r="H10" s="5">
        <v>6.95</v>
      </c>
      <c r="I10" s="5">
        <v>5.4932511101366268</v>
      </c>
      <c r="J10" s="5">
        <f t="shared" si="1"/>
        <v>1.4567488898633734</v>
      </c>
      <c r="K10" s="5">
        <f t="shared" si="2"/>
        <v>1.6952380952380954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1</v>
      </c>
      <c r="AG10" s="8">
        <v>-1</v>
      </c>
      <c r="AH10" s="8">
        <v>-1</v>
      </c>
      <c r="AI10" s="8">
        <v>-1</v>
      </c>
      <c r="AJ10" s="8">
        <v>2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1</v>
      </c>
      <c r="G11" s="30"/>
      <c r="H11" s="5">
        <v>6.4</v>
      </c>
      <c r="I11" s="5">
        <v>6.7088503485122502</v>
      </c>
      <c r="J11" s="5">
        <f t="shared" si="1"/>
        <v>-0.30885034851224979</v>
      </c>
      <c r="K11" s="5">
        <f t="shared" si="2"/>
        <v>1.1452380952380956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>
        <v>-1</v>
      </c>
      <c r="AH11" s="8">
        <v>1</v>
      </c>
      <c r="AI11" s="8">
        <v>2</v>
      </c>
      <c r="AJ11" s="8">
        <v>-1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6.7088503485122502</v>
      </c>
      <c r="J12" s="5">
        <f t="shared" si="1"/>
        <v>1.1911496514877502</v>
      </c>
      <c r="K12" s="5">
        <f t="shared" si="2"/>
        <v>2.6452380952380956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-1</v>
      </c>
      <c r="AH12">
        <v>2</v>
      </c>
      <c r="AI12">
        <v>-1</v>
      </c>
      <c r="AJ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1</v>
      </c>
      <c r="G13" s="30"/>
      <c r="H13" s="5">
        <v>4.4000000000000004</v>
      </c>
      <c r="I13" s="5">
        <v>4.3570229983640028</v>
      </c>
      <c r="J13" s="5">
        <f t="shared" si="1"/>
        <v>4.2977001635997603E-2</v>
      </c>
      <c r="K13" s="5">
        <f t="shared" si="2"/>
        <v>-0.85476190476190439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0.5</v>
      </c>
      <c r="AG13">
        <v>0.5</v>
      </c>
      <c r="AH13">
        <v>1</v>
      </c>
      <c r="AI13">
        <v>2</v>
      </c>
      <c r="AJ13">
        <v>-1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5.4932511101366268</v>
      </c>
      <c r="J14" s="5">
        <f t="shared" si="1"/>
        <v>-1.6432511101366267</v>
      </c>
      <c r="K14" s="5">
        <f t="shared" si="2"/>
        <v>-1.4047619047619047</v>
      </c>
      <c r="L14" s="19"/>
      <c r="M14" s="19"/>
      <c r="N14" s="19"/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0.25</v>
      </c>
      <c r="AG14">
        <v>1</v>
      </c>
      <c r="AH14">
        <v>1</v>
      </c>
      <c r="AI14">
        <v>4</v>
      </c>
      <c r="AJ14">
        <v>4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si="0"/>
        <v>1</v>
      </c>
      <c r="F15" s="30">
        <v>1</v>
      </c>
      <c r="G15" s="30"/>
      <c r="H15" s="5">
        <v>1.95</v>
      </c>
      <c r="I15" s="5">
        <v>3.1414237599883803</v>
      </c>
      <c r="J15" s="5">
        <f t="shared" si="1"/>
        <v>-1.1914237599883803</v>
      </c>
      <c r="K15" s="5">
        <f t="shared" si="2"/>
        <v>-3.3047619047619046</v>
      </c>
      <c r="L15" s="19"/>
      <c r="M15" s="19"/>
      <c r="N15" s="19"/>
      <c r="P15" s="11" t="s">
        <v>90</v>
      </c>
      <c r="Q15" s="3"/>
      <c r="R15" s="3"/>
      <c r="S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4.0921147065709755</v>
      </c>
      <c r="J16" s="5">
        <f t="shared" si="1"/>
        <v>0.40788529342902446</v>
      </c>
      <c r="K16" s="5">
        <f t="shared" si="2"/>
        <v>-0.75476190476190474</v>
      </c>
      <c r="L16" s="19"/>
      <c r="M16" s="19"/>
      <c r="N16" s="19"/>
      <c r="P16">
        <f t="array" ref="P16:U21">MMULT(P9:AJ14,A8:F28)</f>
        <v>21</v>
      </c>
      <c r="Q16">
        <v>0</v>
      </c>
      <c r="R16">
        <v>2</v>
      </c>
      <c r="S16">
        <v>0</v>
      </c>
      <c r="T16">
        <v>3</v>
      </c>
      <c r="U16">
        <v>26.25</v>
      </c>
    </row>
    <row r="17" spans="1:21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2.8765154681953522</v>
      </c>
      <c r="J17" s="5">
        <f t="shared" si="1"/>
        <v>1.823484531804648</v>
      </c>
      <c r="K17" s="5">
        <f t="shared" si="2"/>
        <v>-0.55476190476190457</v>
      </c>
      <c r="L17" s="19"/>
      <c r="M17" s="19"/>
      <c r="N17" s="19"/>
      <c r="P17">
        <v>0</v>
      </c>
      <c r="Q17">
        <v>24</v>
      </c>
      <c r="R17">
        <v>-3</v>
      </c>
      <c r="S17">
        <v>-1</v>
      </c>
      <c r="T17">
        <v>-5</v>
      </c>
      <c r="U17">
        <v>2.25</v>
      </c>
    </row>
    <row r="18" spans="1:21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1</v>
      </c>
      <c r="G18" s="30"/>
      <c r="H18" s="5">
        <v>10.75</v>
      </c>
      <c r="I18" s="5">
        <v>8.43052994639568</v>
      </c>
      <c r="J18" s="5">
        <f t="shared" si="1"/>
        <v>2.31947005360432</v>
      </c>
      <c r="K18" s="5">
        <f t="shared" si="2"/>
        <v>5.4952380952380953</v>
      </c>
      <c r="L18" s="19"/>
      <c r="M18" s="19"/>
      <c r="N18" s="19"/>
      <c r="P18">
        <v>2</v>
      </c>
      <c r="Q18">
        <v>-3</v>
      </c>
      <c r="R18">
        <v>24</v>
      </c>
      <c r="S18">
        <v>3</v>
      </c>
      <c r="T18">
        <v>6</v>
      </c>
      <c r="U18">
        <v>4.25</v>
      </c>
    </row>
    <row r="19" spans="1:21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1</v>
      </c>
      <c r="G19" s="30"/>
      <c r="H19" s="5">
        <v>6.05</v>
      </c>
      <c r="I19" s="5">
        <v>7.2149307080200566</v>
      </c>
      <c r="J19" s="5">
        <f t="shared" si="1"/>
        <v>-1.1649307080200568</v>
      </c>
      <c r="K19" s="5">
        <f t="shared" si="2"/>
        <v>0.79523809523809508</v>
      </c>
      <c r="L19" s="19"/>
      <c r="M19" s="19"/>
      <c r="N19" s="19"/>
      <c r="P19">
        <v>0</v>
      </c>
      <c r="Q19">
        <v>-1</v>
      </c>
      <c r="R19">
        <v>3</v>
      </c>
      <c r="S19">
        <v>24</v>
      </c>
      <c r="T19">
        <v>1</v>
      </c>
      <c r="U19">
        <v>-6.75</v>
      </c>
    </row>
    <row r="20" spans="1:21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7.2149307080200566</v>
      </c>
      <c r="J20" s="5">
        <f t="shared" si="1"/>
        <v>2.635069291979943</v>
      </c>
      <c r="K20" s="5">
        <f t="shared" si="2"/>
        <v>4.5952380952380949</v>
      </c>
      <c r="L20" s="19"/>
      <c r="M20" s="19"/>
      <c r="N20" s="19"/>
      <c r="P20">
        <v>3</v>
      </c>
      <c r="Q20">
        <v>-5</v>
      </c>
      <c r="R20">
        <v>6</v>
      </c>
      <c r="S20">
        <v>1</v>
      </c>
      <c r="T20">
        <v>22.5</v>
      </c>
      <c r="U20">
        <v>5.625</v>
      </c>
    </row>
    <row r="21" spans="1:21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8.43052994639568</v>
      </c>
      <c r="J21" s="5">
        <f t="shared" si="1"/>
        <v>-1.2805299463956796</v>
      </c>
      <c r="K21" s="5">
        <f t="shared" si="2"/>
        <v>1.8952380952380956</v>
      </c>
      <c r="L21" s="19"/>
      <c r="M21" s="19"/>
      <c r="N21" s="19"/>
      <c r="P21">
        <v>26.25</v>
      </c>
      <c r="Q21">
        <v>2.25</v>
      </c>
      <c r="R21">
        <v>4.25</v>
      </c>
      <c r="S21">
        <v>-6.75</v>
      </c>
      <c r="T21">
        <v>5.625</v>
      </c>
      <c r="U21">
        <v>50.0625</v>
      </c>
    </row>
    <row r="22" spans="1:21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1</v>
      </c>
      <c r="G22" s="30"/>
      <c r="H22" s="5">
        <v>4.25</v>
      </c>
      <c r="I22" s="5">
        <v>4.0921147065709755</v>
      </c>
      <c r="J22" s="5">
        <f t="shared" si="1"/>
        <v>0.15788529342902446</v>
      </c>
      <c r="K22" s="5">
        <f t="shared" si="2"/>
        <v>-1.0047619047619047</v>
      </c>
      <c r="L22" s="19"/>
      <c r="M22" s="19"/>
      <c r="N22" s="19"/>
      <c r="P22" s="11" t="s">
        <v>91</v>
      </c>
      <c r="Q22" s="3"/>
      <c r="R22" s="3"/>
      <c r="S22" s="3"/>
    </row>
    <row r="23" spans="1:2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1</v>
      </c>
      <c r="G23" s="30"/>
      <c r="H23" s="5">
        <v>1.25</v>
      </c>
      <c r="I23" s="5">
        <v>2.8765154681953522</v>
      </c>
      <c r="J23" s="5">
        <f t="shared" si="1"/>
        <v>-1.6265154681953522</v>
      </c>
      <c r="K23" s="5">
        <f t="shared" si="2"/>
        <v>-4.0047619047619047</v>
      </c>
      <c r="L23" s="19"/>
      <c r="M23" s="19"/>
      <c r="N23" s="19"/>
      <c r="P23">
        <f t="array" ref="P23:U28">MINVERSE(P16:U21)</f>
        <v>0.15140766608785328</v>
      </c>
      <c r="Q23">
        <v>7.9873271698194942E-3</v>
      </c>
      <c r="R23">
        <v>5.6879847069498139E-3</v>
      </c>
      <c r="S23">
        <v>-2.4004737996568357E-2</v>
      </c>
      <c r="T23">
        <v>2.0623444919678235E-3</v>
      </c>
      <c r="U23">
        <v>-8.3699961551798943E-2</v>
      </c>
    </row>
    <row r="24" spans="1:21" x14ac:dyDescent="0.25">
      <c r="A24" s="30">
        <v>1</v>
      </c>
      <c r="B24" s="30">
        <v>1</v>
      </c>
      <c r="C24" s="30">
        <v>1</v>
      </c>
      <c r="D24" s="30">
        <v>1</v>
      </c>
      <c r="E24" s="30">
        <v>0.5</v>
      </c>
      <c r="F24" s="30">
        <v>0.25</v>
      </c>
      <c r="G24" s="30"/>
      <c r="H24" s="5">
        <v>6.45</v>
      </c>
      <c r="I24" s="5">
        <v>8.6724161247381559</v>
      </c>
      <c r="J24" s="5">
        <f t="shared" si="1"/>
        <v>-2.2224161247381558</v>
      </c>
      <c r="K24" s="5">
        <f t="shared" si="2"/>
        <v>1.1952380952380954</v>
      </c>
      <c r="L24" s="19"/>
      <c r="M24" s="19"/>
      <c r="N24" s="19"/>
      <c r="P24">
        <v>7.9873271698194925E-3</v>
      </c>
      <c r="Q24">
        <v>4.4903685109261189E-2</v>
      </c>
      <c r="R24">
        <v>4.0251256230699967E-3</v>
      </c>
      <c r="S24">
        <v>-1.2426583547631815E-3</v>
      </c>
      <c r="T24">
        <v>9.8510759692212995E-3</v>
      </c>
      <c r="U24">
        <v>-7.8223752274290768E-3</v>
      </c>
    </row>
    <row r="25" spans="1:21" x14ac:dyDescent="0.25">
      <c r="A25" s="30">
        <v>1</v>
      </c>
      <c r="B25" s="30">
        <v>-1</v>
      </c>
      <c r="C25" s="30">
        <v>-1</v>
      </c>
      <c r="D25" s="30">
        <v>-1</v>
      </c>
      <c r="E25" s="30">
        <v>0.5</v>
      </c>
      <c r="F25" s="30">
        <v>1</v>
      </c>
      <c r="G25" s="30"/>
      <c r="H25" s="5">
        <v>2.1</v>
      </c>
      <c r="I25" s="5">
        <v>2.8931002737788227</v>
      </c>
      <c r="J25" s="5">
        <f t="shared" si="1"/>
        <v>-0.79310027377882264</v>
      </c>
      <c r="K25" s="5">
        <f t="shared" si="2"/>
        <v>-3.1547619047619047</v>
      </c>
      <c r="L25" s="19"/>
      <c r="M25" s="19"/>
      <c r="N25" s="19"/>
      <c r="P25">
        <v>5.6879847069498122E-3</v>
      </c>
      <c r="Q25">
        <v>4.0251256230699967E-3</v>
      </c>
      <c r="R25">
        <v>4.6359456065604952E-2</v>
      </c>
      <c r="S25">
        <v>-7.1491321896038681E-3</v>
      </c>
      <c r="T25">
        <v>-1.0178899509810085E-2</v>
      </c>
      <c r="U25">
        <v>-6.9192339980086006E-3</v>
      </c>
    </row>
    <row r="26" spans="1:21" x14ac:dyDescent="0.25">
      <c r="A26" s="30">
        <v>1</v>
      </c>
      <c r="B26" s="30">
        <v>-1</v>
      </c>
      <c r="C26" s="30">
        <v>1</v>
      </c>
      <c r="D26" s="30">
        <v>2</v>
      </c>
      <c r="E26" s="30">
        <v>1</v>
      </c>
      <c r="F26" s="30">
        <v>1</v>
      </c>
      <c r="G26" s="30"/>
      <c r="H26" s="5">
        <v>4.75</v>
      </c>
      <c r="I26" s="5">
        <v>5.4496014779318047</v>
      </c>
      <c r="J26" s="5">
        <f t="shared" si="1"/>
        <v>-0.69960147793180472</v>
      </c>
      <c r="K26" s="5">
        <f t="shared" si="2"/>
        <v>-0.50476190476190474</v>
      </c>
      <c r="L26" s="19"/>
      <c r="M26" s="19"/>
      <c r="N26" s="19"/>
      <c r="P26">
        <v>-2.4004737996568361E-2</v>
      </c>
      <c r="Q26">
        <v>-1.2426583547631822E-3</v>
      </c>
      <c r="R26">
        <v>-7.1491321896038681E-3</v>
      </c>
      <c r="S26">
        <v>4.8233742511002806E-2</v>
      </c>
      <c r="T26">
        <v>-2.3160969513931237E-3</v>
      </c>
      <c r="U26">
        <v>2.00131829775742E-2</v>
      </c>
    </row>
    <row r="27" spans="1:21" x14ac:dyDescent="0.25">
      <c r="A27" s="30">
        <v>1</v>
      </c>
      <c r="B27" s="30">
        <v>-1</v>
      </c>
      <c r="C27" s="30">
        <v>2</v>
      </c>
      <c r="D27" s="30">
        <v>-1</v>
      </c>
      <c r="E27" s="30">
        <v>2</v>
      </c>
      <c r="F27" s="30">
        <v>4</v>
      </c>
      <c r="G27" s="30"/>
      <c r="H27" s="5">
        <v>3.6</v>
      </c>
      <c r="I27" s="5">
        <v>3.500630931762799</v>
      </c>
      <c r="J27" s="5">
        <f t="shared" si="1"/>
        <v>9.9369068237201041E-2</v>
      </c>
      <c r="K27" s="5">
        <f t="shared" si="2"/>
        <v>-1.6547619047619047</v>
      </c>
      <c r="L27" s="19"/>
      <c r="M27" s="19"/>
      <c r="N27" s="19"/>
      <c r="P27">
        <v>2.0623444919678291E-3</v>
      </c>
      <c r="Q27">
        <v>9.8510759692212995E-3</v>
      </c>
      <c r="R27">
        <v>-1.0178899509810086E-2</v>
      </c>
      <c r="S27">
        <v>-2.3160969513931237E-3</v>
      </c>
      <c r="T27">
        <v>5.0847268206736941E-2</v>
      </c>
      <c r="U27">
        <v>-6.6854567593110509E-3</v>
      </c>
    </row>
    <row r="28" spans="1:21" x14ac:dyDescent="0.25">
      <c r="A28" s="30">
        <v>1</v>
      </c>
      <c r="B28" s="30">
        <v>2</v>
      </c>
      <c r="C28" s="30">
        <v>-1</v>
      </c>
      <c r="D28" s="30">
        <v>-1</v>
      </c>
      <c r="E28" s="30">
        <v>-1</v>
      </c>
      <c r="F28" s="30">
        <v>4</v>
      </c>
      <c r="G28" s="30"/>
      <c r="H28" s="5">
        <v>4.55</v>
      </c>
      <c r="I28" s="5">
        <v>5.204973099421732</v>
      </c>
      <c r="J28" s="5">
        <f t="shared" si="1"/>
        <v>-0.65497309942173221</v>
      </c>
      <c r="K28" s="5">
        <f t="shared" si="2"/>
        <v>-0.70476190476190492</v>
      </c>
      <c r="L28" s="19"/>
      <c r="M28" s="19"/>
      <c r="N28" s="19"/>
      <c r="P28">
        <v>-8.3699961551798943E-2</v>
      </c>
      <c r="Q28">
        <v>-7.8223752274290768E-3</v>
      </c>
      <c r="R28">
        <v>-6.9192339980086006E-3</v>
      </c>
      <c r="S28">
        <v>2.0013182977574196E-2</v>
      </c>
      <c r="T28">
        <v>-6.6854567593110483E-3</v>
      </c>
      <c r="U28">
        <v>6.8251201175684881E-2</v>
      </c>
    </row>
    <row r="29" spans="1:21" x14ac:dyDescent="0.25">
      <c r="A29" s="17"/>
      <c r="B29" s="17"/>
      <c r="C29" s="17"/>
      <c r="D29" s="32" t="s">
        <v>38</v>
      </c>
      <c r="E29" s="32"/>
      <c r="F29" s="32"/>
      <c r="G29" s="32"/>
      <c r="H29" s="31">
        <f>AVERAGE(H8:H28)</f>
        <v>5.2547619047619047</v>
      </c>
      <c r="I29" s="19"/>
      <c r="J29" s="17"/>
      <c r="K29" s="17"/>
      <c r="L29" s="17"/>
      <c r="M29" s="17"/>
      <c r="N29" s="17"/>
    </row>
    <row r="30" spans="1:21" x14ac:dyDescent="0.25">
      <c r="A30" s="17"/>
      <c r="B30" s="17"/>
      <c r="C30" s="17"/>
      <c r="D30" s="17"/>
      <c r="E30" s="17"/>
      <c r="F30" s="17"/>
      <c r="G30" s="17"/>
      <c r="H30" s="17"/>
      <c r="I30" s="19"/>
      <c r="J30" s="17"/>
      <c r="K30" s="17"/>
      <c r="L30" s="17"/>
      <c r="M30" s="17"/>
      <c r="N30" s="17"/>
    </row>
    <row r="31" spans="1:21" x14ac:dyDescent="0.25">
      <c r="A31" s="17"/>
      <c r="B31" s="17"/>
      <c r="C31" s="17"/>
      <c r="D31" s="17"/>
      <c r="E31" s="17"/>
      <c r="F31" s="17"/>
      <c r="G31" s="17"/>
      <c r="H31" s="17"/>
      <c r="I31" s="19"/>
      <c r="J31" s="17"/>
      <c r="K31" s="17"/>
      <c r="L31" s="17"/>
      <c r="M31" s="17"/>
      <c r="N31" s="17"/>
    </row>
    <row r="32" spans="1:21" x14ac:dyDescent="0.25">
      <c r="A32" s="17"/>
      <c r="B32" s="17"/>
      <c r="C32" s="17"/>
      <c r="D32" s="17"/>
      <c r="E32" s="17"/>
      <c r="F32" s="17"/>
      <c r="G32" s="17"/>
      <c r="H32" s="17"/>
      <c r="I32" s="19"/>
      <c r="J32" s="17"/>
      <c r="K32" s="17"/>
      <c r="L32" s="17"/>
      <c r="M32" s="17"/>
      <c r="N32" s="17"/>
    </row>
    <row r="33" spans="1:63" x14ac:dyDescent="0.25">
      <c r="A33" s="17"/>
      <c r="C33" s="13" t="s">
        <v>74</v>
      </c>
      <c r="D33" s="13" t="s">
        <v>75</v>
      </c>
      <c r="E33" s="13" t="s">
        <v>76</v>
      </c>
      <c r="G33" s="35"/>
      <c r="I33" s="17"/>
    </row>
    <row r="34" spans="1:63" ht="17.25" x14ac:dyDescent="0.25">
      <c r="A34" s="17"/>
      <c r="B34" s="9" t="s">
        <v>77</v>
      </c>
      <c r="C34" s="5">
        <v>21</v>
      </c>
      <c r="D34" s="5">
        <v>5</v>
      </c>
      <c r="E34" s="5">
        <f>(C34-D34-1)</f>
        <v>15</v>
      </c>
      <c r="F34" t="s">
        <v>78</v>
      </c>
      <c r="G34" s="19"/>
      <c r="I34" s="17"/>
      <c r="P34" s="11" t="s">
        <v>92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</row>
    <row r="35" spans="1:63" x14ac:dyDescent="0.25">
      <c r="A35" s="17"/>
      <c r="B35" s="9" t="s">
        <v>79</v>
      </c>
      <c r="C35" s="5">
        <v>21</v>
      </c>
      <c r="D35" s="5">
        <v>0</v>
      </c>
      <c r="E35" s="5">
        <f>(C35-1)</f>
        <v>20</v>
      </c>
      <c r="F35" t="s">
        <v>80</v>
      </c>
      <c r="G35" s="19"/>
      <c r="I35" s="17"/>
      <c r="P35">
        <f t="array" ref="P35:AJ40">MMULT(P23:U28,P9:AJ14)</f>
        <v>9.1475444561720839E-2</v>
      </c>
      <c r="Q35">
        <v>8.0099475147821217E-2</v>
      </c>
      <c r="R35">
        <v>9.1949440503524535E-2</v>
      </c>
      <c r="S35">
        <v>0.10332540991742416</v>
      </c>
      <c r="T35">
        <v>0.10332540991742416</v>
      </c>
      <c r="U35">
        <v>9.1475444561720839E-2</v>
      </c>
      <c r="V35">
        <v>9.1949440503524535E-2</v>
      </c>
      <c r="W35">
        <v>8.0099475147821217E-2</v>
      </c>
      <c r="X35">
        <v>3.9341279584648489E-2</v>
      </c>
      <c r="Y35">
        <v>2.7965310170748867E-2</v>
      </c>
      <c r="Z35">
        <v>5.9440622908223092E-2</v>
      </c>
      <c r="AA35">
        <v>4.806465349432347E-2</v>
      </c>
      <c r="AB35">
        <v>4.806465349432347E-2</v>
      </c>
      <c r="AC35">
        <v>5.9440622908223092E-2</v>
      </c>
      <c r="AD35">
        <v>3.9341279584648489E-2</v>
      </c>
      <c r="AE35" s="8">
        <v>2.7965310170748867E-2</v>
      </c>
      <c r="AF35">
        <v>0.12118442182608841</v>
      </c>
      <c r="AG35">
        <v>7.906830290183732E-2</v>
      </c>
      <c r="AH35">
        <v>1.9461230572015778E-2</v>
      </c>
      <c r="AI35">
        <v>-0.15187411089475836</v>
      </c>
      <c r="AJ35">
        <v>-0.15116311698205279</v>
      </c>
    </row>
    <row r="36" spans="1:63" x14ac:dyDescent="0.25">
      <c r="A36" s="17"/>
      <c r="I36" s="17"/>
      <c r="P36">
        <v>-2.9619873219816288E-2</v>
      </c>
      <c r="Q36">
        <v>-3.767012446595628E-2</v>
      </c>
      <c r="R36">
        <v>3.2435093814123496E-2</v>
      </c>
      <c r="S36">
        <v>4.0485345060263488E-2</v>
      </c>
      <c r="T36">
        <v>4.0485345060263488E-2</v>
      </c>
      <c r="U36">
        <v>-2.9619873219816288E-2</v>
      </c>
      <c r="V36">
        <v>3.2435093814123496E-2</v>
      </c>
      <c r="W36">
        <v>-3.767012446595628E-2</v>
      </c>
      <c r="X36">
        <v>-5.180734186778526E-2</v>
      </c>
      <c r="Y36">
        <v>-5.9857593113925252E-2</v>
      </c>
      <c r="Z36">
        <v>5.7702180289179721E-2</v>
      </c>
      <c r="AA36">
        <v>4.9651929043039729E-2</v>
      </c>
      <c r="AB36">
        <v>4.9651929043039729E-2</v>
      </c>
      <c r="AC36">
        <v>5.7702180289179721E-2</v>
      </c>
      <c r="AD36">
        <v>-5.180734186778526E-2</v>
      </c>
      <c r="AE36" s="8">
        <v>-5.9857593113925252E-2</v>
      </c>
      <c r="AF36">
        <v>5.8643423725140878E-2</v>
      </c>
      <c r="AG36">
        <v>-4.259566245056693E-2</v>
      </c>
      <c r="AH36">
        <v>-3.3347848284105835E-2</v>
      </c>
      <c r="AI36">
        <v>-3.921079730981223E-2</v>
      </c>
      <c r="AJ36">
        <v>5.3871653241097446E-2</v>
      </c>
    </row>
    <row r="37" spans="1:63" x14ac:dyDescent="0.25">
      <c r="A37" s="17"/>
      <c r="B37" s="10" t="s">
        <v>77</v>
      </c>
      <c r="C37" s="10" t="s">
        <v>79</v>
      </c>
      <c r="D37" s="10" t="s">
        <v>48</v>
      </c>
      <c r="E37" s="10" t="s">
        <v>50</v>
      </c>
      <c r="F37" s="10" t="s">
        <v>81</v>
      </c>
      <c r="G37" s="10" t="s">
        <v>82</v>
      </c>
      <c r="H37" s="10" t="s">
        <v>83</v>
      </c>
      <c r="L37" s="33"/>
      <c r="M37" s="33"/>
      <c r="N37" s="33"/>
      <c r="P37">
        <v>3.8073313831269953E-2</v>
      </c>
      <c r="Q37">
        <v>-5.4645598299939951E-2</v>
      </c>
      <c r="R37">
        <v>-2.623754803417979E-2</v>
      </c>
      <c r="S37">
        <v>6.6481364097030107E-2</v>
      </c>
      <c r="T37">
        <v>6.6481364097030107E-2</v>
      </c>
      <c r="U37">
        <v>3.8073313831269953E-2</v>
      </c>
      <c r="V37">
        <v>-2.623754803417979E-2</v>
      </c>
      <c r="W37">
        <v>-5.4645598299939951E-2</v>
      </c>
      <c r="X37">
        <v>4.4132848471682376E-2</v>
      </c>
      <c r="Y37">
        <v>-4.8586063659527529E-2</v>
      </c>
      <c r="Z37">
        <v>3.1825300698202205E-2</v>
      </c>
      <c r="AA37">
        <v>-6.0893611433007699E-2</v>
      </c>
      <c r="AB37">
        <v>-6.0893611433007699E-2</v>
      </c>
      <c r="AC37">
        <v>3.1825300698202205E-2</v>
      </c>
      <c r="AD37">
        <v>4.4132848471682376E-2</v>
      </c>
      <c r="AE37" s="8">
        <v>-4.8586063659527529E-2</v>
      </c>
      <c r="AF37">
        <v>4.2104175951613698E-2</v>
      </c>
      <c r="AG37">
        <v>-4.9556148545034914E-2</v>
      </c>
      <c r="AH37">
        <v>1.6625917262458344E-2</v>
      </c>
      <c r="AI37">
        <v>5.3496168393039015E-2</v>
      </c>
      <c r="AJ37">
        <v>-4.297012440513559E-2</v>
      </c>
    </row>
    <row r="38" spans="1:63" x14ac:dyDescent="0.25">
      <c r="A38" s="17"/>
      <c r="B38" s="5">
        <f>SUMSQ(J8:J28)</f>
        <v>37.256395780948623</v>
      </c>
      <c r="C38" s="5">
        <f>SUMSQ(K8:K28)</f>
        <v>114.38952380952381</v>
      </c>
      <c r="D38" s="5">
        <f>(C38-B38)/C38</f>
        <v>0.67430237892251155</v>
      </c>
      <c r="E38" s="34">
        <f>((C38/E35)-(B38/E34))/(C38/E35)</f>
        <v>0.56573650523001551</v>
      </c>
      <c r="F38" s="5">
        <f>SQRT(B38/E34)</f>
        <v>1.5759948346139678</v>
      </c>
      <c r="G38" s="5">
        <f>SQRT(B38/C34)</f>
        <v>1.3319587399041599</v>
      </c>
      <c r="H38" s="34">
        <f>((100*G38)/H29)</f>
        <v>25.347651597632407</v>
      </c>
      <c r="L38" s="19"/>
      <c r="M38" s="19"/>
      <c r="N38" s="19"/>
      <c r="P38">
        <v>-6.0447868316230773E-2</v>
      </c>
      <c r="Q38">
        <v>-4.6149603937023033E-2</v>
      </c>
      <c r="R38">
        <v>-4.4002726743763161E-2</v>
      </c>
      <c r="S38">
        <v>-5.8300991122970887E-2</v>
      </c>
      <c r="T38">
        <v>-5.8300991122970887E-2</v>
      </c>
      <c r="U38">
        <v>-6.0447868316230773E-2</v>
      </c>
      <c r="V38">
        <v>-4.4002726743763161E-2</v>
      </c>
      <c r="W38">
        <v>-4.6149603937023033E-2</v>
      </c>
      <c r="X38">
        <v>4.0651810608561087E-2</v>
      </c>
      <c r="Y38">
        <v>5.4950074987768813E-2</v>
      </c>
      <c r="Z38">
        <v>3.3534299996248476E-2</v>
      </c>
      <c r="AA38">
        <v>4.7832564375456202E-2</v>
      </c>
      <c r="AB38">
        <v>4.7832564375456202E-2</v>
      </c>
      <c r="AC38">
        <v>3.3534299996248476E-2</v>
      </c>
      <c r="AD38">
        <v>4.0651810608561087E-2</v>
      </c>
      <c r="AE38" s="8">
        <v>5.4950074987768813E-2</v>
      </c>
      <c r="AF38">
        <v>1.9682461238764385E-2</v>
      </c>
      <c r="AG38">
        <v>-4.4991555461326473E-2</v>
      </c>
      <c r="AH38">
        <v>8.4253359216777651E-2</v>
      </c>
      <c r="AI38">
        <v>-9.8735485245051713E-3</v>
      </c>
      <c r="AJ38">
        <v>1.4794163834196267E-2</v>
      </c>
    </row>
    <row r="39" spans="1:63" x14ac:dyDescent="0.25">
      <c r="A39" s="17"/>
      <c r="P39">
        <v>2.8510277411755457E-2</v>
      </c>
      <c r="Q39">
        <v>4.8868076431375626E-2</v>
      </c>
      <c r="R39">
        <v>-3.3124308043655654E-2</v>
      </c>
      <c r="S39">
        <v>-5.3482107063275823E-2</v>
      </c>
      <c r="T39">
        <v>-5.3482107063275823E-2</v>
      </c>
      <c r="U39">
        <v>2.8510277411755457E-2</v>
      </c>
      <c r="V39">
        <v>-3.3124308043655654E-2</v>
      </c>
      <c r="W39">
        <v>4.8868076431375626E-2</v>
      </c>
      <c r="X39">
        <v>-7.7816452904504674E-2</v>
      </c>
      <c r="Y39">
        <v>-5.7458653884884497E-2</v>
      </c>
      <c r="Z39">
        <v>4.3580235447411811E-2</v>
      </c>
      <c r="AA39">
        <v>6.3938034467031987E-2</v>
      </c>
      <c r="AB39">
        <v>6.3938034467031987E-2</v>
      </c>
      <c r="AC39">
        <v>4.3580235447411811E-2</v>
      </c>
      <c r="AD39">
        <v>-7.7816452904504674E-2</v>
      </c>
      <c r="AE39">
        <v>-5.7458653884884497E-2</v>
      </c>
      <c r="AF39">
        <v>2.3170693913526628E-2</v>
      </c>
      <c r="AG39">
        <v>2.3444442328007159E-2</v>
      </c>
      <c r="AH39">
        <v>2.1561986557576084E-2</v>
      </c>
      <c r="AI39">
        <v>4.9122275830749157E-2</v>
      </c>
      <c r="AJ39">
        <v>-4.3329602352367512E-2</v>
      </c>
    </row>
    <row r="40" spans="1:63" x14ac:dyDescent="0.25">
      <c r="A40" s="17"/>
      <c r="P40">
        <v>-4.1244258883578827E-2</v>
      </c>
      <c r="Q40">
        <v>-2.7405790887561621E-2</v>
      </c>
      <c r="R40">
        <v>-2.9679627823797683E-2</v>
      </c>
      <c r="S40">
        <v>-4.3518095819814889E-2</v>
      </c>
      <c r="T40">
        <v>-4.3518095819814889E-2</v>
      </c>
      <c r="U40">
        <v>-4.1244258883578827E-2</v>
      </c>
      <c r="V40">
        <v>-2.9679627823797683E-2</v>
      </c>
      <c r="W40">
        <v>-2.7405790887561621E-2</v>
      </c>
      <c r="X40">
        <v>1.215302059019166E-2</v>
      </c>
      <c r="Y40">
        <v>2.5991488586208866E-2</v>
      </c>
      <c r="Z40">
        <v>-1.6862643383288606E-2</v>
      </c>
      <c r="AA40">
        <v>-3.0241753872713995E-3</v>
      </c>
      <c r="AB40">
        <v>-3.0241753872713995E-3</v>
      </c>
      <c r="AC40">
        <v>-1.6862643383288606E-2</v>
      </c>
      <c r="AD40">
        <v>1.215302059019166E-2</v>
      </c>
      <c r="AE40">
        <v>2.5991488586208866E-2</v>
      </c>
      <c r="AF40">
        <v>-6.4708315885396731E-2</v>
      </c>
      <c r="AG40">
        <v>-2.4063062507906088E-2</v>
      </c>
      <c r="AH40">
        <v>1.8795290049143758E-2</v>
      </c>
      <c r="AI40">
        <v>0.14990465388615615</v>
      </c>
      <c r="AJ40">
        <v>0.16725160047582788</v>
      </c>
    </row>
    <row r="41" spans="1:63" ht="17.25" x14ac:dyDescent="0.25">
      <c r="A41" s="17"/>
      <c r="O41" s="11" t="s">
        <v>70</v>
      </c>
      <c r="P41" s="11" t="s">
        <v>94</v>
      </c>
    </row>
    <row r="42" spans="1:63" x14ac:dyDescent="0.25">
      <c r="A42" s="17"/>
      <c r="B42" s="17"/>
      <c r="C42" s="17"/>
      <c r="D42" s="17"/>
      <c r="E42" s="17"/>
      <c r="F42" s="17"/>
      <c r="G42" s="17"/>
      <c r="H42" s="17"/>
      <c r="J42" s="17"/>
      <c r="K42" s="17"/>
      <c r="L42" s="17"/>
      <c r="M42" s="17"/>
      <c r="N42" s="17"/>
      <c r="O42" s="1" t="s">
        <v>46</v>
      </c>
      <c r="P42">
        <f t="array" ref="P42:P47">MMULT(P35:AJ40,H8:H28)</f>
        <v>5.9429427668422923</v>
      </c>
    </row>
    <row r="43" spans="1:63" x14ac:dyDescent="0.25">
      <c r="A43" s="17"/>
      <c r="B43" s="20"/>
      <c r="C43" s="20"/>
      <c r="D43" s="20"/>
      <c r="E43" s="20"/>
      <c r="F43" s="20"/>
      <c r="G43" s="20"/>
      <c r="H43" s="20"/>
      <c r="J43" s="20"/>
      <c r="K43" s="20"/>
      <c r="L43" s="20"/>
      <c r="M43" s="20"/>
      <c r="N43" s="20"/>
      <c r="O43" s="1" t="s">
        <v>71</v>
      </c>
      <c r="P43">
        <v>1.6725606474932375</v>
      </c>
    </row>
    <row r="44" spans="1:63" x14ac:dyDescent="0.25">
      <c r="A44" s="17"/>
      <c r="B44" s="17"/>
      <c r="C44" s="17"/>
      <c r="D44" s="17"/>
      <c r="E44" s="17"/>
      <c r="F44" s="17"/>
      <c r="G44" s="17"/>
      <c r="H44" s="17"/>
      <c r="J44" s="17"/>
      <c r="L44" s="17"/>
      <c r="M44" s="17"/>
      <c r="N44" s="17"/>
      <c r="O44" s="1" t="s">
        <v>72</v>
      </c>
      <c r="P44">
        <v>0.60779961918781156</v>
      </c>
    </row>
    <row r="45" spans="1:63" x14ac:dyDescent="0.25">
      <c r="A45" s="17"/>
      <c r="B45" s="17"/>
      <c r="C45" s="17"/>
      <c r="D45" s="17"/>
      <c r="E45" s="17"/>
      <c r="F45" s="17"/>
      <c r="G45" s="17"/>
      <c r="H45" s="17"/>
      <c r="J45" s="17"/>
      <c r="K45" s="17"/>
      <c r="L45" s="17"/>
      <c r="M45" s="17"/>
      <c r="N45" s="17"/>
      <c r="O45" s="1" t="s">
        <v>73</v>
      </c>
      <c r="P45">
        <v>0.36419282652260054</v>
      </c>
    </row>
    <row r="46" spans="1:63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L46" s="17"/>
      <c r="M46" s="17"/>
      <c r="N46" s="17"/>
      <c r="O46" s="1" t="s">
        <v>98</v>
      </c>
      <c r="P46">
        <v>0.49664697241911449</v>
      </c>
    </row>
    <row r="47" spans="1:63" x14ac:dyDescent="0.25">
      <c r="A47" s="17"/>
      <c r="B47" s="17"/>
      <c r="C47" s="17"/>
      <c r="D47" s="17"/>
      <c r="E47" s="17"/>
      <c r="F47" s="17"/>
      <c r="G47" s="17"/>
      <c r="H47" s="17"/>
      <c r="I47" s="20"/>
      <c r="J47" s="17"/>
      <c r="K47" s="17"/>
      <c r="L47" s="17"/>
      <c r="M47" s="17"/>
      <c r="N47" s="17"/>
      <c r="O47" s="1" t="s">
        <v>99</v>
      </c>
      <c r="P47">
        <v>-0.65361288606937695</v>
      </c>
    </row>
    <row r="48" spans="1:6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"/>
    </row>
    <row r="49" spans="1:14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x14ac:dyDescent="0.25">
      <c r="I52" s="17"/>
      <c r="K52" s="20" t="s">
        <v>93</v>
      </c>
    </row>
    <row r="53" spans="1:14" x14ac:dyDescent="0.25">
      <c r="D53" s="9"/>
      <c r="E53" s="9"/>
      <c r="F53" s="9"/>
      <c r="G53" s="9"/>
      <c r="I53" s="17"/>
    </row>
    <row r="54" spans="1:14" x14ac:dyDescent="0.25">
      <c r="D54" s="9"/>
      <c r="E54" s="9"/>
      <c r="F54" s="9"/>
      <c r="G54" s="9"/>
      <c r="I54" s="17"/>
    </row>
    <row r="55" spans="1:14" x14ac:dyDescent="0.25">
      <c r="D55" s="9"/>
      <c r="E55" s="9"/>
      <c r="F55" s="9"/>
      <c r="G55" s="9"/>
      <c r="I55" s="17"/>
    </row>
    <row r="56" spans="1:14" x14ac:dyDescent="0.25">
      <c r="D56" s="9"/>
      <c r="E56" s="9"/>
      <c r="F56" s="9"/>
      <c r="G56" s="9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K52"/>
  <sheetViews>
    <sheetView topLeftCell="A25" zoomScale="60" zoomScaleNormal="60" workbookViewId="0">
      <pane xSplit="1" topLeftCell="B1" activePane="topRight" state="frozen"/>
      <selection activeCell="A232" sqref="A232"/>
      <selection pane="topRight" activeCell="F8" sqref="F8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66</v>
      </c>
    </row>
    <row r="2" spans="1:56" x14ac:dyDescent="0.25">
      <c r="C2" t="s">
        <v>1</v>
      </c>
      <c r="I2" t="s">
        <v>67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96</v>
      </c>
      <c r="F7" s="9" t="s">
        <v>97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4">MMULT(A8:F24,P38:P43)</f>
        <v>4.8187500000000023</v>
      </c>
      <c r="J8" s="5">
        <f>(H8-I8)</f>
        <v>-0.21875000000000266</v>
      </c>
      <c r="K8" s="5">
        <f>(H8-$H$25)</f>
        <v>-1.0088235294117656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3.660227272727274</v>
      </c>
      <c r="J9" s="5">
        <f t="shared" ref="J9:J24" si="1">(H9-I9)</f>
        <v>0.68977272727272565</v>
      </c>
      <c r="K9" s="5">
        <f t="shared" ref="K9:K24" si="2">(H9-$H$25)</f>
        <v>-1.2588235294117656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-1</v>
      </c>
      <c r="G10" s="30"/>
      <c r="H10" s="5">
        <v>6.95</v>
      </c>
      <c r="I10" s="5">
        <v>5.2812500000000027</v>
      </c>
      <c r="J10" s="5">
        <f t="shared" si="1"/>
        <v>1.6687499999999975</v>
      </c>
      <c r="K10" s="5">
        <f t="shared" si="2"/>
        <v>1.341176470588235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-1</v>
      </c>
      <c r="G11" s="30"/>
      <c r="H11" s="5">
        <v>6.4</v>
      </c>
      <c r="I11" s="5">
        <v>6.4397727272727314</v>
      </c>
      <c r="J11" s="5">
        <f t="shared" si="1"/>
        <v>-3.9772727272731068E-2</v>
      </c>
      <c r="K11" s="5">
        <f t="shared" si="2"/>
        <v>0.79117647058823515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7.2687500000000034</v>
      </c>
      <c r="J12" s="5">
        <f t="shared" si="1"/>
        <v>0.63124999999999698</v>
      </c>
      <c r="K12" s="5">
        <f t="shared" si="2"/>
        <v>2.2911764705882351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-1</v>
      </c>
      <c r="G13" s="30"/>
      <c r="H13" s="5">
        <v>4.4000000000000004</v>
      </c>
      <c r="I13" s="5">
        <v>3.9897727272727299</v>
      </c>
      <c r="J13" s="5">
        <f t="shared" si="1"/>
        <v>0.41022727272727044</v>
      </c>
      <c r="K13" s="5">
        <f t="shared" si="2"/>
        <v>-1.2088235294117649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6.1102272727272746</v>
      </c>
      <c r="J14" s="5">
        <f t="shared" si="1"/>
        <v>-2.2602272727272745</v>
      </c>
      <c r="K14" s="5">
        <f t="shared" si="2"/>
        <v>-1.7588235294117651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-1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si="0"/>
        <v>1</v>
      </c>
      <c r="F15" s="30">
        <v>-1</v>
      </c>
      <c r="G15" s="30"/>
      <c r="H15" s="5">
        <v>1.95</v>
      </c>
      <c r="I15" s="5">
        <v>2.8312500000000012</v>
      </c>
      <c r="J15" s="5">
        <f t="shared" si="1"/>
        <v>-0.8812500000000012</v>
      </c>
      <c r="K15" s="5">
        <f t="shared" si="2"/>
        <v>-3.658823529411765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4.668750000000002</v>
      </c>
      <c r="J16" s="5">
        <f t="shared" si="1"/>
        <v>-0.16875000000000195</v>
      </c>
      <c r="K16" s="5">
        <f t="shared" si="2"/>
        <v>-1.1088235294117652</v>
      </c>
      <c r="L16" s="19"/>
      <c r="M16" s="19"/>
      <c r="N16" s="19"/>
      <c r="P16">
        <f t="array" ref="P16:U21">MMULT(P9:AF14,A8:F24)</f>
        <v>17</v>
      </c>
      <c r="Q16">
        <v>1</v>
      </c>
      <c r="R16">
        <v>1</v>
      </c>
      <c r="S16">
        <v>1</v>
      </c>
      <c r="T16">
        <v>1</v>
      </c>
      <c r="U16">
        <v>-1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3.5102272727272745</v>
      </c>
      <c r="J17" s="5">
        <f t="shared" si="1"/>
        <v>1.1897727272727256</v>
      </c>
      <c r="K17" s="5">
        <f t="shared" si="2"/>
        <v>-0.90882352941176503</v>
      </c>
      <c r="L17" s="19"/>
      <c r="M17" s="19"/>
      <c r="N17" s="19"/>
      <c r="P17">
        <v>1</v>
      </c>
      <c r="Q17">
        <v>17</v>
      </c>
      <c r="R17">
        <v>1</v>
      </c>
      <c r="S17">
        <v>1</v>
      </c>
      <c r="T17">
        <v>1</v>
      </c>
      <c r="U17">
        <v>-1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8.1818181818181852</v>
      </c>
      <c r="J18" s="5">
        <f t="shared" si="1"/>
        <v>2.5681818181818148</v>
      </c>
      <c r="K18" s="5">
        <f t="shared" si="2"/>
        <v>5.1411764705882348</v>
      </c>
      <c r="L18" s="19"/>
      <c r="M18" s="19"/>
      <c r="N18" s="19"/>
      <c r="P18">
        <v>1</v>
      </c>
      <c r="Q18">
        <v>1</v>
      </c>
      <c r="R18">
        <v>17</v>
      </c>
      <c r="S18">
        <v>1</v>
      </c>
      <c r="T18">
        <v>1</v>
      </c>
      <c r="U18">
        <v>-1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7.0232954545454556</v>
      </c>
      <c r="J19" s="5">
        <f t="shared" si="1"/>
        <v>-0.97329545454545574</v>
      </c>
      <c r="K19" s="5">
        <f t="shared" si="2"/>
        <v>0.44117647058823461</v>
      </c>
      <c r="L19" s="19"/>
      <c r="M19" s="19"/>
      <c r="N19" s="19"/>
      <c r="P19">
        <v>1</v>
      </c>
      <c r="Q19">
        <v>1</v>
      </c>
      <c r="R19">
        <v>1</v>
      </c>
      <c r="S19">
        <v>17</v>
      </c>
      <c r="T19">
        <v>1</v>
      </c>
      <c r="U19">
        <v>-1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7.8522727272727275</v>
      </c>
      <c r="J20" s="5">
        <f t="shared" si="1"/>
        <v>1.9977272727272721</v>
      </c>
      <c r="K20" s="5">
        <f t="shared" si="2"/>
        <v>4.2411764705882344</v>
      </c>
      <c r="L20" s="19"/>
      <c r="M20" s="19"/>
      <c r="N20" s="19"/>
      <c r="P20">
        <v>1</v>
      </c>
      <c r="Q20">
        <v>1</v>
      </c>
      <c r="R20">
        <v>1</v>
      </c>
      <c r="S20">
        <v>1</v>
      </c>
      <c r="T20">
        <v>17</v>
      </c>
      <c r="U20">
        <v>-1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9.0107954545454572</v>
      </c>
      <c r="J21" s="5">
        <f t="shared" si="1"/>
        <v>-1.8607954545454568</v>
      </c>
      <c r="K21" s="5">
        <f t="shared" si="2"/>
        <v>1.5411764705882351</v>
      </c>
      <c r="L21" s="19"/>
      <c r="M21" s="19"/>
      <c r="N21" s="19"/>
      <c r="P21">
        <v>-1</v>
      </c>
      <c r="Q21">
        <v>-1</v>
      </c>
      <c r="R21">
        <v>-1</v>
      </c>
      <c r="S21">
        <v>-1</v>
      </c>
      <c r="T21">
        <v>-1</v>
      </c>
      <c r="U21">
        <v>17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3.8397727272727296</v>
      </c>
      <c r="J22" s="5">
        <f t="shared" si="1"/>
        <v>0.41022727272727044</v>
      </c>
      <c r="K22" s="5">
        <f t="shared" si="2"/>
        <v>-1.3588235294117652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2.6812500000000017</v>
      </c>
      <c r="J23" s="5">
        <f t="shared" si="1"/>
        <v>-1.4312500000000017</v>
      </c>
      <c r="K23" s="5">
        <f t="shared" si="2"/>
        <v>-4.3588235294117652</v>
      </c>
      <c r="L23" s="19"/>
      <c r="M23" s="19"/>
      <c r="N23" s="19"/>
      <c r="P23">
        <f t="array" ref="P23:U28">MINVERSE(P16:U21)</f>
        <v>5.9659090909090932E-2</v>
      </c>
      <c r="Q23">
        <v>-2.8409090909090919E-3</v>
      </c>
      <c r="R23">
        <v>-2.8409090909090919E-3</v>
      </c>
      <c r="S23">
        <v>-2.8409090909090919E-3</v>
      </c>
      <c r="T23">
        <v>-2.840909090909091E-3</v>
      </c>
      <c r="U23">
        <v>2.840909090909091E-3</v>
      </c>
    </row>
    <row r="24" spans="1:63" ht="16.5" customHeight="1" x14ac:dyDescent="0.25">
      <c r="A24" s="30">
        <v>1</v>
      </c>
      <c r="B24" s="30">
        <v>1</v>
      </c>
      <c r="C24" s="30">
        <v>1</v>
      </c>
      <c r="D24" s="30">
        <v>1</v>
      </c>
      <c r="E24" s="30">
        <v>1</v>
      </c>
      <c r="F24" s="30">
        <v>-1</v>
      </c>
      <c r="G24" s="30"/>
      <c r="H24" s="38">
        <v>6.45</v>
      </c>
      <c r="I24" s="5">
        <v>8.1818181818181852</v>
      </c>
      <c r="J24" s="5">
        <f t="shared" si="1"/>
        <v>-1.731818181818185</v>
      </c>
      <c r="K24" s="5">
        <f t="shared" si="2"/>
        <v>0.84117647058823497</v>
      </c>
      <c r="L24" s="19"/>
      <c r="M24" s="19"/>
      <c r="N24" s="19"/>
      <c r="P24">
        <v>-2.8409090909090914E-3</v>
      </c>
      <c r="Q24">
        <v>5.9659090909090912E-2</v>
      </c>
      <c r="R24">
        <v>-2.8409090909090919E-3</v>
      </c>
      <c r="S24">
        <v>-2.8409090909090919E-3</v>
      </c>
      <c r="T24">
        <v>-2.8409090909090906E-3</v>
      </c>
      <c r="U24">
        <v>2.8409090909090906E-3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5.6088235294117652</v>
      </c>
      <c r="I25" s="17"/>
      <c r="J25" s="17"/>
      <c r="K25" s="17"/>
      <c r="L25" s="17"/>
      <c r="M25" s="17"/>
      <c r="N25" s="17"/>
      <c r="P25">
        <v>-2.8409090909090901E-3</v>
      </c>
      <c r="Q25">
        <v>-2.8409090909090901E-3</v>
      </c>
      <c r="R25">
        <v>5.9659090909090919E-2</v>
      </c>
      <c r="S25">
        <v>-2.840909090909091E-3</v>
      </c>
      <c r="T25">
        <v>-2.8409090909090901E-3</v>
      </c>
      <c r="U25">
        <v>2.8409090909090906E-3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-2.840909090909091E-3</v>
      </c>
      <c r="Q26">
        <v>-2.840909090909091E-3</v>
      </c>
      <c r="R26">
        <v>-2.840909090909091E-3</v>
      </c>
      <c r="S26">
        <v>5.9659090909090919E-2</v>
      </c>
      <c r="T26">
        <v>-2.8409090909090906E-3</v>
      </c>
      <c r="U26">
        <v>2.8409090909090906E-3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-2.8409090909090906E-3</v>
      </c>
      <c r="Q27">
        <v>-2.8409090909090906E-3</v>
      </c>
      <c r="R27">
        <v>-2.8409090909090906E-3</v>
      </c>
      <c r="S27">
        <v>-2.840909090909091E-3</v>
      </c>
      <c r="T27">
        <v>5.9659090909090905E-2</v>
      </c>
      <c r="U27">
        <v>2.8409090909090906E-3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2.8409090909090906E-3</v>
      </c>
      <c r="Q28">
        <v>2.8409090909090906E-3</v>
      </c>
      <c r="R28">
        <v>2.8409090909090906E-3</v>
      </c>
      <c r="S28">
        <v>2.840909090909091E-3</v>
      </c>
      <c r="T28">
        <v>2.8409090909090906E-3</v>
      </c>
      <c r="U28">
        <v>5.9659090909090905E-2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6.2500000000000028E-2</v>
      </c>
      <c r="Q31">
        <v>6.8181818181818205E-2</v>
      </c>
      <c r="R31">
        <v>6.2500000000000014E-2</v>
      </c>
      <c r="S31">
        <v>5.6818181818181837E-2</v>
      </c>
      <c r="T31">
        <v>6.2500000000000014E-2</v>
      </c>
      <c r="U31">
        <v>5.6818181818181851E-2</v>
      </c>
      <c r="V31">
        <v>6.8181818181818191E-2</v>
      </c>
      <c r="W31">
        <v>6.2500000000000028E-2</v>
      </c>
      <c r="X31">
        <v>6.2500000000000028E-2</v>
      </c>
      <c r="Y31">
        <v>6.8181818181818205E-2</v>
      </c>
      <c r="Z31">
        <v>4.5454545454545484E-2</v>
      </c>
      <c r="AA31">
        <v>5.113636363636366E-2</v>
      </c>
      <c r="AB31">
        <v>5.6818181818181837E-2</v>
      </c>
      <c r="AC31">
        <v>5.113636363636366E-2</v>
      </c>
      <c r="AD31">
        <v>5.6818181818181851E-2</v>
      </c>
      <c r="AE31" s="8">
        <v>6.2500000000000028E-2</v>
      </c>
      <c r="AF31">
        <v>4.5454545454545484E-2</v>
      </c>
    </row>
    <row r="32" spans="1:63" x14ac:dyDescent="0.25">
      <c r="A32" s="17"/>
      <c r="P32">
        <v>-6.25E-2</v>
      </c>
      <c r="Q32">
        <v>-5.6818181818181823E-2</v>
      </c>
      <c r="R32">
        <v>6.25E-2</v>
      </c>
      <c r="S32">
        <v>5.6818181818181823E-2</v>
      </c>
      <c r="T32">
        <v>6.25E-2</v>
      </c>
      <c r="U32">
        <v>-6.8181818181818177E-2</v>
      </c>
      <c r="V32">
        <v>6.8181818181818177E-2</v>
      </c>
      <c r="W32">
        <v>-6.25E-2</v>
      </c>
      <c r="X32">
        <v>-6.25E-2</v>
      </c>
      <c r="Y32">
        <v>-5.6818181818181823E-2</v>
      </c>
      <c r="Z32">
        <v>4.545454545454547E-2</v>
      </c>
      <c r="AA32">
        <v>5.1136363636363646E-2</v>
      </c>
      <c r="AB32">
        <v>5.6818181818181823E-2</v>
      </c>
      <c r="AC32">
        <v>5.1136363636363646E-2</v>
      </c>
      <c r="AD32">
        <v>-6.8181818181818177E-2</v>
      </c>
      <c r="AE32" s="8">
        <v>-6.25E-2</v>
      </c>
      <c r="AF32">
        <v>4.545454545454547E-2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6.2500000000000014E-2</v>
      </c>
      <c r="Q33">
        <v>-5.681818181818183E-2</v>
      </c>
      <c r="R33">
        <v>-6.2500000000000014E-2</v>
      </c>
      <c r="S33">
        <v>5.6818181818181823E-2</v>
      </c>
      <c r="T33">
        <v>6.25E-2</v>
      </c>
      <c r="U33">
        <v>5.6818181818181837E-2</v>
      </c>
      <c r="V33">
        <v>-5.6818181818181837E-2</v>
      </c>
      <c r="W33">
        <v>-6.2500000000000014E-2</v>
      </c>
      <c r="X33">
        <v>6.2500000000000014E-2</v>
      </c>
      <c r="Y33">
        <v>-5.6818181818181837E-2</v>
      </c>
      <c r="Z33">
        <v>4.545454545454547E-2</v>
      </c>
      <c r="AA33">
        <v>-7.3863636363636367E-2</v>
      </c>
      <c r="AB33">
        <v>-6.8181818181818191E-2</v>
      </c>
      <c r="AC33">
        <v>5.1136363636363646E-2</v>
      </c>
      <c r="AD33">
        <v>5.681818181818183E-2</v>
      </c>
      <c r="AE33" s="8">
        <v>-6.2500000000000014E-2</v>
      </c>
      <c r="AF33">
        <v>4.545454545454547E-2</v>
      </c>
    </row>
    <row r="34" spans="1:32" x14ac:dyDescent="0.25">
      <c r="A34" s="17"/>
      <c r="B34" s="5">
        <f>SUMSQ(J8:J24)</f>
        <v>31.418267045454545</v>
      </c>
      <c r="C34" s="5">
        <f>SUMSQ(K8:K24)</f>
        <v>98.816176470588232</v>
      </c>
      <c r="D34" s="5">
        <f>(C34-B34)/C34</f>
        <v>0.68205340291823668</v>
      </c>
      <c r="E34" s="34">
        <f>((C34/E31)-(B34/E30))/(C34/E31)</f>
        <v>0.53753222242652599</v>
      </c>
      <c r="F34" s="5">
        <f>SQRT(B34/E30)</f>
        <v>1.6900313887739844</v>
      </c>
      <c r="G34" s="5">
        <f>SQRT(B34/C30)</f>
        <v>1.359460685571662</v>
      </c>
      <c r="H34" s="34">
        <f>((100*G34)/H25)</f>
        <v>24.237893712342164</v>
      </c>
      <c r="L34" s="19"/>
      <c r="M34" s="19"/>
      <c r="N34" s="19"/>
      <c r="P34">
        <v>-6.2500000000000014E-2</v>
      </c>
      <c r="Q34">
        <v>-5.681818181818183E-2</v>
      </c>
      <c r="R34">
        <v>-6.2500000000000014E-2</v>
      </c>
      <c r="S34">
        <v>-6.8181818181818191E-2</v>
      </c>
      <c r="T34">
        <v>-6.2500000000000014E-2</v>
      </c>
      <c r="U34">
        <v>-6.8181818181818191E-2</v>
      </c>
      <c r="V34">
        <v>-5.6818181818181837E-2</v>
      </c>
      <c r="W34">
        <v>-6.2500000000000014E-2</v>
      </c>
      <c r="X34">
        <v>6.2500000000000014E-2</v>
      </c>
      <c r="Y34">
        <v>6.8181818181818191E-2</v>
      </c>
      <c r="Z34">
        <v>4.545454545454547E-2</v>
      </c>
      <c r="AA34">
        <v>5.1136363636363653E-2</v>
      </c>
      <c r="AB34">
        <v>5.681818181818183E-2</v>
      </c>
      <c r="AC34">
        <v>5.1136363636363646E-2</v>
      </c>
      <c r="AD34">
        <v>5.681818181818183E-2</v>
      </c>
      <c r="AE34" s="8">
        <v>6.2500000000000014E-2</v>
      </c>
      <c r="AF34">
        <v>4.545454545454547E-2</v>
      </c>
    </row>
    <row r="35" spans="1:32" x14ac:dyDescent="0.25">
      <c r="A35" s="17"/>
      <c r="P35">
        <v>6.2499999999999993E-2</v>
      </c>
      <c r="Q35">
        <v>6.8181818181818177E-2</v>
      </c>
      <c r="R35">
        <v>-6.2499999999999993E-2</v>
      </c>
      <c r="S35">
        <v>-6.8181818181818177E-2</v>
      </c>
      <c r="T35">
        <v>-6.25E-2</v>
      </c>
      <c r="U35">
        <v>5.6818181818181816E-2</v>
      </c>
      <c r="V35">
        <v>-5.6818181818181816E-2</v>
      </c>
      <c r="W35">
        <v>6.25E-2</v>
      </c>
      <c r="X35">
        <v>-6.25E-2</v>
      </c>
      <c r="Y35">
        <v>-5.6818181818181816E-2</v>
      </c>
      <c r="Z35">
        <v>4.5454545454545456E-2</v>
      </c>
      <c r="AA35">
        <v>5.1136363636363633E-2</v>
      </c>
      <c r="AB35">
        <v>5.6818181818181809E-2</v>
      </c>
      <c r="AC35">
        <v>5.1136363636363633E-2</v>
      </c>
      <c r="AD35">
        <v>-6.8181818181818177E-2</v>
      </c>
      <c r="AE35">
        <v>-6.2499999999999993E-2</v>
      </c>
      <c r="AF35">
        <v>4.5454545454545456E-2</v>
      </c>
    </row>
    <row r="36" spans="1:32" x14ac:dyDescent="0.25">
      <c r="A36" s="17"/>
      <c r="P36">
        <v>6.2499999999999993E-2</v>
      </c>
      <c r="Q36">
        <v>5.6818181818181816E-2</v>
      </c>
      <c r="R36">
        <v>-6.2499999999999993E-2</v>
      </c>
      <c r="S36">
        <v>-5.6818181818181816E-2</v>
      </c>
      <c r="T36">
        <v>6.2499999999999993E-2</v>
      </c>
      <c r="U36">
        <v>-5.6818181818181816E-2</v>
      </c>
      <c r="V36">
        <v>5.6818181818181816E-2</v>
      </c>
      <c r="W36">
        <v>-6.2499999999999993E-2</v>
      </c>
      <c r="X36">
        <v>6.2499999999999993E-2</v>
      </c>
      <c r="Y36">
        <v>5.6818181818181816E-2</v>
      </c>
      <c r="Z36">
        <v>-4.5454545454545449E-2</v>
      </c>
      <c r="AA36">
        <v>-5.1136363636363633E-2</v>
      </c>
      <c r="AB36">
        <v>6.8181818181818177E-2</v>
      </c>
      <c r="AC36">
        <v>7.3863636363636354E-2</v>
      </c>
      <c r="AD36">
        <v>-5.6818181818181816E-2</v>
      </c>
      <c r="AE36">
        <v>-6.2499999999999993E-2</v>
      </c>
      <c r="AF36">
        <v>-4.5454545454545449E-2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5.4480113636363656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1.6980113636363641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0.57926136363636394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0.39801136363636352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0.47301136363636337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0.41448863636363625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K52"/>
  <sheetViews>
    <sheetView topLeftCell="A22" zoomScale="60" zoomScaleNormal="60" workbookViewId="0">
      <pane xSplit="1" topLeftCell="B1" activePane="topRight" state="frozen"/>
      <selection activeCell="A232" sqref="A232"/>
      <selection pane="topRight" activeCell="B34" sqref="B34:H34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66</v>
      </c>
    </row>
    <row r="2" spans="1:56" x14ac:dyDescent="0.25">
      <c r="C2" t="s">
        <v>1</v>
      </c>
      <c r="I2" t="s">
        <v>67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96</v>
      </c>
      <c r="F7" s="9" t="s">
        <v>97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4">MMULT(A8:F24,P38:P43)</f>
        <v>4.7147058823529386</v>
      </c>
      <c r="J8" s="5">
        <f>(H8-I8)</f>
        <v>-0.11470588235293899</v>
      </c>
      <c r="K8" s="5">
        <f>(H8-$H$25)</f>
        <v>-0.75294117647058822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3.2564705882352909</v>
      </c>
      <c r="J9" s="5">
        <f t="shared" ref="J9:J24" si="1">(H9-I9)</f>
        <v>1.0935294117647087</v>
      </c>
      <c r="K9" s="5">
        <f t="shared" ref="K9:K24" si="2">(H9-$H$25)</f>
        <v>-1.0029411764705882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-1</v>
      </c>
      <c r="G10" s="30"/>
      <c r="H10" s="5">
        <v>6.95</v>
      </c>
      <c r="I10" s="5">
        <v>5.2188235294117638</v>
      </c>
      <c r="J10" s="5">
        <f t="shared" si="1"/>
        <v>1.7311764705882364</v>
      </c>
      <c r="K10" s="5">
        <f t="shared" si="2"/>
        <v>1.5970588235294123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-1</v>
      </c>
      <c r="G11" s="30"/>
      <c r="H11" s="5">
        <v>6.4</v>
      </c>
      <c r="I11" s="5">
        <v>6.6770588235294106</v>
      </c>
      <c r="J11" s="5">
        <f t="shared" si="1"/>
        <v>-0.27705882352941025</v>
      </c>
      <c r="K11" s="5">
        <f t="shared" si="2"/>
        <v>1.0470588235294125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-1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7.3311764705882343</v>
      </c>
      <c r="J12" s="5">
        <f t="shared" si="1"/>
        <v>0.56882352941176606</v>
      </c>
      <c r="K12" s="5">
        <f t="shared" si="2"/>
        <v>2.5470588235294125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-1</v>
      </c>
      <c r="G13" s="30"/>
      <c r="H13" s="5">
        <v>4.4000000000000004</v>
      </c>
      <c r="I13" s="5">
        <v>4.0605882352941149</v>
      </c>
      <c r="J13" s="5">
        <f t="shared" si="1"/>
        <v>0.33941176470588541</v>
      </c>
      <c r="K13" s="5">
        <f t="shared" si="2"/>
        <v>-0.95294117647058751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5.8729411764705874</v>
      </c>
      <c r="J14" s="5">
        <f t="shared" si="1"/>
        <v>-2.0229411764705874</v>
      </c>
      <c r="K14" s="5">
        <f t="shared" si="2"/>
        <v>-1.5029411764705878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-0.5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si="0"/>
        <v>1</v>
      </c>
      <c r="F15" s="30">
        <v>-1</v>
      </c>
      <c r="G15" s="30"/>
      <c r="H15" s="5">
        <v>1.95</v>
      </c>
      <c r="I15" s="5">
        <v>2.6023529411764672</v>
      </c>
      <c r="J15" s="5">
        <f t="shared" si="1"/>
        <v>-0.65235294117646725</v>
      </c>
      <c r="K15" s="5">
        <f t="shared" si="2"/>
        <v>-3.4029411764705877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4.7311764705882338</v>
      </c>
      <c r="J16" s="5">
        <f t="shared" si="1"/>
        <v>-0.23117647058823376</v>
      </c>
      <c r="K16" s="5">
        <f t="shared" si="2"/>
        <v>-0.85294117647058787</v>
      </c>
      <c r="L16" s="19"/>
      <c r="M16" s="19"/>
      <c r="N16" s="19"/>
      <c r="P16">
        <f t="array" ref="P16:U21">MMULT(P9:AF14,A8:F24)</f>
        <v>17</v>
      </c>
      <c r="Q16">
        <v>-1</v>
      </c>
      <c r="R16">
        <v>-1</v>
      </c>
      <c r="S16">
        <v>-1</v>
      </c>
      <c r="T16">
        <v>1</v>
      </c>
      <c r="U16">
        <v>-0.5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3.2729411764705869</v>
      </c>
      <c r="J17" s="5">
        <f t="shared" si="1"/>
        <v>1.4270588235294133</v>
      </c>
      <c r="K17" s="5">
        <f t="shared" si="2"/>
        <v>-0.65294117647058769</v>
      </c>
      <c r="L17" s="19"/>
      <c r="M17" s="19"/>
      <c r="N17" s="19"/>
      <c r="P17">
        <v>-1</v>
      </c>
      <c r="Q17">
        <v>17</v>
      </c>
      <c r="R17">
        <v>1</v>
      </c>
      <c r="S17">
        <v>1</v>
      </c>
      <c r="T17">
        <v>-1</v>
      </c>
      <c r="U17">
        <v>0.5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8.8520588235294113</v>
      </c>
      <c r="J18" s="5">
        <f t="shared" si="1"/>
        <v>1.8979411764705887</v>
      </c>
      <c r="K18" s="5">
        <f t="shared" si="2"/>
        <v>5.3970588235294121</v>
      </c>
      <c r="L18" s="19"/>
      <c r="M18" s="19"/>
      <c r="N18" s="19"/>
      <c r="P18">
        <v>-1</v>
      </c>
      <c r="Q18">
        <v>1</v>
      </c>
      <c r="R18">
        <v>17</v>
      </c>
      <c r="S18">
        <v>1</v>
      </c>
      <c r="T18">
        <v>-1</v>
      </c>
      <c r="U18">
        <v>0.5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7.3938235294117627</v>
      </c>
      <c r="J19" s="5">
        <f t="shared" si="1"/>
        <v>-1.3438235294117629</v>
      </c>
      <c r="K19" s="5">
        <f t="shared" si="2"/>
        <v>0.69705882352941195</v>
      </c>
      <c r="L19" s="19"/>
      <c r="M19" s="19"/>
      <c r="N19" s="19"/>
      <c r="P19">
        <v>-1</v>
      </c>
      <c r="Q19">
        <v>1</v>
      </c>
      <c r="R19">
        <v>1</v>
      </c>
      <c r="S19">
        <v>17</v>
      </c>
      <c r="T19">
        <v>-1</v>
      </c>
      <c r="U19">
        <v>0.5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8.0479411764705855</v>
      </c>
      <c r="J20" s="5">
        <f t="shared" si="1"/>
        <v>1.8020588235294142</v>
      </c>
      <c r="K20" s="5">
        <f t="shared" si="2"/>
        <v>4.4970588235294118</v>
      </c>
      <c r="L20" s="19"/>
      <c r="M20" s="19"/>
      <c r="N20" s="19"/>
      <c r="P20">
        <v>1</v>
      </c>
      <c r="Q20">
        <v>-1</v>
      </c>
      <c r="R20">
        <v>-1</v>
      </c>
      <c r="S20">
        <v>-1</v>
      </c>
      <c r="T20">
        <v>17</v>
      </c>
      <c r="U20">
        <v>-0.5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9.5061764705882332</v>
      </c>
      <c r="J21" s="5">
        <f t="shared" si="1"/>
        <v>-2.3561764705882329</v>
      </c>
      <c r="K21" s="5">
        <f t="shared" si="2"/>
        <v>1.7970588235294125</v>
      </c>
      <c r="L21" s="19"/>
      <c r="M21" s="19"/>
      <c r="N21" s="19"/>
      <c r="P21">
        <v>-0.5</v>
      </c>
      <c r="Q21">
        <v>0.5</v>
      </c>
      <c r="R21">
        <v>0.5</v>
      </c>
      <c r="S21">
        <v>0.5</v>
      </c>
      <c r="T21">
        <v>-0.5</v>
      </c>
      <c r="U21">
        <v>16.25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4.0770588235294101</v>
      </c>
      <c r="J22" s="5">
        <f t="shared" si="1"/>
        <v>0.17294117647058993</v>
      </c>
      <c r="K22" s="5">
        <f t="shared" si="2"/>
        <v>-1.1029411764705879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2.6188235294117632</v>
      </c>
      <c r="J23" s="5">
        <f t="shared" si="1"/>
        <v>-1.3688235294117632</v>
      </c>
      <c r="K23" s="5">
        <f t="shared" si="2"/>
        <v>-4.1029411764705879</v>
      </c>
      <c r="L23" s="19"/>
      <c r="M23" s="19"/>
      <c r="N23" s="19"/>
      <c r="P23">
        <f t="array" ref="P23:U28">MINVERSE(P16:U21)</f>
        <v>5.9558823529411761E-2</v>
      </c>
      <c r="Q23">
        <v>2.9411764705882357E-3</v>
      </c>
      <c r="R23">
        <v>2.9411764705882353E-3</v>
      </c>
      <c r="S23">
        <v>2.9411764705882353E-3</v>
      </c>
      <c r="T23">
        <v>-2.9411764705882353E-3</v>
      </c>
      <c r="U23">
        <v>1.4705882352941176E-3</v>
      </c>
    </row>
    <row r="24" spans="1:63" ht="16.5" customHeight="1" x14ac:dyDescent="0.25">
      <c r="A24" s="30">
        <v>1</v>
      </c>
      <c r="B24" s="30">
        <v>-1</v>
      </c>
      <c r="C24" s="30">
        <v>-1</v>
      </c>
      <c r="D24" s="30">
        <v>-1</v>
      </c>
      <c r="E24" s="30">
        <v>1</v>
      </c>
      <c r="F24" s="30">
        <v>-0.5</v>
      </c>
      <c r="G24" s="30"/>
      <c r="H24" s="38">
        <v>2.1</v>
      </c>
      <c r="I24" s="5">
        <v>2.7658823529411731</v>
      </c>
      <c r="J24" s="5">
        <f t="shared" si="1"/>
        <v>-0.66588235294117304</v>
      </c>
      <c r="K24" s="5">
        <f t="shared" si="2"/>
        <v>-3.2529411764705878</v>
      </c>
      <c r="L24" s="19"/>
      <c r="M24" s="19"/>
      <c r="N24" s="19"/>
      <c r="P24">
        <v>2.9411764705882353E-3</v>
      </c>
      <c r="Q24">
        <v>5.9558823529411775E-2</v>
      </c>
      <c r="R24">
        <v>-2.9411764705882353E-3</v>
      </c>
      <c r="S24">
        <v>-2.9411764705882357E-3</v>
      </c>
      <c r="T24">
        <v>2.9411764705882348E-3</v>
      </c>
      <c r="U24">
        <v>-1.4705882352941176E-3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5.3529411764705879</v>
      </c>
      <c r="I25" s="17"/>
      <c r="J25" s="17"/>
      <c r="K25" s="17"/>
      <c r="L25" s="17"/>
      <c r="M25" s="17"/>
      <c r="N25" s="17"/>
      <c r="P25">
        <v>2.9411764705882353E-3</v>
      </c>
      <c r="Q25">
        <v>-2.9411764705882353E-3</v>
      </c>
      <c r="R25">
        <v>5.9558823529411761E-2</v>
      </c>
      <c r="S25">
        <v>-2.9411764705882353E-3</v>
      </c>
      <c r="T25">
        <v>2.9411764705882348E-3</v>
      </c>
      <c r="U25">
        <v>-1.4705882352941176E-3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2.9411764705882357E-3</v>
      </c>
      <c r="Q26">
        <v>-2.9411764705882357E-3</v>
      </c>
      <c r="R26">
        <v>-2.9411764705882357E-3</v>
      </c>
      <c r="S26">
        <v>5.9558823529411768E-2</v>
      </c>
      <c r="T26">
        <v>2.9411764705882348E-3</v>
      </c>
      <c r="U26">
        <v>-1.4705882352941178E-3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-2.9411764705882348E-3</v>
      </c>
      <c r="Q27">
        <v>2.9411764705882348E-3</v>
      </c>
      <c r="R27">
        <v>2.9411764705882348E-3</v>
      </c>
      <c r="S27">
        <v>2.9411764705882353E-3</v>
      </c>
      <c r="T27">
        <v>5.9558823529411754E-2</v>
      </c>
      <c r="U27">
        <v>1.4705882352941174E-3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1.4705882352941176E-3</v>
      </c>
      <c r="Q28">
        <v>-1.4705882352941176E-3</v>
      </c>
      <c r="R28">
        <v>-1.4705882352941176E-3</v>
      </c>
      <c r="S28">
        <v>-1.4705882352941178E-3</v>
      </c>
      <c r="T28">
        <v>1.4705882352941176E-3</v>
      </c>
      <c r="U28">
        <v>6.1764705882352944E-2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5.5147058823529403E-2</v>
      </c>
      <c r="Q31">
        <v>4.9264705882352926E-2</v>
      </c>
      <c r="R31">
        <v>5.8088235294117642E-2</v>
      </c>
      <c r="S31">
        <v>6.3970588235294126E-2</v>
      </c>
      <c r="T31">
        <v>6.6911764705882351E-2</v>
      </c>
      <c r="U31">
        <v>5.2205882352941164E-2</v>
      </c>
      <c r="V31">
        <v>6.1029411764705881E-2</v>
      </c>
      <c r="W31">
        <v>4.6323529411764687E-2</v>
      </c>
      <c r="X31">
        <v>6.6911764705882351E-2</v>
      </c>
      <c r="Y31">
        <v>6.1029411764705881E-2</v>
      </c>
      <c r="Z31">
        <v>6.3970588235294126E-2</v>
      </c>
      <c r="AA31">
        <v>5.8088235294117642E-2</v>
      </c>
      <c r="AB31">
        <v>6.1029411764705881E-2</v>
      </c>
      <c r="AC31">
        <v>6.6911764705882351E-2</v>
      </c>
      <c r="AD31">
        <v>6.3970588235294126E-2</v>
      </c>
      <c r="AE31" s="8">
        <v>5.8088235294117642E-2</v>
      </c>
      <c r="AF31">
        <v>4.705882352941175E-2</v>
      </c>
    </row>
    <row r="32" spans="1:63" x14ac:dyDescent="0.25">
      <c r="A32" s="17"/>
      <c r="P32">
        <v>-5.5147058823529424E-2</v>
      </c>
      <c r="Q32">
        <v>-4.9264705882352947E-2</v>
      </c>
      <c r="R32">
        <v>6.6911764705882365E-2</v>
      </c>
      <c r="S32">
        <v>6.1029411764705901E-2</v>
      </c>
      <c r="T32">
        <v>5.8088235294117663E-2</v>
      </c>
      <c r="U32">
        <v>-5.2205882352941185E-2</v>
      </c>
      <c r="V32">
        <v>6.397058823529414E-2</v>
      </c>
      <c r="W32">
        <v>-4.6323529411764708E-2</v>
      </c>
      <c r="X32">
        <v>-6.6911764705882365E-2</v>
      </c>
      <c r="Y32">
        <v>-6.1029411764705888E-2</v>
      </c>
      <c r="Z32">
        <v>6.1029411764705888E-2</v>
      </c>
      <c r="AA32">
        <v>6.6911764705882365E-2</v>
      </c>
      <c r="AB32">
        <v>6.397058823529414E-2</v>
      </c>
      <c r="AC32">
        <v>5.8088235294117649E-2</v>
      </c>
      <c r="AD32">
        <v>-6.397058823529414E-2</v>
      </c>
      <c r="AE32" s="8">
        <v>-5.8088235294117649E-2</v>
      </c>
      <c r="AF32">
        <v>-4.7058823529411771E-2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6.985294117647059E-2</v>
      </c>
      <c r="Q33">
        <v>-4.9264705882352947E-2</v>
      </c>
      <c r="R33">
        <v>-5.8088235294117635E-2</v>
      </c>
      <c r="S33">
        <v>6.1029411764705888E-2</v>
      </c>
      <c r="T33">
        <v>5.8088235294117649E-2</v>
      </c>
      <c r="U33">
        <v>7.2794117647058815E-2</v>
      </c>
      <c r="V33">
        <v>-6.1029411764705874E-2</v>
      </c>
      <c r="W33">
        <v>-4.6323529411764708E-2</v>
      </c>
      <c r="X33">
        <v>5.8088235294117635E-2</v>
      </c>
      <c r="Y33">
        <v>-6.1029411764705874E-2</v>
      </c>
      <c r="Z33">
        <v>6.1029411764705874E-2</v>
      </c>
      <c r="AA33">
        <v>-5.8088235294117649E-2</v>
      </c>
      <c r="AB33">
        <v>-6.1029411764705888E-2</v>
      </c>
      <c r="AC33">
        <v>5.8088235294117635E-2</v>
      </c>
      <c r="AD33">
        <v>6.1029411764705874E-2</v>
      </c>
      <c r="AE33" s="8">
        <v>-5.8088235294117635E-2</v>
      </c>
      <c r="AF33">
        <v>-4.7058823529411771E-2</v>
      </c>
    </row>
    <row r="34" spans="1:32" x14ac:dyDescent="0.25">
      <c r="A34" s="17"/>
      <c r="B34" s="5">
        <f>SUMSQ(J8:J24)</f>
        <v>27.883264705882347</v>
      </c>
      <c r="C34" s="5">
        <f>SUMSQ(K8:K24)</f>
        <v>109.30735294117648</v>
      </c>
      <c r="D34" s="5">
        <f>(C34-B34)/C34</f>
        <v>0.74490952387358922</v>
      </c>
      <c r="E34" s="34">
        <f>((C34/E31)-(B34/E30))/(C34/E31)</f>
        <v>0.62895930745249318</v>
      </c>
      <c r="F34" s="5">
        <f>SQRT(B34/E30)</f>
        <v>1.5921187914189394</v>
      </c>
      <c r="G34" s="5">
        <f>SQRT(B34/C30)</f>
        <v>1.2806998249092139</v>
      </c>
      <c r="H34" s="34">
        <f>((100*G34)/H25)</f>
        <v>23.92516156423806</v>
      </c>
      <c r="L34" s="19"/>
      <c r="M34" s="19"/>
      <c r="N34" s="19"/>
      <c r="P34">
        <v>-5.5147058823529417E-2</v>
      </c>
      <c r="Q34">
        <v>-4.9264705882352947E-2</v>
      </c>
      <c r="R34">
        <v>-5.8088235294117642E-2</v>
      </c>
      <c r="S34">
        <v>-6.3970588235294126E-2</v>
      </c>
      <c r="T34">
        <v>-6.6911764705882351E-2</v>
      </c>
      <c r="U34">
        <v>-5.2205882352941178E-2</v>
      </c>
      <c r="V34">
        <v>-6.1029411764705881E-2</v>
      </c>
      <c r="W34">
        <v>-4.6323529411764708E-2</v>
      </c>
      <c r="X34">
        <v>5.8088235294117649E-2</v>
      </c>
      <c r="Y34">
        <v>6.3970588235294126E-2</v>
      </c>
      <c r="Z34">
        <v>6.1029411764705881E-2</v>
      </c>
      <c r="AA34">
        <v>6.6911764705882351E-2</v>
      </c>
      <c r="AB34">
        <v>6.3970588235294126E-2</v>
      </c>
      <c r="AC34">
        <v>5.8088235294117642E-2</v>
      </c>
      <c r="AD34">
        <v>6.1029411764705888E-2</v>
      </c>
      <c r="AE34" s="8">
        <v>6.6911764705882351E-2</v>
      </c>
      <c r="AF34">
        <v>-4.7058823529411771E-2</v>
      </c>
    </row>
    <row r="35" spans="1:32" x14ac:dyDescent="0.25">
      <c r="A35" s="17"/>
      <c r="P35">
        <v>5.5147058823529403E-2</v>
      </c>
      <c r="Q35">
        <v>4.9264705882352933E-2</v>
      </c>
      <c r="R35">
        <v>-6.6911764705882337E-2</v>
      </c>
      <c r="S35">
        <v>-6.1029411764705874E-2</v>
      </c>
      <c r="T35">
        <v>-5.8088235294117635E-2</v>
      </c>
      <c r="U35">
        <v>5.2205882352941164E-2</v>
      </c>
      <c r="V35">
        <v>-6.3970588235294112E-2</v>
      </c>
      <c r="W35">
        <v>4.6323529411764694E-2</v>
      </c>
      <c r="X35">
        <v>-5.8088235294117635E-2</v>
      </c>
      <c r="Y35">
        <v>-6.3970588235294112E-2</v>
      </c>
      <c r="Z35">
        <v>6.3970588235294112E-2</v>
      </c>
      <c r="AA35">
        <v>5.8088235294117635E-2</v>
      </c>
      <c r="AB35">
        <v>6.1029411764705874E-2</v>
      </c>
      <c r="AC35">
        <v>6.6911764705882337E-2</v>
      </c>
      <c r="AD35">
        <v>-6.1029411764705874E-2</v>
      </c>
      <c r="AE35">
        <v>-6.6911764705882337E-2</v>
      </c>
      <c r="AF35">
        <v>4.7058823529411757E-2</v>
      </c>
    </row>
    <row r="36" spans="1:32" x14ac:dyDescent="0.25">
      <c r="A36" s="17"/>
      <c r="P36">
        <v>6.6176470588235295E-2</v>
      </c>
      <c r="Q36">
        <v>6.9117647058823534E-2</v>
      </c>
      <c r="R36">
        <v>-6.0294117647058824E-2</v>
      </c>
      <c r="S36">
        <v>-6.3235294117647056E-2</v>
      </c>
      <c r="T36">
        <v>6.0294117647058824E-2</v>
      </c>
      <c r="U36">
        <v>-5.7352941176470593E-2</v>
      </c>
      <c r="V36">
        <v>6.3235294117647056E-2</v>
      </c>
      <c r="W36">
        <v>-5.4411764705882354E-2</v>
      </c>
      <c r="X36">
        <v>6.0294117647058824E-2</v>
      </c>
      <c r="Y36">
        <v>6.3235294117647056E-2</v>
      </c>
      <c r="Z36">
        <v>-6.3235294117647056E-2</v>
      </c>
      <c r="AA36">
        <v>-6.0294117647058824E-2</v>
      </c>
      <c r="AB36">
        <v>6.3235294117647056E-2</v>
      </c>
      <c r="AC36">
        <v>6.0294117647058824E-2</v>
      </c>
      <c r="AD36">
        <v>-6.3235294117647056E-2</v>
      </c>
      <c r="AE36">
        <v>-6.0294117647058824E-2</v>
      </c>
      <c r="AF36">
        <v>-2.3529411764705882E-2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5.5146323529411747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1.8478676470588242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0.72911764705882354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0.54786764705882374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0.53963235294117617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0.32705882352941162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K52"/>
  <sheetViews>
    <sheetView topLeftCell="A28" zoomScale="60" zoomScaleNormal="60" workbookViewId="0">
      <pane xSplit="1" topLeftCell="B1" activePane="topRight" state="frozen"/>
      <selection activeCell="A232" sqref="A232"/>
      <selection pane="topRight" activeCell="B34" sqref="B34:H34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66</v>
      </c>
    </row>
    <row r="2" spans="1:56" x14ac:dyDescent="0.25">
      <c r="C2" t="s">
        <v>1</v>
      </c>
      <c r="I2" t="s">
        <v>67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96</v>
      </c>
      <c r="F7" s="9" t="s">
        <v>97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4">MMULT(A8:F24,P38:P43)</f>
        <v>4.8187499999999996</v>
      </c>
      <c r="J8" s="5">
        <f>(H8-I8)</f>
        <v>-0.21875</v>
      </c>
      <c r="K8" s="5">
        <f>(H8-$H$25)</f>
        <v>-0.90882352941176503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3.4325892857142852</v>
      </c>
      <c r="J9" s="5">
        <f t="shared" ref="J9:J24" si="1">(H9-I9)</f>
        <v>0.91741071428571441</v>
      </c>
      <c r="K9" s="5">
        <f t="shared" ref="K9:K24" si="2">(H9-$H$25)</f>
        <v>-1.158823529411765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-1</v>
      </c>
      <c r="G10" s="30"/>
      <c r="H10" s="5">
        <v>6.95</v>
      </c>
      <c r="I10" s="5">
        <v>5.2700892857142847</v>
      </c>
      <c r="J10" s="5">
        <f t="shared" si="1"/>
        <v>1.6799107142857155</v>
      </c>
      <c r="K10" s="5">
        <f t="shared" si="2"/>
        <v>1.4411764705882355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-1</v>
      </c>
      <c r="G11" s="30"/>
      <c r="H11" s="5">
        <v>6.4</v>
      </c>
      <c r="I11" s="5">
        <v>6.65625</v>
      </c>
      <c r="J11" s="5">
        <f t="shared" si="1"/>
        <v>-0.25624999999999964</v>
      </c>
      <c r="K11" s="5">
        <f t="shared" si="2"/>
        <v>0.89117647058823568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7.2799107142857142</v>
      </c>
      <c r="J12" s="5">
        <f t="shared" si="1"/>
        <v>0.62008928571428612</v>
      </c>
      <c r="K12" s="5">
        <f t="shared" si="2"/>
        <v>2.3911764705882357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-1</v>
      </c>
      <c r="G13" s="30"/>
      <c r="H13" s="5">
        <v>4.4000000000000004</v>
      </c>
      <c r="I13" s="5">
        <v>4.1950892857142854</v>
      </c>
      <c r="J13" s="5">
        <f t="shared" si="1"/>
        <v>0.20491071428571495</v>
      </c>
      <c r="K13" s="5">
        <f t="shared" si="2"/>
        <v>-1.1088235294117643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-2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5.8937499999999989</v>
      </c>
      <c r="J14" s="5">
        <f t="shared" si="1"/>
        <v>-2.0437499999999988</v>
      </c>
      <c r="K14" s="5">
        <f t="shared" si="2"/>
        <v>-1.6588235294117646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1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si="0"/>
        <v>1</v>
      </c>
      <c r="F15" s="30">
        <v>-1</v>
      </c>
      <c r="G15" s="30"/>
      <c r="H15" s="5">
        <v>1.95</v>
      </c>
      <c r="I15" s="5">
        <v>2.808928571428571</v>
      </c>
      <c r="J15" s="5">
        <f t="shared" si="1"/>
        <v>-0.85892857142857104</v>
      </c>
      <c r="K15" s="5">
        <f t="shared" si="2"/>
        <v>-3.5588235294117645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4.7133928571428569</v>
      </c>
      <c r="J16" s="5">
        <f t="shared" si="1"/>
        <v>-0.21339285714285694</v>
      </c>
      <c r="K16" s="5">
        <f t="shared" si="2"/>
        <v>-1.0088235294117647</v>
      </c>
      <c r="L16" s="19"/>
      <c r="M16" s="19"/>
      <c r="N16" s="19"/>
      <c r="P16">
        <f t="array" ref="P16:U21">MMULT(P9:AF14,A8:F24)</f>
        <v>17</v>
      </c>
      <c r="Q16">
        <v>-1</v>
      </c>
      <c r="R16">
        <v>1</v>
      </c>
      <c r="S16">
        <v>2</v>
      </c>
      <c r="T16">
        <v>-2</v>
      </c>
      <c r="U16">
        <v>1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3.3272321428571416</v>
      </c>
      <c r="J17" s="5">
        <f t="shared" si="1"/>
        <v>1.3727678571428585</v>
      </c>
      <c r="K17" s="5">
        <f t="shared" si="2"/>
        <v>-0.8088235294117645</v>
      </c>
      <c r="L17" s="19"/>
      <c r="M17" s="19"/>
      <c r="N17" s="19"/>
      <c r="P17">
        <v>-1</v>
      </c>
      <c r="Q17">
        <v>17</v>
      </c>
      <c r="R17">
        <v>-1</v>
      </c>
      <c r="S17">
        <v>-2</v>
      </c>
      <c r="T17">
        <v>2</v>
      </c>
      <c r="U17">
        <v>-1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8.8312499999999972</v>
      </c>
      <c r="J18" s="5">
        <f t="shared" si="1"/>
        <v>1.9187500000000028</v>
      </c>
      <c r="K18" s="5">
        <f t="shared" si="2"/>
        <v>5.2411764705882353</v>
      </c>
      <c r="L18" s="19"/>
      <c r="M18" s="19"/>
      <c r="N18" s="19"/>
      <c r="P18">
        <v>1</v>
      </c>
      <c r="Q18">
        <v>-1</v>
      </c>
      <c r="R18">
        <v>17</v>
      </c>
      <c r="S18">
        <v>2</v>
      </c>
      <c r="T18">
        <v>-2</v>
      </c>
      <c r="U18">
        <v>1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7.4450892857142836</v>
      </c>
      <c r="J19" s="5">
        <f t="shared" si="1"/>
        <v>-1.3950892857142838</v>
      </c>
      <c r="K19" s="5">
        <f t="shared" si="2"/>
        <v>0.54117647058823515</v>
      </c>
      <c r="L19" s="19"/>
      <c r="M19" s="19"/>
      <c r="N19" s="19"/>
      <c r="P19">
        <v>2</v>
      </c>
      <c r="Q19">
        <v>-2</v>
      </c>
      <c r="R19">
        <v>2</v>
      </c>
      <c r="S19">
        <v>20</v>
      </c>
      <c r="T19">
        <v>-4</v>
      </c>
      <c r="U19">
        <v>2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8.0687499999999979</v>
      </c>
      <c r="J20" s="5">
        <f t="shared" si="1"/>
        <v>1.7812500000000018</v>
      </c>
      <c r="K20" s="5">
        <f t="shared" si="2"/>
        <v>4.341176470588235</v>
      </c>
      <c r="L20" s="19"/>
      <c r="M20" s="19"/>
      <c r="N20" s="19"/>
      <c r="P20">
        <v>-2</v>
      </c>
      <c r="Q20">
        <v>2</v>
      </c>
      <c r="R20">
        <v>-2</v>
      </c>
      <c r="S20">
        <v>-4</v>
      </c>
      <c r="T20">
        <v>20</v>
      </c>
      <c r="U20">
        <v>-2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9.4549107142857132</v>
      </c>
      <c r="J21" s="5">
        <f t="shared" si="1"/>
        <v>-2.3049107142857128</v>
      </c>
      <c r="K21" s="5">
        <f t="shared" si="2"/>
        <v>1.6411764705882357</v>
      </c>
      <c r="L21" s="19"/>
      <c r="M21" s="19"/>
      <c r="N21" s="19"/>
      <c r="P21">
        <v>1</v>
      </c>
      <c r="Q21">
        <v>-1</v>
      </c>
      <c r="R21">
        <v>1</v>
      </c>
      <c r="S21">
        <v>2</v>
      </c>
      <c r="T21">
        <v>-2</v>
      </c>
      <c r="U21">
        <v>17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4.0897321428571427</v>
      </c>
      <c r="J22" s="5">
        <f t="shared" si="1"/>
        <v>0.1602678571428573</v>
      </c>
      <c r="K22" s="5">
        <f t="shared" si="2"/>
        <v>-1.2588235294117647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2.7035714285714274</v>
      </c>
      <c r="J23" s="5">
        <f t="shared" si="1"/>
        <v>-1.4535714285714274</v>
      </c>
      <c r="K23" s="5">
        <f t="shared" si="2"/>
        <v>-4.2588235294117647</v>
      </c>
      <c r="L23" s="19"/>
      <c r="M23" s="19"/>
      <c r="N23" s="19"/>
      <c r="P23">
        <f t="array" ref="P23:U28">MINVERSE(P16:U21)</f>
        <v>6.026785714285713E-2</v>
      </c>
      <c r="Q23">
        <v>2.2321428571428575E-3</v>
      </c>
      <c r="R23">
        <v>-2.2321428571428575E-3</v>
      </c>
      <c r="S23">
        <v>-4.464285714285714E-3</v>
      </c>
      <c r="T23">
        <v>4.4642857142857132E-3</v>
      </c>
      <c r="U23">
        <v>-2.2321428571428575E-3</v>
      </c>
    </row>
    <row r="24" spans="1:63" ht="16.5" customHeight="1" x14ac:dyDescent="0.25">
      <c r="A24" s="30">
        <v>1</v>
      </c>
      <c r="B24" s="30">
        <v>-1</v>
      </c>
      <c r="C24" s="30">
        <v>1</v>
      </c>
      <c r="D24" s="30">
        <v>2</v>
      </c>
      <c r="E24" s="30">
        <v>-2</v>
      </c>
      <c r="F24" s="30">
        <v>1</v>
      </c>
      <c r="G24" s="30"/>
      <c r="H24" s="38">
        <v>4.75</v>
      </c>
      <c r="I24" s="5">
        <v>4.6607142857142856</v>
      </c>
      <c r="J24" s="5">
        <f t="shared" si="1"/>
        <v>8.9285714285714413E-2</v>
      </c>
      <c r="K24" s="5">
        <f t="shared" si="2"/>
        <v>-0.75882352941176467</v>
      </c>
      <c r="L24" s="19"/>
      <c r="M24" s="19"/>
      <c r="N24" s="19"/>
      <c r="P24">
        <v>2.2321428571428575E-3</v>
      </c>
      <c r="Q24">
        <v>6.0267857142857137E-2</v>
      </c>
      <c r="R24">
        <v>2.232142857142857E-3</v>
      </c>
      <c r="S24">
        <v>4.464285714285714E-3</v>
      </c>
      <c r="T24">
        <v>-4.4642857142857123E-3</v>
      </c>
      <c r="U24">
        <v>2.2321428571428575E-3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5.5088235294117647</v>
      </c>
      <c r="I25" s="17"/>
      <c r="J25" s="17"/>
      <c r="K25" s="17"/>
      <c r="L25" s="17"/>
      <c r="M25" s="17"/>
      <c r="N25" s="17"/>
      <c r="P25">
        <v>-2.232142857142857E-3</v>
      </c>
      <c r="Q25">
        <v>2.232142857142857E-3</v>
      </c>
      <c r="R25">
        <v>6.0267857142857137E-2</v>
      </c>
      <c r="S25">
        <v>-4.464285714285714E-3</v>
      </c>
      <c r="T25">
        <v>4.4642857142857132E-3</v>
      </c>
      <c r="U25">
        <v>-2.2321428571428575E-3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-4.4642857142857132E-3</v>
      </c>
      <c r="Q26">
        <v>4.4642857142857132E-3</v>
      </c>
      <c r="R26">
        <v>-4.4642857142857132E-3</v>
      </c>
      <c r="S26">
        <v>5.3571428571428562E-2</v>
      </c>
      <c r="T26">
        <v>8.9285714285714229E-3</v>
      </c>
      <c r="U26">
        <v>-4.4642857142857132E-3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4.4642857142857123E-3</v>
      </c>
      <c r="Q27">
        <v>-4.4642857142857123E-3</v>
      </c>
      <c r="R27">
        <v>4.4642857142857123E-3</v>
      </c>
      <c r="S27">
        <v>8.9285714285714229E-3</v>
      </c>
      <c r="T27">
        <v>5.3571428571428555E-2</v>
      </c>
      <c r="U27">
        <v>4.4642857142857132E-3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-2.232142857142857E-3</v>
      </c>
      <c r="Q28">
        <v>2.232142857142857E-3</v>
      </c>
      <c r="R28">
        <v>-2.232142857142857E-3</v>
      </c>
      <c r="S28">
        <v>-4.464285714285714E-3</v>
      </c>
      <c r="T28">
        <v>4.4642857142857132E-3</v>
      </c>
      <c r="U28">
        <v>6.0267857142857144E-2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6.2499999999999993E-2</v>
      </c>
      <c r="Q31">
        <v>6.6964285714285698E-2</v>
      </c>
      <c r="R31">
        <v>6.6964285714285712E-2</v>
      </c>
      <c r="S31">
        <v>6.2499999999999993E-2</v>
      </c>
      <c r="T31">
        <v>5.8035714285714281E-2</v>
      </c>
      <c r="U31">
        <v>6.6964285714285712E-2</v>
      </c>
      <c r="V31">
        <v>6.2499999999999993E-2</v>
      </c>
      <c r="W31">
        <v>7.1428571428571425E-2</v>
      </c>
      <c r="X31">
        <v>4.4642857142857137E-2</v>
      </c>
      <c r="Y31">
        <v>4.9107142857142849E-2</v>
      </c>
      <c r="Z31">
        <v>6.2499999999999986E-2</v>
      </c>
      <c r="AA31">
        <v>6.6964285714285712E-2</v>
      </c>
      <c r="AB31">
        <v>6.2499999999999993E-2</v>
      </c>
      <c r="AC31">
        <v>5.8035714285714274E-2</v>
      </c>
      <c r="AD31">
        <v>4.9107142857142849E-2</v>
      </c>
      <c r="AE31" s="8">
        <v>5.3571428571428562E-2</v>
      </c>
      <c r="AF31">
        <v>3.5714285714285705E-2</v>
      </c>
    </row>
    <row r="32" spans="1:63" x14ac:dyDescent="0.25">
      <c r="A32" s="17"/>
      <c r="P32">
        <v>-6.2499999999999993E-2</v>
      </c>
      <c r="Q32">
        <v>-6.6964285714285698E-2</v>
      </c>
      <c r="R32">
        <v>5.8035714285714281E-2</v>
      </c>
      <c r="S32">
        <v>6.2499999999999993E-2</v>
      </c>
      <c r="T32">
        <v>6.6964285714285712E-2</v>
      </c>
      <c r="U32">
        <v>-6.6964285714285712E-2</v>
      </c>
      <c r="V32">
        <v>6.2499999999999993E-2</v>
      </c>
      <c r="W32">
        <v>-7.1428571428571425E-2</v>
      </c>
      <c r="X32">
        <v>-4.4642857142857144E-2</v>
      </c>
      <c r="Y32">
        <v>-4.9107142857142856E-2</v>
      </c>
      <c r="Z32">
        <v>6.2499999999999993E-2</v>
      </c>
      <c r="AA32">
        <v>5.8035714285714281E-2</v>
      </c>
      <c r="AB32">
        <v>6.2499999999999993E-2</v>
      </c>
      <c r="AC32">
        <v>6.6964285714285712E-2</v>
      </c>
      <c r="AD32">
        <v>-4.9107142857142856E-2</v>
      </c>
      <c r="AE32" s="8">
        <v>-5.3571428571428568E-2</v>
      </c>
      <c r="AF32">
        <v>-3.5714285714285719E-2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6.2499999999999993E-2</v>
      </c>
      <c r="Q33">
        <v>-5.8035714285714281E-2</v>
      </c>
      <c r="R33">
        <v>-5.8035714285714281E-2</v>
      </c>
      <c r="S33">
        <v>6.2499999999999993E-2</v>
      </c>
      <c r="T33">
        <v>5.8035714285714281E-2</v>
      </c>
      <c r="U33">
        <v>6.6964285714285712E-2</v>
      </c>
      <c r="V33">
        <v>-6.2499999999999993E-2</v>
      </c>
      <c r="W33">
        <v>-5.3571428571428568E-2</v>
      </c>
      <c r="X33">
        <v>4.4642857142857144E-2</v>
      </c>
      <c r="Y33">
        <v>-7.5892857142857137E-2</v>
      </c>
      <c r="Z33">
        <v>6.2499999999999993E-2</v>
      </c>
      <c r="AA33">
        <v>-5.8035714285714281E-2</v>
      </c>
      <c r="AB33">
        <v>-6.2499999999999993E-2</v>
      </c>
      <c r="AC33">
        <v>5.8035714285714281E-2</v>
      </c>
      <c r="AD33">
        <v>4.9107142857142856E-2</v>
      </c>
      <c r="AE33" s="8">
        <v>-7.1428571428571411E-2</v>
      </c>
      <c r="AF33">
        <v>3.5714285714285719E-2</v>
      </c>
    </row>
    <row r="34" spans="1:32" x14ac:dyDescent="0.25">
      <c r="A34" s="17"/>
      <c r="B34" s="5">
        <f>SUMSQ(J8:J24)</f>
        <v>27.308325892857148</v>
      </c>
      <c r="C34" s="5">
        <f>SUMSQ(K8:K24)</f>
        <v>98.676176470588231</v>
      </c>
      <c r="D34" s="5">
        <f>(C34-B34)/C34</f>
        <v>0.72325310049891556</v>
      </c>
      <c r="E34" s="34">
        <f>((C34/E31)-(B34/E30))/(C34/E31)</f>
        <v>0.59745905527114995</v>
      </c>
      <c r="F34" s="5">
        <f>SQRT(B34/E30)</f>
        <v>1.5756189517674735</v>
      </c>
      <c r="G34" s="5">
        <f>SQRT(B34/C30)</f>
        <v>1.2674273593956138</v>
      </c>
      <c r="H34" s="34">
        <f>((100*G34)/H25)</f>
        <v>23.007223822451078</v>
      </c>
      <c r="L34" s="19"/>
      <c r="M34" s="19"/>
      <c r="N34" s="19"/>
      <c r="P34">
        <v>-6.2499999999999986E-2</v>
      </c>
      <c r="Q34">
        <v>-5.3571428571428562E-2</v>
      </c>
      <c r="R34">
        <v>-5.3571428571428562E-2</v>
      </c>
      <c r="S34">
        <v>-6.2499999999999986E-2</v>
      </c>
      <c r="T34">
        <v>-7.1428571428571411E-2</v>
      </c>
      <c r="U34">
        <v>-5.3571428571428562E-2</v>
      </c>
      <c r="V34">
        <v>-6.2499999999999986E-2</v>
      </c>
      <c r="W34">
        <v>-4.4642857142857137E-2</v>
      </c>
      <c r="X34">
        <v>2.6785714285714288E-2</v>
      </c>
      <c r="Y34">
        <v>3.5714285714285712E-2</v>
      </c>
      <c r="Z34">
        <v>6.2499999999999986E-2</v>
      </c>
      <c r="AA34">
        <v>7.1428571428571411E-2</v>
      </c>
      <c r="AB34">
        <v>6.2499999999999986E-2</v>
      </c>
      <c r="AC34">
        <v>5.3571428571428562E-2</v>
      </c>
      <c r="AD34">
        <v>3.5714285714285712E-2</v>
      </c>
      <c r="AE34" s="8">
        <v>4.4642857142857137E-2</v>
      </c>
      <c r="AF34">
        <v>7.1428571428571425E-2</v>
      </c>
    </row>
    <row r="35" spans="1:32" x14ac:dyDescent="0.25">
      <c r="A35" s="17"/>
      <c r="P35">
        <v>6.2499999999999979E-2</v>
      </c>
      <c r="Q35">
        <v>5.3571428571428555E-2</v>
      </c>
      <c r="R35">
        <v>-7.1428571428571397E-2</v>
      </c>
      <c r="S35">
        <v>-6.2499999999999979E-2</v>
      </c>
      <c r="T35">
        <v>-5.3571428571428555E-2</v>
      </c>
      <c r="U35">
        <v>5.3571428571428555E-2</v>
      </c>
      <c r="V35">
        <v>-6.2499999999999972E-2</v>
      </c>
      <c r="W35">
        <v>4.464285714285713E-2</v>
      </c>
      <c r="X35">
        <v>-2.6785714285714281E-2</v>
      </c>
      <c r="Y35">
        <v>-3.5714285714285705E-2</v>
      </c>
      <c r="Z35">
        <v>6.2499999999999972E-2</v>
      </c>
      <c r="AA35">
        <v>5.3571428571428555E-2</v>
      </c>
      <c r="AB35">
        <v>6.2499999999999979E-2</v>
      </c>
      <c r="AC35">
        <v>7.1428571428571397E-2</v>
      </c>
      <c r="AD35">
        <v>-3.5714285714285705E-2</v>
      </c>
      <c r="AE35">
        <v>-4.464285714285713E-2</v>
      </c>
      <c r="AF35">
        <v>-7.1428571428571411E-2</v>
      </c>
    </row>
    <row r="36" spans="1:32" x14ac:dyDescent="0.25">
      <c r="A36" s="17"/>
      <c r="P36">
        <v>6.25E-2</v>
      </c>
      <c r="Q36">
        <v>6.6964285714285712E-2</v>
      </c>
      <c r="R36">
        <v>-5.8035714285714288E-2</v>
      </c>
      <c r="S36">
        <v>-6.25E-2</v>
      </c>
      <c r="T36">
        <v>5.8035714285714288E-2</v>
      </c>
      <c r="U36">
        <v>-5.8035714285714288E-2</v>
      </c>
      <c r="V36">
        <v>6.25E-2</v>
      </c>
      <c r="W36">
        <v>-5.3571428571428575E-2</v>
      </c>
      <c r="X36">
        <v>4.4642857142857151E-2</v>
      </c>
      <c r="Y36">
        <v>4.9107142857142863E-2</v>
      </c>
      <c r="Z36">
        <v>-6.25E-2</v>
      </c>
      <c r="AA36">
        <v>-5.8035714285714288E-2</v>
      </c>
      <c r="AB36">
        <v>6.25E-2</v>
      </c>
      <c r="AC36">
        <v>5.8035714285714288E-2</v>
      </c>
      <c r="AD36">
        <v>-7.5892857142857137E-2</v>
      </c>
      <c r="AE36">
        <v>-7.1428571428571425E-2</v>
      </c>
      <c r="AF36">
        <v>3.5714285714285719E-2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5.5618303571428562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1.8006696428571429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0.69308035714285732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0.51741071428571384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0.57008928571428519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0.31183035714285728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K52"/>
  <sheetViews>
    <sheetView zoomScale="60" zoomScaleNormal="60" workbookViewId="0">
      <pane xSplit="1" topLeftCell="B1" activePane="topRight" state="frozen"/>
      <selection activeCell="A232" sqref="A232"/>
      <selection pane="topRight" activeCell="B34" sqref="B34:H34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66</v>
      </c>
    </row>
    <row r="2" spans="1:56" x14ac:dyDescent="0.25">
      <c r="C2" t="s">
        <v>1</v>
      </c>
      <c r="I2" t="s">
        <v>67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96</v>
      </c>
      <c r="F7" s="9" t="s">
        <v>97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4">MMULT(A8:F24,P38:P43)</f>
        <v>4.2850000000000001</v>
      </c>
      <c r="J8" s="5">
        <f>(H8-I8)</f>
        <v>0.3149999999999995</v>
      </c>
      <c r="K8" s="5">
        <f>(H8-$H$25)</f>
        <v>-0.84117647058823586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3.214999999999999</v>
      </c>
      <c r="J9" s="5">
        <f t="shared" ref="J9:J24" si="1">(H9-I9)</f>
        <v>1.1350000000000007</v>
      </c>
      <c r="K9" s="5">
        <f t="shared" ref="K9:K24" si="2">(H9-$H$25)</f>
        <v>-1.0911764705882359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-1</v>
      </c>
      <c r="G10" s="30"/>
      <c r="H10" s="5">
        <v>6.95</v>
      </c>
      <c r="I10" s="5">
        <v>5.5100000000000007</v>
      </c>
      <c r="J10" s="5">
        <f t="shared" si="1"/>
        <v>1.4399999999999995</v>
      </c>
      <c r="K10" s="5">
        <f t="shared" si="2"/>
        <v>1.5088235294117647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-1</v>
      </c>
      <c r="G11" s="30"/>
      <c r="H11" s="5">
        <v>6.4</v>
      </c>
      <c r="I11" s="5">
        <v>6.580000000000001</v>
      </c>
      <c r="J11" s="5">
        <f t="shared" si="1"/>
        <v>-0.1800000000000006</v>
      </c>
      <c r="K11" s="5">
        <f t="shared" si="2"/>
        <v>0.95882352941176485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2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7.0400000000000018</v>
      </c>
      <c r="J12" s="5">
        <f t="shared" si="1"/>
        <v>0.85999999999999854</v>
      </c>
      <c r="K12" s="5">
        <f t="shared" si="2"/>
        <v>2.4588235294117649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-1</v>
      </c>
      <c r="G13" s="30"/>
      <c r="H13" s="5">
        <v>4.4000000000000004</v>
      </c>
      <c r="I13" s="5">
        <v>3.8249999999999997</v>
      </c>
      <c r="J13" s="5">
        <f t="shared" si="1"/>
        <v>0.57500000000000062</v>
      </c>
      <c r="K13" s="5">
        <f t="shared" si="2"/>
        <v>-1.0411764705882351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5.9700000000000015</v>
      </c>
      <c r="J14" s="5">
        <f t="shared" si="1"/>
        <v>-2.1200000000000014</v>
      </c>
      <c r="K14" s="5">
        <f t="shared" si="2"/>
        <v>-1.5911764705882354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1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si="0"/>
        <v>1</v>
      </c>
      <c r="F15" s="30">
        <v>-1</v>
      </c>
      <c r="G15" s="30"/>
      <c r="H15" s="5">
        <v>1.95</v>
      </c>
      <c r="I15" s="5">
        <v>2.754999999999999</v>
      </c>
      <c r="J15" s="5">
        <f t="shared" si="1"/>
        <v>-0.80499999999999905</v>
      </c>
      <c r="K15" s="5">
        <f t="shared" si="2"/>
        <v>-3.4911764705882353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4.4399999999999995</v>
      </c>
      <c r="J16" s="5">
        <f t="shared" si="1"/>
        <v>6.0000000000000497E-2</v>
      </c>
      <c r="K16" s="5">
        <f t="shared" si="2"/>
        <v>-0.9411764705882355</v>
      </c>
      <c r="L16" s="19"/>
      <c r="M16" s="19"/>
      <c r="N16" s="19"/>
      <c r="P16">
        <f t="array" ref="P16:U21">MMULT(P9:AF14,A8:F24)</f>
        <v>17</v>
      </c>
      <c r="Q16">
        <v>-1</v>
      </c>
      <c r="R16">
        <v>2</v>
      </c>
      <c r="S16">
        <v>-1</v>
      </c>
      <c r="T16">
        <v>1</v>
      </c>
      <c r="U16">
        <v>1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3.3699999999999974</v>
      </c>
      <c r="J17" s="5">
        <f t="shared" si="1"/>
        <v>1.3300000000000027</v>
      </c>
      <c r="K17" s="5">
        <f t="shared" si="2"/>
        <v>-0.74117647058823533</v>
      </c>
      <c r="L17" s="19"/>
      <c r="M17" s="19"/>
      <c r="N17" s="19"/>
      <c r="P17">
        <v>-1</v>
      </c>
      <c r="Q17">
        <v>17</v>
      </c>
      <c r="R17">
        <v>-2</v>
      </c>
      <c r="S17">
        <v>1</v>
      </c>
      <c r="T17">
        <v>-1</v>
      </c>
      <c r="U17">
        <v>-1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8.7550000000000008</v>
      </c>
      <c r="J18" s="5">
        <f t="shared" si="1"/>
        <v>1.9949999999999992</v>
      </c>
      <c r="K18" s="5">
        <f t="shared" si="2"/>
        <v>5.3088235294117645</v>
      </c>
      <c r="L18" s="19"/>
      <c r="M18" s="19"/>
      <c r="N18" s="19"/>
      <c r="P18">
        <v>2</v>
      </c>
      <c r="Q18">
        <v>-2</v>
      </c>
      <c r="R18">
        <v>20</v>
      </c>
      <c r="S18">
        <v>-2</v>
      </c>
      <c r="T18">
        <v>2</v>
      </c>
      <c r="U18">
        <v>2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7.6849999999999996</v>
      </c>
      <c r="J19" s="5">
        <f t="shared" si="1"/>
        <v>-1.6349999999999998</v>
      </c>
      <c r="K19" s="5">
        <f t="shared" si="2"/>
        <v>0.60882352941176432</v>
      </c>
      <c r="L19" s="19"/>
      <c r="M19" s="19"/>
      <c r="N19" s="19"/>
      <c r="P19">
        <v>-1</v>
      </c>
      <c r="Q19">
        <v>1</v>
      </c>
      <c r="R19">
        <v>-2</v>
      </c>
      <c r="S19">
        <v>17</v>
      </c>
      <c r="T19">
        <v>-1</v>
      </c>
      <c r="U19">
        <v>-1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8.1449999999999996</v>
      </c>
      <c r="J20" s="5">
        <f t="shared" si="1"/>
        <v>1.7050000000000001</v>
      </c>
      <c r="K20" s="5">
        <f t="shared" si="2"/>
        <v>4.4088235294117641</v>
      </c>
      <c r="L20" s="19"/>
      <c r="M20" s="19"/>
      <c r="N20" s="19"/>
      <c r="P20">
        <v>1</v>
      </c>
      <c r="Q20">
        <v>-1</v>
      </c>
      <c r="R20">
        <v>2</v>
      </c>
      <c r="S20">
        <v>-1</v>
      </c>
      <c r="T20">
        <v>17</v>
      </c>
      <c r="U20">
        <v>1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9.2150000000000016</v>
      </c>
      <c r="J21" s="5">
        <f t="shared" si="1"/>
        <v>-2.0650000000000013</v>
      </c>
      <c r="K21" s="5">
        <f t="shared" si="2"/>
        <v>1.7088235294117649</v>
      </c>
      <c r="L21" s="19"/>
      <c r="M21" s="19"/>
      <c r="N21" s="19"/>
      <c r="P21">
        <v>1</v>
      </c>
      <c r="Q21">
        <v>-1</v>
      </c>
      <c r="R21">
        <v>2</v>
      </c>
      <c r="S21">
        <v>-1</v>
      </c>
      <c r="T21">
        <v>1</v>
      </c>
      <c r="U21">
        <v>17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3.9799999999999991</v>
      </c>
      <c r="J22" s="5">
        <f t="shared" si="1"/>
        <v>0.27000000000000091</v>
      </c>
      <c r="K22" s="5">
        <f t="shared" si="2"/>
        <v>-1.1911764705882355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2.9099999999999975</v>
      </c>
      <c r="J23" s="5">
        <f t="shared" si="1"/>
        <v>-1.6599999999999975</v>
      </c>
      <c r="K23" s="5">
        <f t="shared" si="2"/>
        <v>-4.1911764705882355</v>
      </c>
      <c r="L23" s="19"/>
      <c r="M23" s="19"/>
      <c r="N23" s="19"/>
      <c r="P23">
        <f t="array" ref="P23:U28">MINVERSE(P16:U21)</f>
        <v>5.9999999999999991E-2</v>
      </c>
      <c r="Q23">
        <v>2.5000000000000005E-3</v>
      </c>
      <c r="R23">
        <v>-4.9999999999999992E-3</v>
      </c>
      <c r="S23">
        <v>2.4999999999999992E-3</v>
      </c>
      <c r="T23">
        <v>-2.5000000000000001E-3</v>
      </c>
      <c r="U23">
        <v>-2.4999999999999996E-3</v>
      </c>
    </row>
    <row r="24" spans="1:63" ht="16.5" customHeight="1" x14ac:dyDescent="0.25">
      <c r="A24" s="30">
        <v>1</v>
      </c>
      <c r="B24" s="30">
        <v>-1</v>
      </c>
      <c r="C24" s="30">
        <v>2</v>
      </c>
      <c r="D24" s="30">
        <v>-1</v>
      </c>
      <c r="E24" s="30">
        <v>1</v>
      </c>
      <c r="F24" s="30">
        <v>1</v>
      </c>
      <c r="G24" s="30"/>
      <c r="H24" s="38">
        <v>3.6</v>
      </c>
      <c r="I24" s="5">
        <v>4.82</v>
      </c>
      <c r="J24" s="5">
        <f t="shared" si="1"/>
        <v>-1.2200000000000002</v>
      </c>
      <c r="K24" s="5">
        <f t="shared" si="2"/>
        <v>-1.8411764705882354</v>
      </c>
      <c r="L24" s="19"/>
      <c r="M24" s="19"/>
      <c r="N24" s="19"/>
      <c r="P24">
        <v>2.5000000000000001E-3</v>
      </c>
      <c r="Q24">
        <v>6.0000000000000019E-2</v>
      </c>
      <c r="R24">
        <v>5.000000000000001E-3</v>
      </c>
      <c r="S24">
        <v>-2.5000000000000001E-3</v>
      </c>
      <c r="T24">
        <v>2.5000000000000001E-3</v>
      </c>
      <c r="U24">
        <v>2.4999999999999996E-3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5.4411764705882355</v>
      </c>
      <c r="I25" s="17"/>
      <c r="J25" s="17"/>
      <c r="K25" s="17"/>
      <c r="L25" s="17"/>
      <c r="M25" s="17"/>
      <c r="N25" s="17"/>
      <c r="P25">
        <v>-4.9999999999999992E-3</v>
      </c>
      <c r="Q25">
        <v>4.9999999999999992E-3</v>
      </c>
      <c r="R25">
        <v>5.2500000000000005E-2</v>
      </c>
      <c r="S25">
        <v>4.9999999999999984E-3</v>
      </c>
      <c r="T25">
        <v>-5.0000000000000001E-3</v>
      </c>
      <c r="U25">
        <v>-4.9999999999999992E-3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2.5000000000000005E-3</v>
      </c>
      <c r="Q26">
        <v>-2.5000000000000005E-3</v>
      </c>
      <c r="R26">
        <v>5.0000000000000001E-3</v>
      </c>
      <c r="S26">
        <v>5.9999999999999991E-2</v>
      </c>
      <c r="T26">
        <v>2.5000000000000005E-3</v>
      </c>
      <c r="U26">
        <v>2.5000000000000001E-3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-2.5000000000000001E-3</v>
      </c>
      <c r="Q27">
        <v>2.5000000000000001E-3</v>
      </c>
      <c r="R27">
        <v>-4.9999999999999992E-3</v>
      </c>
      <c r="S27">
        <v>2.5000000000000001E-3</v>
      </c>
      <c r="T27">
        <v>6.0000000000000005E-2</v>
      </c>
      <c r="U27">
        <v>-2.5000000000000001E-3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-2.4999999999999996E-3</v>
      </c>
      <c r="Q28">
        <v>2.4999999999999996E-3</v>
      </c>
      <c r="R28">
        <v>-4.9999999999999984E-3</v>
      </c>
      <c r="S28">
        <v>2.5000000000000001E-3</v>
      </c>
      <c r="T28">
        <v>-2.4999999999999996E-3</v>
      </c>
      <c r="U28">
        <v>0.06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4.4999999999999984E-2</v>
      </c>
      <c r="Q31">
        <v>5.4999999999999979E-2</v>
      </c>
      <c r="R31">
        <v>6.9999999999999993E-2</v>
      </c>
      <c r="S31">
        <v>0.06</v>
      </c>
      <c r="T31">
        <v>5.4999999999999993E-2</v>
      </c>
      <c r="U31">
        <v>4.9999999999999989E-2</v>
      </c>
      <c r="V31">
        <v>6.4999999999999988E-2</v>
      </c>
      <c r="W31">
        <v>5.9999999999999984E-2</v>
      </c>
      <c r="X31">
        <v>5.4999999999999993E-2</v>
      </c>
      <c r="Y31">
        <v>6.4999999999999988E-2</v>
      </c>
      <c r="Z31">
        <v>0.06</v>
      </c>
      <c r="AA31">
        <v>6.9999999999999993E-2</v>
      </c>
      <c r="AB31">
        <v>6.4999999999999988E-2</v>
      </c>
      <c r="AC31">
        <v>5.4999999999999993E-2</v>
      </c>
      <c r="AD31">
        <v>0.06</v>
      </c>
      <c r="AE31" s="8">
        <v>6.9999999999999993E-2</v>
      </c>
      <c r="AF31">
        <v>3.999999999999998E-2</v>
      </c>
    </row>
    <row r="32" spans="1:63" x14ac:dyDescent="0.25">
      <c r="A32" s="17"/>
      <c r="P32">
        <v>-4.5000000000000012E-2</v>
      </c>
      <c r="Q32">
        <v>-5.5000000000000007E-2</v>
      </c>
      <c r="R32">
        <v>5.5000000000000007E-2</v>
      </c>
      <c r="S32">
        <v>6.5000000000000016E-2</v>
      </c>
      <c r="T32">
        <v>7.0000000000000021E-2</v>
      </c>
      <c r="U32">
        <v>-5.0000000000000017E-2</v>
      </c>
      <c r="V32">
        <v>6.0000000000000012E-2</v>
      </c>
      <c r="W32">
        <v>-6.0000000000000012E-2</v>
      </c>
      <c r="X32">
        <v>-5.5000000000000021E-2</v>
      </c>
      <c r="Y32">
        <v>-6.5000000000000016E-2</v>
      </c>
      <c r="Z32">
        <v>6.5000000000000016E-2</v>
      </c>
      <c r="AA32">
        <v>5.5000000000000007E-2</v>
      </c>
      <c r="AB32">
        <v>6.0000000000000012E-2</v>
      </c>
      <c r="AC32">
        <v>7.0000000000000021E-2</v>
      </c>
      <c r="AD32">
        <v>-6.0000000000000026E-2</v>
      </c>
      <c r="AE32" s="8">
        <v>-7.0000000000000021E-2</v>
      </c>
      <c r="AF32">
        <v>-4.0000000000000008E-2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2.7500000000000017E-2</v>
      </c>
      <c r="Q33">
        <v>-7.7500000000000013E-2</v>
      </c>
      <c r="R33">
        <v>-4.7500000000000007E-2</v>
      </c>
      <c r="S33">
        <v>5.7500000000000002E-2</v>
      </c>
      <c r="T33">
        <v>4.7500000000000007E-2</v>
      </c>
      <c r="U33">
        <v>3.7500000000000012E-2</v>
      </c>
      <c r="V33">
        <v>-5.7500000000000002E-2</v>
      </c>
      <c r="W33">
        <v>-6.7500000000000004E-2</v>
      </c>
      <c r="X33">
        <v>4.7500000000000007E-2</v>
      </c>
      <c r="Y33">
        <v>-5.7500000000000002E-2</v>
      </c>
      <c r="Z33">
        <v>5.7500000000000002E-2</v>
      </c>
      <c r="AA33">
        <v>-4.7500000000000007E-2</v>
      </c>
      <c r="AB33">
        <v>-5.7500000000000002E-2</v>
      </c>
      <c r="AC33">
        <v>4.7500000000000007E-2</v>
      </c>
      <c r="AD33">
        <v>5.7500000000000002E-2</v>
      </c>
      <c r="AE33" s="8">
        <v>-4.7500000000000007E-2</v>
      </c>
      <c r="AF33">
        <v>0.08</v>
      </c>
    </row>
    <row r="34" spans="1:32" x14ac:dyDescent="0.25">
      <c r="A34" s="17"/>
      <c r="B34" s="5">
        <f>SUMSQ(J8:J24)</f>
        <v>29.620000000000005</v>
      </c>
      <c r="C34" s="5">
        <f>SUMSQ(K8:K24)</f>
        <v>101.66617647058823</v>
      </c>
      <c r="D34" s="5">
        <f>(C34-B34)/C34</f>
        <v>0.70865433295242497</v>
      </c>
      <c r="E34" s="34">
        <f>((C34/E31)-(B34/E30))/(C34/E31)</f>
        <v>0.57622448429443629</v>
      </c>
      <c r="F34" s="5">
        <f>SQRT(B34/E30)</f>
        <v>1.6409531598212281</v>
      </c>
      <c r="G34" s="5">
        <f>SQRT(B34/C30)</f>
        <v>1.3199821745676987</v>
      </c>
      <c r="H34" s="34">
        <f>((100*G34)/H25)</f>
        <v>24.259131856919868</v>
      </c>
      <c r="L34" s="19"/>
      <c r="M34" s="19"/>
      <c r="N34" s="19"/>
      <c r="P34">
        <v>-4.4999999999999984E-2</v>
      </c>
      <c r="Q34">
        <v>-5.4999999999999986E-2</v>
      </c>
      <c r="R34">
        <v>-6.9999999999999993E-2</v>
      </c>
      <c r="S34">
        <v>-0.06</v>
      </c>
      <c r="T34">
        <v>-5.4999999999999993E-2</v>
      </c>
      <c r="U34">
        <v>-4.9999999999999989E-2</v>
      </c>
      <c r="V34">
        <v>-6.4999999999999988E-2</v>
      </c>
      <c r="W34">
        <v>-5.9999999999999991E-2</v>
      </c>
      <c r="X34">
        <v>6.9999999999999993E-2</v>
      </c>
      <c r="Y34">
        <v>5.9999999999999991E-2</v>
      </c>
      <c r="Z34">
        <v>6.4999999999999988E-2</v>
      </c>
      <c r="AA34">
        <v>5.4999999999999993E-2</v>
      </c>
      <c r="AB34">
        <v>0.06</v>
      </c>
      <c r="AC34">
        <v>6.9999999999999993E-2</v>
      </c>
      <c r="AD34">
        <v>6.4999999999999988E-2</v>
      </c>
      <c r="AE34" s="8">
        <v>5.4999999999999986E-2</v>
      </c>
      <c r="AF34">
        <v>-3.9999999999999987E-2</v>
      </c>
    </row>
    <row r="35" spans="1:32" x14ac:dyDescent="0.25">
      <c r="A35" s="17"/>
      <c r="P35">
        <v>4.5000000000000005E-2</v>
      </c>
      <c r="Q35">
        <v>5.5E-2</v>
      </c>
      <c r="R35">
        <v>-5.5E-2</v>
      </c>
      <c r="S35">
        <v>-6.5000000000000002E-2</v>
      </c>
      <c r="T35">
        <v>-7.0000000000000007E-2</v>
      </c>
      <c r="U35">
        <v>5.000000000000001E-2</v>
      </c>
      <c r="V35">
        <v>-6.0000000000000005E-2</v>
      </c>
      <c r="W35">
        <v>6.0000000000000005E-2</v>
      </c>
      <c r="X35">
        <v>-7.0000000000000007E-2</v>
      </c>
      <c r="Y35">
        <v>-6.0000000000000005E-2</v>
      </c>
      <c r="Z35">
        <v>6.0000000000000005E-2</v>
      </c>
      <c r="AA35">
        <v>7.0000000000000007E-2</v>
      </c>
      <c r="AB35">
        <v>6.5000000000000002E-2</v>
      </c>
      <c r="AC35">
        <v>5.5E-2</v>
      </c>
      <c r="AD35">
        <v>-6.5000000000000002E-2</v>
      </c>
      <c r="AE35">
        <v>-5.5E-2</v>
      </c>
      <c r="AF35">
        <v>4.0000000000000008E-2</v>
      </c>
    </row>
    <row r="36" spans="1:32" x14ac:dyDescent="0.25">
      <c r="A36" s="17"/>
      <c r="P36">
        <v>4.4999999999999998E-2</v>
      </c>
      <c r="Q36">
        <v>5.4999999999999993E-2</v>
      </c>
      <c r="R36">
        <v>-5.5E-2</v>
      </c>
      <c r="S36">
        <v>-6.5000000000000002E-2</v>
      </c>
      <c r="T36">
        <v>5.5E-2</v>
      </c>
      <c r="U36">
        <v>-7.4999999999999997E-2</v>
      </c>
      <c r="V36">
        <v>6.5000000000000002E-2</v>
      </c>
      <c r="W36">
        <v>-6.5000000000000002E-2</v>
      </c>
      <c r="X36">
        <v>5.5E-2</v>
      </c>
      <c r="Y36">
        <v>6.5000000000000002E-2</v>
      </c>
      <c r="Z36">
        <v>-6.5000000000000002E-2</v>
      </c>
      <c r="AA36">
        <v>-5.5E-2</v>
      </c>
      <c r="AB36">
        <v>6.5000000000000002E-2</v>
      </c>
      <c r="AC36">
        <v>5.5E-2</v>
      </c>
      <c r="AD36">
        <v>-6.5000000000000002E-2</v>
      </c>
      <c r="AE36">
        <v>-5.5E-2</v>
      </c>
      <c r="AF36">
        <v>4.0000000000000008E-2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5.4799999999999995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1.8825000000000007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0.53500000000000036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0.5824999999999998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0.50500000000000023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0.23000000000000004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K52"/>
  <sheetViews>
    <sheetView zoomScale="60" zoomScaleNormal="60" workbookViewId="0">
      <pane xSplit="1" topLeftCell="B1" activePane="topRight" state="frozen"/>
      <selection activeCell="A232" sqref="A232"/>
      <selection pane="topRight" activeCell="L31" sqref="L31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66</v>
      </c>
    </row>
    <row r="2" spans="1:56" x14ac:dyDescent="0.25">
      <c r="C2" t="s">
        <v>1</v>
      </c>
      <c r="I2" t="s">
        <v>67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96</v>
      </c>
      <c r="F7" s="9" t="s">
        <v>97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4">MMULT(A8:F24,P38:P43)</f>
        <v>5.0848790322580655</v>
      </c>
      <c r="J8" s="5">
        <f>(H8-I8)</f>
        <v>-0.48487903225806583</v>
      </c>
      <c r="K8" s="5">
        <f>(H8-$H$25)</f>
        <v>-0.89705882352941213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3.6034274193548401</v>
      </c>
      <c r="J9" s="5">
        <f t="shared" ref="J9:J24" si="1">(H9-I9)</f>
        <v>0.74657258064515952</v>
      </c>
      <c r="K9" s="5">
        <f t="shared" ref="K9:K24" si="2">(H9-$H$25)</f>
        <v>-1.1470588235294121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-1</v>
      </c>
      <c r="G10" s="30"/>
      <c r="H10" s="5">
        <v>6.95</v>
      </c>
      <c r="I10" s="5">
        <v>4.8022177419354843</v>
      </c>
      <c r="J10" s="5">
        <f t="shared" si="1"/>
        <v>2.1477822580645158</v>
      </c>
      <c r="K10" s="5">
        <f t="shared" si="2"/>
        <v>1.4529411764705884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2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-1</v>
      </c>
      <c r="G11" s="30"/>
      <c r="H11" s="5">
        <v>6.4</v>
      </c>
      <c r="I11" s="5">
        <v>6.2836693548387093</v>
      </c>
      <c r="J11" s="5">
        <f t="shared" si="1"/>
        <v>0.1163306451612911</v>
      </c>
      <c r="K11" s="5">
        <f t="shared" si="2"/>
        <v>0.90294117647058858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-1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7.1090725806451616</v>
      </c>
      <c r="J12" s="5">
        <f t="shared" si="1"/>
        <v>0.79092741935483879</v>
      </c>
      <c r="K12" s="5">
        <f t="shared" si="2"/>
        <v>2.4029411764705886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-1</v>
      </c>
      <c r="G13" s="30"/>
      <c r="H13" s="5">
        <v>4.4000000000000004</v>
      </c>
      <c r="I13" s="5">
        <v>4.2594758064516132</v>
      </c>
      <c r="J13" s="5">
        <f t="shared" si="1"/>
        <v>0.14052419354838719</v>
      </c>
      <c r="K13" s="5">
        <f t="shared" si="2"/>
        <v>-1.0970588235294114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-2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5.6276209677419367</v>
      </c>
      <c r="J14" s="5">
        <f t="shared" si="1"/>
        <v>-1.7776209677419366</v>
      </c>
      <c r="K14" s="5">
        <f t="shared" si="2"/>
        <v>-1.6470588235294117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-2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si="0"/>
        <v>1</v>
      </c>
      <c r="F15" s="30">
        <v>-1</v>
      </c>
      <c r="G15" s="30"/>
      <c r="H15" s="5">
        <v>1.95</v>
      </c>
      <c r="I15" s="5">
        <v>2.7780241935483887</v>
      </c>
      <c r="J15" s="5">
        <f t="shared" si="1"/>
        <v>-0.82802419354838874</v>
      </c>
      <c r="K15" s="5">
        <f t="shared" si="2"/>
        <v>-3.5470588235294116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4.8284274193548384</v>
      </c>
      <c r="J16" s="5">
        <f t="shared" si="1"/>
        <v>-0.32842741935483843</v>
      </c>
      <c r="K16" s="5">
        <f t="shared" si="2"/>
        <v>-0.99705882352941178</v>
      </c>
      <c r="L16" s="19"/>
      <c r="M16" s="19"/>
      <c r="N16" s="19"/>
      <c r="P16">
        <f t="array" ref="P16:U21">MMULT(P9:AF14,A8:F24)</f>
        <v>17</v>
      </c>
      <c r="Q16">
        <v>2</v>
      </c>
      <c r="R16">
        <v>-1</v>
      </c>
      <c r="S16">
        <v>-1</v>
      </c>
      <c r="T16">
        <v>-2</v>
      </c>
      <c r="U16">
        <v>-2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3.3469758064516131</v>
      </c>
      <c r="J17" s="5">
        <f t="shared" si="1"/>
        <v>1.3530241935483871</v>
      </c>
      <c r="K17" s="5">
        <f t="shared" si="2"/>
        <v>-0.7970588235294116</v>
      </c>
      <c r="L17" s="19"/>
      <c r="M17" s="19"/>
      <c r="N17" s="19"/>
      <c r="P17">
        <v>2</v>
      </c>
      <c r="Q17">
        <v>20</v>
      </c>
      <c r="R17">
        <v>-2</v>
      </c>
      <c r="S17">
        <v>-2</v>
      </c>
      <c r="T17">
        <v>-4</v>
      </c>
      <c r="U17">
        <v>-4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8.7780241935483865</v>
      </c>
      <c r="J18" s="5">
        <f t="shared" si="1"/>
        <v>1.9719758064516135</v>
      </c>
      <c r="K18" s="5">
        <f t="shared" si="2"/>
        <v>5.2529411764705882</v>
      </c>
      <c r="L18" s="19"/>
      <c r="M18" s="19"/>
      <c r="N18" s="19"/>
      <c r="P18">
        <v>-1</v>
      </c>
      <c r="Q18">
        <v>-2</v>
      </c>
      <c r="R18">
        <v>17</v>
      </c>
      <c r="S18">
        <v>1</v>
      </c>
      <c r="T18">
        <v>2</v>
      </c>
      <c r="U18">
        <v>2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7.2965725806451598</v>
      </c>
      <c r="J19" s="5">
        <f t="shared" si="1"/>
        <v>-1.24657258064516</v>
      </c>
      <c r="K19" s="5">
        <f t="shared" si="2"/>
        <v>0.55294117647058805</v>
      </c>
      <c r="L19" s="19"/>
      <c r="M19" s="19"/>
      <c r="N19" s="19"/>
      <c r="P19">
        <v>-1</v>
      </c>
      <c r="Q19">
        <v>-2</v>
      </c>
      <c r="R19">
        <v>1</v>
      </c>
      <c r="S19">
        <v>17</v>
      </c>
      <c r="T19">
        <v>2</v>
      </c>
      <c r="U19">
        <v>2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8.1219758064516121</v>
      </c>
      <c r="J20" s="5">
        <f t="shared" si="1"/>
        <v>1.7280241935483875</v>
      </c>
      <c r="K20" s="5">
        <f t="shared" si="2"/>
        <v>4.3529411764705879</v>
      </c>
      <c r="L20" s="19"/>
      <c r="M20" s="19"/>
      <c r="N20" s="19"/>
      <c r="P20">
        <v>-2</v>
      </c>
      <c r="Q20">
        <v>-4</v>
      </c>
      <c r="R20">
        <v>2</v>
      </c>
      <c r="S20">
        <v>2</v>
      </c>
      <c r="T20">
        <v>20</v>
      </c>
      <c r="U20">
        <v>4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9.603427419354837</v>
      </c>
      <c r="J21" s="5">
        <f t="shared" si="1"/>
        <v>-2.4534274193548367</v>
      </c>
      <c r="K21" s="5">
        <f t="shared" si="2"/>
        <v>1.6529411764705886</v>
      </c>
      <c r="L21" s="19"/>
      <c r="M21" s="19"/>
      <c r="N21" s="19"/>
      <c r="P21">
        <v>-2</v>
      </c>
      <c r="Q21">
        <v>-4</v>
      </c>
      <c r="R21">
        <v>2</v>
      </c>
      <c r="S21">
        <v>2</v>
      </c>
      <c r="T21">
        <v>4</v>
      </c>
      <c r="U21">
        <v>20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4.0030241935483861</v>
      </c>
      <c r="J22" s="5">
        <f t="shared" si="1"/>
        <v>0.24697580645161388</v>
      </c>
      <c r="K22" s="5">
        <f t="shared" si="2"/>
        <v>-1.2470588235294118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2.5215725806451617</v>
      </c>
      <c r="J23" s="5">
        <f t="shared" si="1"/>
        <v>-1.2715725806451617</v>
      </c>
      <c r="K23" s="5">
        <f t="shared" si="2"/>
        <v>-4.2470588235294118</v>
      </c>
      <c r="L23" s="19"/>
      <c r="M23" s="19"/>
      <c r="N23" s="19"/>
      <c r="P23">
        <f t="array" ref="P23:U28">MINVERSE(P16:U21)</f>
        <v>6.048387096774193E-2</v>
      </c>
      <c r="Q23">
        <v>-4.0322580645161281E-3</v>
      </c>
      <c r="R23">
        <v>2.0161290322580645E-3</v>
      </c>
      <c r="S23">
        <v>2.0161290322580649E-3</v>
      </c>
      <c r="T23">
        <v>4.0322580645161289E-3</v>
      </c>
      <c r="U23">
        <v>4.0322580645161289E-3</v>
      </c>
    </row>
    <row r="24" spans="1:63" ht="16.5" customHeight="1" x14ac:dyDescent="0.25">
      <c r="A24" s="30">
        <v>1</v>
      </c>
      <c r="B24" s="30">
        <v>2</v>
      </c>
      <c r="C24" s="30">
        <v>-1</v>
      </c>
      <c r="D24" s="30">
        <v>-1</v>
      </c>
      <c r="E24" s="30">
        <v>-2</v>
      </c>
      <c r="F24" s="30">
        <v>-2</v>
      </c>
      <c r="G24" s="30"/>
      <c r="H24" s="38">
        <v>4.55</v>
      </c>
      <c r="I24" s="5">
        <v>5.401612903225808</v>
      </c>
      <c r="J24" s="5">
        <f t="shared" si="1"/>
        <v>-0.85161290322580818</v>
      </c>
      <c r="K24" s="5">
        <f t="shared" si="2"/>
        <v>-0.94705882352941195</v>
      </c>
      <c r="L24" s="19"/>
      <c r="M24" s="19"/>
      <c r="N24" s="19"/>
      <c r="P24">
        <v>-4.0322580645161281E-3</v>
      </c>
      <c r="Q24">
        <v>5.4435483870967728E-2</v>
      </c>
      <c r="R24">
        <v>4.0322580645161281E-3</v>
      </c>
      <c r="S24">
        <v>4.0322580645161289E-3</v>
      </c>
      <c r="T24">
        <v>8.0645161290322561E-3</v>
      </c>
      <c r="U24">
        <v>8.0645161290322561E-3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5.4970588235294118</v>
      </c>
      <c r="I25" s="17"/>
      <c r="J25" s="17"/>
      <c r="K25" s="17"/>
      <c r="L25" s="17"/>
      <c r="M25" s="17"/>
      <c r="N25" s="17"/>
      <c r="P25">
        <v>2.0161290322580645E-3</v>
      </c>
      <c r="Q25">
        <v>4.0322580645161289E-3</v>
      </c>
      <c r="R25">
        <v>6.0483870967741923E-2</v>
      </c>
      <c r="S25">
        <v>-2.0161290322580649E-3</v>
      </c>
      <c r="T25">
        <v>-4.0322580645161281E-3</v>
      </c>
      <c r="U25">
        <v>-4.0322580645161281E-3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2.0161290322580645E-3</v>
      </c>
      <c r="Q26">
        <v>4.0322580645161289E-3</v>
      </c>
      <c r="R26">
        <v>-2.0161290322580645E-3</v>
      </c>
      <c r="S26">
        <v>6.0483870967741937E-2</v>
      </c>
      <c r="T26">
        <v>-4.0322580645161289E-3</v>
      </c>
      <c r="U26">
        <v>-4.0322580645161289E-3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4.0322580645161289E-3</v>
      </c>
      <c r="Q27">
        <v>8.0645161290322578E-3</v>
      </c>
      <c r="R27">
        <v>-4.0322580645161281E-3</v>
      </c>
      <c r="S27">
        <v>-4.0322580645161289E-3</v>
      </c>
      <c r="T27">
        <v>5.4435483870967735E-2</v>
      </c>
      <c r="U27">
        <v>-8.0645161290322561E-3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4.0322580645161281E-3</v>
      </c>
      <c r="Q28">
        <v>8.0645161290322561E-3</v>
      </c>
      <c r="R28">
        <v>-4.0322580645161272E-3</v>
      </c>
      <c r="S28">
        <v>-4.0322580645161289E-3</v>
      </c>
      <c r="T28">
        <v>-8.0645161290322561E-3</v>
      </c>
      <c r="U28">
        <v>5.4435483870967735E-2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L31" s="82"/>
      <c r="P31">
        <f t="array" ref="P31:AF36">MMULT(P23:U28,P9:AF14)</f>
        <v>7.2580645161290314E-2</v>
      </c>
      <c r="Q31">
        <v>6.8548387096774188E-2</v>
      </c>
      <c r="R31">
        <v>4.4354838709677422E-2</v>
      </c>
      <c r="S31">
        <v>4.8387096774193547E-2</v>
      </c>
      <c r="T31">
        <v>5.6451612903225798E-2</v>
      </c>
      <c r="U31">
        <v>6.4516129032258063E-2</v>
      </c>
      <c r="V31">
        <v>5.2419354838709672E-2</v>
      </c>
      <c r="W31">
        <v>6.0483870967741937E-2</v>
      </c>
      <c r="X31">
        <v>6.8548387096774188E-2</v>
      </c>
      <c r="Y31">
        <v>6.4516129032258063E-2</v>
      </c>
      <c r="Z31">
        <v>6.0483870967741937E-2</v>
      </c>
      <c r="AA31">
        <v>5.6451612903225812E-2</v>
      </c>
      <c r="AB31">
        <v>6.4516129032258063E-2</v>
      </c>
      <c r="AC31">
        <v>6.8548387096774188E-2</v>
      </c>
      <c r="AD31">
        <v>6.0483870967741937E-2</v>
      </c>
      <c r="AE31" s="8">
        <v>5.6451612903225812E-2</v>
      </c>
      <c r="AF31">
        <v>3.2258064516129031E-2</v>
      </c>
    </row>
    <row r="32" spans="1:63" x14ac:dyDescent="0.25">
      <c r="A32" s="17"/>
      <c r="P32">
        <v>-4.2338709677419345E-2</v>
      </c>
      <c r="Q32">
        <v>-5.0403225806451596E-2</v>
      </c>
      <c r="R32">
        <v>2.6209677419354829E-2</v>
      </c>
      <c r="S32">
        <v>3.427419354838708E-2</v>
      </c>
      <c r="T32">
        <v>5.0403225806451596E-2</v>
      </c>
      <c r="U32">
        <v>-5.8467741935483861E-2</v>
      </c>
      <c r="V32">
        <v>4.2338709677419345E-2</v>
      </c>
      <c r="W32">
        <v>-6.6532258064516112E-2</v>
      </c>
      <c r="X32">
        <v>-5.0403225806451596E-2</v>
      </c>
      <c r="Y32">
        <v>-5.846774193548384E-2</v>
      </c>
      <c r="Z32">
        <v>5.8467741935483854E-2</v>
      </c>
      <c r="AA32">
        <v>5.040322580645161E-2</v>
      </c>
      <c r="AB32">
        <v>6.6532258064516125E-2</v>
      </c>
      <c r="AC32">
        <v>7.4596774193548362E-2</v>
      </c>
      <c r="AD32">
        <v>-6.6532258064516112E-2</v>
      </c>
      <c r="AE32" s="8">
        <v>-7.4596774193548349E-2</v>
      </c>
      <c r="AF32">
        <v>6.4516129032258049E-2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5.2419354838709672E-2</v>
      </c>
      <c r="Q33">
        <v>-6.8548387096774174E-2</v>
      </c>
      <c r="R33">
        <v>-4.4354838709677415E-2</v>
      </c>
      <c r="S33">
        <v>7.6612903225806425E-2</v>
      </c>
      <c r="T33">
        <v>6.8548387096774174E-2</v>
      </c>
      <c r="U33">
        <v>6.0483870967741923E-2</v>
      </c>
      <c r="V33">
        <v>-5.2419354838709666E-2</v>
      </c>
      <c r="W33">
        <v>-6.0483870967741923E-2</v>
      </c>
      <c r="X33">
        <v>5.6451612903225798E-2</v>
      </c>
      <c r="Y33">
        <v>-6.4516129032258049E-2</v>
      </c>
      <c r="Z33">
        <v>6.4516129032258049E-2</v>
      </c>
      <c r="AA33">
        <v>-5.6451612903225791E-2</v>
      </c>
      <c r="AB33">
        <v>-6.4516129032258049E-2</v>
      </c>
      <c r="AC33">
        <v>5.6451612903225798E-2</v>
      </c>
      <c r="AD33">
        <v>6.4516129032258049E-2</v>
      </c>
      <c r="AE33" s="8">
        <v>-5.6451612903225798E-2</v>
      </c>
      <c r="AF33">
        <v>-3.2258064516129024E-2</v>
      </c>
    </row>
    <row r="34" spans="1:32" x14ac:dyDescent="0.25">
      <c r="A34" s="17"/>
      <c r="B34" s="5">
        <f>SUMSQ(J8:J24)</f>
        <v>28.699536290322577</v>
      </c>
      <c r="C34" s="5">
        <f>SUMSQ(K8:K24)</f>
        <v>99.017352941176469</v>
      </c>
      <c r="D34" s="5">
        <f>(C34-B34)/C34</f>
        <v>0.71015649845363782</v>
      </c>
      <c r="E34" s="34">
        <f>((C34/E31)-(B34/E30))/(C34/E31)</f>
        <v>0.57840945229620033</v>
      </c>
      <c r="F34" s="5">
        <f>SQRT(B34/E30)</f>
        <v>1.615255011961173</v>
      </c>
      <c r="G34" s="5">
        <f>SQRT(B34/C30)</f>
        <v>1.2993105929983788</v>
      </c>
      <c r="H34" s="34">
        <f>((100*G34)/H25)</f>
        <v>23.636468786487359</v>
      </c>
      <c r="L34" s="19"/>
      <c r="M34" s="19"/>
      <c r="N34" s="19"/>
      <c r="P34">
        <v>-7.2580645161290314E-2</v>
      </c>
      <c r="Q34">
        <v>-6.8548387096774188E-2</v>
      </c>
      <c r="R34">
        <v>-4.4354838709677422E-2</v>
      </c>
      <c r="S34">
        <v>-4.8387096774193561E-2</v>
      </c>
      <c r="T34">
        <v>-5.6451612903225812E-2</v>
      </c>
      <c r="U34">
        <v>-6.4516129032258063E-2</v>
      </c>
      <c r="V34">
        <v>-5.2419354838709672E-2</v>
      </c>
      <c r="W34">
        <v>-6.0483870967741937E-2</v>
      </c>
      <c r="X34">
        <v>5.6451612903225812E-2</v>
      </c>
      <c r="Y34">
        <v>6.0483870967741937E-2</v>
      </c>
      <c r="Z34">
        <v>6.4516129032258063E-2</v>
      </c>
      <c r="AA34">
        <v>6.8548387096774188E-2</v>
      </c>
      <c r="AB34">
        <v>6.0483870967741937E-2</v>
      </c>
      <c r="AC34">
        <v>5.6451612903225812E-2</v>
      </c>
      <c r="AD34">
        <v>6.4516129032258063E-2</v>
      </c>
      <c r="AE34" s="8">
        <v>6.8548387096774188E-2</v>
      </c>
      <c r="AF34">
        <v>-3.2258064516129031E-2</v>
      </c>
    </row>
    <row r="35" spans="1:32" x14ac:dyDescent="0.25">
      <c r="A35" s="17"/>
      <c r="P35">
        <v>4.2338709677419352E-2</v>
      </c>
      <c r="Q35">
        <v>5.0403225806451603E-2</v>
      </c>
      <c r="R35">
        <v>-2.6209677419354836E-2</v>
      </c>
      <c r="S35">
        <v>-3.4274193548387087E-2</v>
      </c>
      <c r="T35">
        <v>-5.0403225806451603E-2</v>
      </c>
      <c r="U35">
        <v>5.8467741935483868E-2</v>
      </c>
      <c r="V35">
        <v>-4.2338709677419352E-2</v>
      </c>
      <c r="W35">
        <v>6.6532258064516112E-2</v>
      </c>
      <c r="X35">
        <v>-7.4596774193548376E-2</v>
      </c>
      <c r="Y35">
        <v>-6.6532258064516125E-2</v>
      </c>
      <c r="Z35">
        <v>6.6532258064516112E-2</v>
      </c>
      <c r="AA35">
        <v>7.4596774193548376E-2</v>
      </c>
      <c r="AB35">
        <v>5.8467741935483868E-2</v>
      </c>
      <c r="AC35">
        <v>5.0403225806451603E-2</v>
      </c>
      <c r="AD35">
        <v>-5.8467741935483868E-2</v>
      </c>
      <c r="AE35">
        <v>-5.040322580645161E-2</v>
      </c>
      <c r="AF35">
        <v>-6.4516129032258049E-2</v>
      </c>
    </row>
    <row r="36" spans="1:32" x14ac:dyDescent="0.25">
      <c r="A36" s="17"/>
      <c r="P36">
        <v>4.2338709677419352E-2</v>
      </c>
      <c r="Q36">
        <v>5.040322580645161E-2</v>
      </c>
      <c r="R36">
        <v>-2.6209677419354843E-2</v>
      </c>
      <c r="S36">
        <v>-3.4274193548387094E-2</v>
      </c>
      <c r="T36">
        <v>7.4596774193548376E-2</v>
      </c>
      <c r="U36">
        <v>-6.6532258064516112E-2</v>
      </c>
      <c r="V36">
        <v>8.2661290322580627E-2</v>
      </c>
      <c r="W36">
        <v>-5.8467741935483861E-2</v>
      </c>
      <c r="X36">
        <v>5.040322580645161E-2</v>
      </c>
      <c r="Y36">
        <v>5.8467741935483861E-2</v>
      </c>
      <c r="Z36">
        <v>-5.8467741935483861E-2</v>
      </c>
      <c r="AA36">
        <v>-5.040322580645161E-2</v>
      </c>
      <c r="AB36">
        <v>5.8467741935483861E-2</v>
      </c>
      <c r="AC36">
        <v>5.040322580645161E-2</v>
      </c>
      <c r="AD36">
        <v>-5.8467741935483861E-2</v>
      </c>
      <c r="AE36">
        <v>-5.040322580645161E-2</v>
      </c>
      <c r="AF36">
        <v>-6.4516129032258063E-2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5.503024193548387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1.6997983870967739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0.74072580645161268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0.55947580645161232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0.6877016129032254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0.41270161290322577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BK52"/>
  <sheetViews>
    <sheetView zoomScale="60" zoomScaleNormal="60" workbookViewId="0">
      <pane xSplit="1" topLeftCell="B1" activePane="topRight" state="frozen"/>
      <selection activeCell="A232" sqref="A232"/>
      <selection pane="topRight" activeCell="B34" sqref="B34:H34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66</v>
      </c>
    </row>
    <row r="2" spans="1:56" x14ac:dyDescent="0.25">
      <c r="C2" t="s">
        <v>1</v>
      </c>
      <c r="I2" t="s">
        <v>67</v>
      </c>
    </row>
    <row r="3" spans="1:56" x14ac:dyDescent="0.25">
      <c r="C3" t="s">
        <v>108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108</v>
      </c>
      <c r="E7" s="9" t="s">
        <v>96</v>
      </c>
      <c r="F7" s="9" t="s">
        <v>97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1</v>
      </c>
      <c r="E8" s="30">
        <f>(B8*D8)</f>
        <v>-1</v>
      </c>
      <c r="F8" s="30">
        <v>1</v>
      </c>
      <c r="G8" s="30"/>
      <c r="H8" s="5">
        <v>4.5999999999999996</v>
      </c>
      <c r="I8" s="5">
        <f t="array" ref="I8:I24">MMULT(A8:F24,P38:P43)</f>
        <v>3.1261060631793471</v>
      </c>
      <c r="J8" s="5">
        <f>(H8-I8)</f>
        <v>1.4738939368206525</v>
      </c>
      <c r="K8" s="5">
        <f>(H8-$H$25)</f>
        <v>-0.90882352941176503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1</v>
      </c>
      <c r="E9" s="30">
        <f t="shared" ref="E9:E23" si="0">(B9*D9)</f>
        <v>-1</v>
      </c>
      <c r="F9" s="30">
        <v>1</v>
      </c>
      <c r="G9" s="30"/>
      <c r="H9" s="5">
        <v>4.3499999999999996</v>
      </c>
      <c r="I9" s="5">
        <v>1.820768936820651</v>
      </c>
      <c r="J9" s="5">
        <f t="shared" ref="J9:J24" si="1">(H9-I9)</f>
        <v>2.5292310631793486</v>
      </c>
      <c r="K9" s="5">
        <f t="shared" ref="K9:K24" si="2">(H9-$H$25)</f>
        <v>-1.158823529411765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1</v>
      </c>
      <c r="E10" s="30">
        <f t="shared" si="0"/>
        <v>1</v>
      </c>
      <c r="F10" s="30">
        <v>-1</v>
      </c>
      <c r="G10" s="30"/>
      <c r="H10" s="5">
        <v>6.95</v>
      </c>
      <c r="I10" s="5">
        <v>5.4145189368206523</v>
      </c>
      <c r="J10" s="5">
        <f t="shared" si="1"/>
        <v>1.5354810631793478</v>
      </c>
      <c r="K10" s="5">
        <f t="shared" si="2"/>
        <v>1.4411764705882355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1</v>
      </c>
      <c r="E11" s="30">
        <f t="shared" si="0"/>
        <v>1</v>
      </c>
      <c r="F11" s="30">
        <v>-1</v>
      </c>
      <c r="G11" s="30"/>
      <c r="H11" s="5">
        <v>6.4</v>
      </c>
      <c r="I11" s="5">
        <v>6.719856063179348</v>
      </c>
      <c r="J11" s="5">
        <f t="shared" si="1"/>
        <v>-0.31985606317934767</v>
      </c>
      <c r="K11" s="5">
        <f t="shared" si="2"/>
        <v>0.89117647058823568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1</v>
      </c>
      <c r="E12" s="30">
        <f t="shared" si="0"/>
        <v>1</v>
      </c>
      <c r="F12" s="30">
        <v>1</v>
      </c>
      <c r="G12" s="30"/>
      <c r="H12" s="5">
        <v>7.9</v>
      </c>
      <c r="I12" s="5">
        <v>7.332356063179347</v>
      </c>
      <c r="J12" s="5">
        <f t="shared" si="1"/>
        <v>0.56764393682065339</v>
      </c>
      <c r="K12" s="5">
        <f t="shared" si="2"/>
        <v>2.3911764705882357</v>
      </c>
      <c r="L12" s="19"/>
      <c r="M12" s="19"/>
      <c r="N12" s="19"/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4</v>
      </c>
    </row>
    <row r="13" spans="1:56" x14ac:dyDescent="0.25">
      <c r="A13" s="30">
        <v>1</v>
      </c>
      <c r="B13" s="30">
        <v>-1</v>
      </c>
      <c r="C13" s="30">
        <v>1</v>
      </c>
      <c r="D13" s="30">
        <v>1</v>
      </c>
      <c r="E13" s="30">
        <f t="shared" si="0"/>
        <v>-1</v>
      </c>
      <c r="F13" s="30">
        <v>-1</v>
      </c>
      <c r="G13" s="30"/>
      <c r="H13" s="5">
        <v>4.4000000000000004</v>
      </c>
      <c r="I13" s="5">
        <v>2.5136060631793473</v>
      </c>
      <c r="J13" s="5">
        <f t="shared" si="1"/>
        <v>1.886393936820653</v>
      </c>
      <c r="K13" s="5">
        <f t="shared" si="2"/>
        <v>-1.1088235294117643</v>
      </c>
      <c r="L13" s="19"/>
      <c r="M13" s="19"/>
      <c r="N13" s="19"/>
      <c r="P13">
        <v>-1</v>
      </c>
      <c r="Q13">
        <v>-1</v>
      </c>
      <c r="R13">
        <v>1</v>
      </c>
      <c r="S13">
        <v>1</v>
      </c>
      <c r="T13">
        <v>1</v>
      </c>
      <c r="U13">
        <v>-1</v>
      </c>
      <c r="V13">
        <v>1</v>
      </c>
      <c r="W13">
        <v>-1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-2</v>
      </c>
    </row>
    <row r="14" spans="1:56" x14ac:dyDescent="0.25">
      <c r="A14" s="30">
        <v>1</v>
      </c>
      <c r="B14" s="30">
        <v>1</v>
      </c>
      <c r="C14" s="30">
        <v>-1</v>
      </c>
      <c r="D14" s="30">
        <v>1</v>
      </c>
      <c r="E14" s="30">
        <f t="shared" si="0"/>
        <v>1</v>
      </c>
      <c r="F14" s="30">
        <v>1</v>
      </c>
      <c r="G14" s="30"/>
      <c r="H14" s="5">
        <v>3.85</v>
      </c>
      <c r="I14" s="5">
        <v>6.0270189368206513</v>
      </c>
      <c r="J14" s="5">
        <f t="shared" si="1"/>
        <v>-2.1770189368206512</v>
      </c>
      <c r="K14" s="5">
        <f t="shared" si="2"/>
        <v>-1.6588235294117646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1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1</v>
      </c>
      <c r="E15" s="30">
        <f t="shared" si="0"/>
        <v>-1</v>
      </c>
      <c r="F15" s="30">
        <v>-1</v>
      </c>
      <c r="G15" s="30"/>
      <c r="H15" s="5">
        <v>1.95</v>
      </c>
      <c r="I15" s="5">
        <v>1.2082689368206512</v>
      </c>
      <c r="J15" s="5">
        <f t="shared" si="1"/>
        <v>0.74173106317934878</v>
      </c>
      <c r="K15" s="5">
        <f t="shared" si="2"/>
        <v>-3.5588235294117645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3.1261060631793471</v>
      </c>
      <c r="J16" s="5">
        <f t="shared" si="1"/>
        <v>1.3738939368206529</v>
      </c>
      <c r="K16" s="5">
        <f t="shared" si="2"/>
        <v>-1.0088235294117647</v>
      </c>
      <c r="L16" s="19"/>
      <c r="M16" s="19"/>
      <c r="N16" s="19"/>
      <c r="P16">
        <f t="array" ref="P16:U21">MMULT(P9:AF14,A8:F24)</f>
        <v>17</v>
      </c>
      <c r="Q16">
        <v>-1</v>
      </c>
      <c r="R16">
        <v>1</v>
      </c>
      <c r="S16">
        <v>20</v>
      </c>
      <c r="T16">
        <v>-2</v>
      </c>
      <c r="U16">
        <v>1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1.820768936820651</v>
      </c>
      <c r="J17" s="5">
        <f t="shared" si="1"/>
        <v>2.8792310631793492</v>
      </c>
      <c r="K17" s="5">
        <f t="shared" si="2"/>
        <v>-0.8088235294117645</v>
      </c>
      <c r="L17" s="19"/>
      <c r="M17" s="19"/>
      <c r="N17" s="19"/>
      <c r="P17">
        <v>-1</v>
      </c>
      <c r="Q17">
        <v>17</v>
      </c>
      <c r="R17">
        <v>-1</v>
      </c>
      <c r="S17">
        <v>-4</v>
      </c>
      <c r="T17">
        <v>18</v>
      </c>
      <c r="U17">
        <v>-1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6.719856063179348</v>
      </c>
      <c r="J18" s="5">
        <f t="shared" si="1"/>
        <v>4.030143936820652</v>
      </c>
      <c r="K18" s="5">
        <f t="shared" si="2"/>
        <v>5.2411764705882353</v>
      </c>
      <c r="L18" s="19"/>
      <c r="M18" s="19"/>
      <c r="N18" s="19"/>
      <c r="P18">
        <v>1</v>
      </c>
      <c r="Q18">
        <v>-1</v>
      </c>
      <c r="R18">
        <v>17</v>
      </c>
      <c r="S18">
        <v>4</v>
      </c>
      <c r="T18">
        <v>-2</v>
      </c>
      <c r="U18">
        <v>1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5.4145189368206523</v>
      </c>
      <c r="J19" s="5">
        <f t="shared" si="1"/>
        <v>0.63548106317934749</v>
      </c>
      <c r="K19" s="5">
        <f t="shared" si="2"/>
        <v>0.54117647058823515</v>
      </c>
      <c r="L19" s="19"/>
      <c r="M19" s="19"/>
      <c r="N19" s="19"/>
      <c r="P19">
        <v>20</v>
      </c>
      <c r="Q19">
        <v>-4</v>
      </c>
      <c r="R19">
        <v>4</v>
      </c>
      <c r="S19">
        <v>32</v>
      </c>
      <c r="T19">
        <v>-8</v>
      </c>
      <c r="U19">
        <v>4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6.0270189368206513</v>
      </c>
      <c r="J20" s="5">
        <f t="shared" si="1"/>
        <v>3.8229810631793484</v>
      </c>
      <c r="K20" s="5">
        <f t="shared" si="2"/>
        <v>4.341176470588235</v>
      </c>
      <c r="L20" s="19"/>
      <c r="M20" s="19"/>
      <c r="N20" s="19"/>
      <c r="P20">
        <v>-2</v>
      </c>
      <c r="Q20">
        <v>18</v>
      </c>
      <c r="R20">
        <v>-2</v>
      </c>
      <c r="S20">
        <v>-8</v>
      </c>
      <c r="T20">
        <v>20</v>
      </c>
      <c r="U20">
        <v>-2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7.332356063179347</v>
      </c>
      <c r="J21" s="5">
        <f t="shared" si="1"/>
        <v>-0.18235606317934661</v>
      </c>
      <c r="K21" s="5">
        <f t="shared" si="2"/>
        <v>1.6411764705882357</v>
      </c>
      <c r="L21" s="19"/>
      <c r="M21" s="19"/>
      <c r="N21" s="19"/>
      <c r="P21">
        <v>1</v>
      </c>
      <c r="Q21">
        <v>-1</v>
      </c>
      <c r="R21">
        <v>1</v>
      </c>
      <c r="S21">
        <v>4</v>
      </c>
      <c r="T21">
        <v>-2</v>
      </c>
      <c r="U21">
        <v>17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2.5136060631793473</v>
      </c>
      <c r="J22" s="5">
        <f t="shared" si="1"/>
        <v>1.7363939368206527</v>
      </c>
      <c r="K22" s="5">
        <f t="shared" si="2"/>
        <v>-1.2588235294117647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1.2082689368206512</v>
      </c>
      <c r="J23" s="5">
        <f t="shared" si="1"/>
        <v>4.1731063179348826E-2</v>
      </c>
      <c r="K23" s="5">
        <f t="shared" si="2"/>
        <v>-4.2588235294117647</v>
      </c>
      <c r="L23" s="19"/>
      <c r="M23" s="19"/>
      <c r="N23" s="19"/>
      <c r="P23">
        <f t="array" ref="P23:U28">MINVERSE(P16:U21)</f>
        <v>-26336839926143.008</v>
      </c>
      <c r="Q23">
        <v>-79010519778429.797</v>
      </c>
      <c r="R23">
        <v>2.1929824561403511E-2</v>
      </c>
      <c r="S23">
        <v>26336839926143.086</v>
      </c>
      <c r="T23">
        <v>79010519778429.75</v>
      </c>
      <c r="U23">
        <v>2.1381578947368418E-2</v>
      </c>
    </row>
    <row r="24" spans="1:63" ht="16.5" customHeight="1" x14ac:dyDescent="0.25">
      <c r="A24" s="30">
        <v>1</v>
      </c>
      <c r="B24" s="30">
        <v>-1</v>
      </c>
      <c r="C24" s="30">
        <v>1</v>
      </c>
      <c r="D24" s="30">
        <v>4</v>
      </c>
      <c r="E24" s="30">
        <v>-2</v>
      </c>
      <c r="F24" s="30">
        <v>1</v>
      </c>
      <c r="G24" s="30"/>
      <c r="H24" s="38">
        <v>4.75</v>
      </c>
      <c r="I24" s="5">
        <v>5.1511060631793466</v>
      </c>
      <c r="J24" s="5">
        <f t="shared" si="1"/>
        <v>-0.40110606317934661</v>
      </c>
      <c r="K24" s="5">
        <f t="shared" si="2"/>
        <v>-0.75882352941176467</v>
      </c>
      <c r="L24" s="19"/>
      <c r="M24" s="19"/>
      <c r="N24" s="19"/>
      <c r="P24">
        <v>-79010519778429.766</v>
      </c>
      <c r="Q24">
        <v>-237031559335289.19</v>
      </c>
      <c r="R24">
        <v>3.2894736842105253E-3</v>
      </c>
      <c r="S24">
        <v>79010519778429.766</v>
      </c>
      <c r="T24">
        <v>237031559335289.25</v>
      </c>
      <c r="U24">
        <v>1.6447368421052635E-3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5.5088235294117647</v>
      </c>
      <c r="I25" s="17"/>
      <c r="J25" s="17"/>
      <c r="K25" s="17"/>
      <c r="L25" s="17"/>
      <c r="M25" s="17"/>
      <c r="N25" s="17"/>
      <c r="P25">
        <v>2.0135363033943556E-2</v>
      </c>
      <c r="Q25">
        <v>-1.796696224256293E-3</v>
      </c>
      <c r="R25">
        <v>6.25E-2</v>
      </c>
      <c r="S25">
        <v>-2.0135363033943556E-2</v>
      </c>
      <c r="T25">
        <v>-7.1510297482837502E-5</v>
      </c>
      <c r="U25">
        <v>0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26336839926143.09</v>
      </c>
      <c r="Q26">
        <v>79010519778429.781</v>
      </c>
      <c r="R26">
        <v>-2.1929824561403511E-2</v>
      </c>
      <c r="S26">
        <v>-26336839926143.109</v>
      </c>
      <c r="T26">
        <v>-79010519778429.75</v>
      </c>
      <c r="U26">
        <v>-2.1381578947368422E-2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79010519778429.734</v>
      </c>
      <c r="Q27">
        <v>237031559335289.25</v>
      </c>
      <c r="R27">
        <v>-3.2894736842105261E-3</v>
      </c>
      <c r="S27">
        <v>-79010519778429.734</v>
      </c>
      <c r="T27">
        <v>-237031559335289.25</v>
      </c>
      <c r="U27">
        <v>-1.6447368421052631E-3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2.028508771929825E-2</v>
      </c>
      <c r="Q28">
        <v>-1.6447368421052631E-3</v>
      </c>
      <c r="R28">
        <v>2.2825308894431671E-20</v>
      </c>
      <c r="S28">
        <v>-2.028508771929825E-2</v>
      </c>
      <c r="T28">
        <v>1.6447368421052624E-3</v>
      </c>
      <c r="U28">
        <v>6.25E-2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0.17763157894736842</v>
      </c>
      <c r="Q31">
        <v>0.11513157894736842</v>
      </c>
      <c r="R31">
        <v>-2.1381578947368418E-2</v>
      </c>
      <c r="S31">
        <v>9.8684210526315819E-3</v>
      </c>
      <c r="T31">
        <v>5.2631578947368418E-2</v>
      </c>
      <c r="U31">
        <v>0.13486842105263158</v>
      </c>
      <c r="V31">
        <v>2.1381578947368418E-2</v>
      </c>
      <c r="W31">
        <v>7.2368421052631582E-2</v>
      </c>
      <c r="X31">
        <v>0.17763157894736842</v>
      </c>
      <c r="Y31">
        <v>0.11513157894736842</v>
      </c>
      <c r="Z31">
        <v>9.8684210526315819E-3</v>
      </c>
      <c r="AA31">
        <v>-2.1381578947368418E-2</v>
      </c>
      <c r="AB31">
        <v>2.1381578947368418E-2</v>
      </c>
      <c r="AC31">
        <v>5.2631578947368418E-2</v>
      </c>
      <c r="AD31">
        <v>0.13486842105263158</v>
      </c>
      <c r="AE31" s="8">
        <v>7.2368421052631582E-2</v>
      </c>
      <c r="AF31">
        <v>-0.32236842105263158</v>
      </c>
    </row>
    <row r="32" spans="1:63" x14ac:dyDescent="0.25">
      <c r="A32" s="17"/>
      <c r="P32">
        <v>-6.0855263157894739E-2</v>
      </c>
      <c r="Q32">
        <v>-6.0855263157894739E-2</v>
      </c>
      <c r="R32">
        <v>6.0855263157894739E-2</v>
      </c>
      <c r="S32">
        <v>6.0855263157894739E-2</v>
      </c>
      <c r="T32">
        <v>6.4144736842105268E-2</v>
      </c>
      <c r="U32">
        <v>-6.4144736842105268E-2</v>
      </c>
      <c r="V32">
        <v>6.4144736842105268E-2</v>
      </c>
      <c r="W32">
        <v>-6.4144736842105268E-2</v>
      </c>
      <c r="X32">
        <v>-6.0855263157894739E-2</v>
      </c>
      <c r="Y32">
        <v>-6.0855263157894739E-2</v>
      </c>
      <c r="Z32">
        <v>6.0855263157894739E-2</v>
      </c>
      <c r="AA32">
        <v>6.0855263157894739E-2</v>
      </c>
      <c r="AB32">
        <v>6.4144736842105268E-2</v>
      </c>
      <c r="AC32">
        <v>6.4144736842105268E-2</v>
      </c>
      <c r="AD32">
        <v>-6.4144736842105268E-2</v>
      </c>
      <c r="AE32" s="8">
        <v>-6.4144736842105268E-2</v>
      </c>
      <c r="AF32">
        <v>1.6447368421052635E-3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6.4368206521739135E-2</v>
      </c>
      <c r="Q33">
        <v>-6.0631793478260865E-2</v>
      </c>
      <c r="R33">
        <v>-6.4368206521739135E-2</v>
      </c>
      <c r="S33">
        <v>6.0631793478260865E-2</v>
      </c>
      <c r="T33">
        <v>6.0631793478260865E-2</v>
      </c>
      <c r="U33">
        <v>6.4368206521739135E-2</v>
      </c>
      <c r="V33">
        <v>-6.4368206521739135E-2</v>
      </c>
      <c r="W33">
        <v>-6.0631793478260865E-2</v>
      </c>
      <c r="X33">
        <v>6.4368206521739135E-2</v>
      </c>
      <c r="Y33">
        <v>-6.0631793478260865E-2</v>
      </c>
      <c r="Z33">
        <v>6.0631793478260865E-2</v>
      </c>
      <c r="AA33">
        <v>-6.4368206521739135E-2</v>
      </c>
      <c r="AB33">
        <v>-6.4368206521739135E-2</v>
      </c>
      <c r="AC33">
        <v>6.0631793478260865E-2</v>
      </c>
      <c r="AD33">
        <v>6.4368206521739135E-2</v>
      </c>
      <c r="AE33" s="8">
        <v>-6.0631793478260865E-2</v>
      </c>
      <c r="AF33">
        <v>4.033627717391304E-3</v>
      </c>
    </row>
    <row r="34" spans="1:32" x14ac:dyDescent="0.25">
      <c r="A34" s="17"/>
      <c r="B34" s="5">
        <f>SUMSQ(J8:J24)</f>
        <v>64.84924305027512</v>
      </c>
      <c r="C34" s="5">
        <f>SUMSQ(K8:K24)</f>
        <v>98.676176470588231</v>
      </c>
      <c r="D34" s="5">
        <f>(C34-B34)/C34</f>
        <v>0.34280750055608089</v>
      </c>
      <c r="E34" s="34">
        <f>((C34/E31)-(B34/E30))/(C34/E31)</f>
        <v>4.4083637172481357E-2</v>
      </c>
      <c r="F34" s="5">
        <f>SQRT(B34/E30)</f>
        <v>2.4280415424459263</v>
      </c>
      <c r="G34" s="5">
        <f>SQRT(B34/C30)</f>
        <v>1.9531158070883909</v>
      </c>
      <c r="H34" s="34">
        <f>((100*G34)/H25)</f>
        <v>35.454317907637638</v>
      </c>
      <c r="L34" s="19"/>
      <c r="M34" s="19"/>
      <c r="N34" s="19"/>
      <c r="P34">
        <v>-8.3881578947368418E-2</v>
      </c>
      <c r="Q34">
        <v>-5.2631578947368418E-2</v>
      </c>
      <c r="R34">
        <v>5.2631578947368418E-2</v>
      </c>
      <c r="S34">
        <v>2.1381578947368422E-2</v>
      </c>
      <c r="T34">
        <v>-2.1381578947368422E-2</v>
      </c>
      <c r="U34">
        <v>-4.1118421052631582E-2</v>
      </c>
      <c r="V34">
        <v>9.8684210526315784E-3</v>
      </c>
      <c r="W34">
        <v>-9.8684210526315784E-3</v>
      </c>
      <c r="X34">
        <v>-8.3881578947368418E-2</v>
      </c>
      <c r="Y34">
        <v>-5.2631578947368418E-2</v>
      </c>
      <c r="Z34">
        <v>2.1381578947368422E-2</v>
      </c>
      <c r="AA34">
        <v>5.2631578947368418E-2</v>
      </c>
      <c r="AB34">
        <v>9.8684210526315784E-3</v>
      </c>
      <c r="AC34">
        <v>-2.1381578947368422E-2</v>
      </c>
      <c r="AD34">
        <v>-4.1118421052631582E-2</v>
      </c>
      <c r="AE34" s="8">
        <v>-9.8684210526315784E-3</v>
      </c>
      <c r="AF34">
        <v>0.32236842105263158</v>
      </c>
    </row>
    <row r="35" spans="1:32" x14ac:dyDescent="0.25">
      <c r="A35" s="17"/>
      <c r="P35">
        <v>-1.6447368421052631E-3</v>
      </c>
      <c r="Q35">
        <v>-1.6447368421052631E-3</v>
      </c>
      <c r="R35">
        <v>1.6447368421052631E-3</v>
      </c>
      <c r="S35">
        <v>1.6447368421052631E-3</v>
      </c>
      <c r="T35">
        <v>-1.6447368421052631E-3</v>
      </c>
      <c r="U35">
        <v>1.6447368421052631E-3</v>
      </c>
      <c r="V35">
        <v>-1.6447368421052631E-3</v>
      </c>
      <c r="W35">
        <v>1.6447368421052631E-3</v>
      </c>
      <c r="X35">
        <v>-1.6447368421052631E-3</v>
      </c>
      <c r="Y35">
        <v>-1.6447368421052631E-3</v>
      </c>
      <c r="Z35">
        <v>1.6447368421052631E-3</v>
      </c>
      <c r="AA35">
        <v>1.6447368421052631E-3</v>
      </c>
      <c r="AB35">
        <v>-1.6447368421052631E-3</v>
      </c>
      <c r="AC35">
        <v>-1.6447368421052631E-3</v>
      </c>
      <c r="AD35">
        <v>1.6447368421052631E-3</v>
      </c>
      <c r="AE35">
        <v>1.6447368421052631E-3</v>
      </c>
      <c r="AF35">
        <v>6.0855263157894739E-2</v>
      </c>
    </row>
    <row r="36" spans="1:32" x14ac:dyDescent="0.25">
      <c r="A36" s="17"/>
      <c r="P36">
        <v>6.25E-2</v>
      </c>
      <c r="Q36">
        <v>6.25E-2</v>
      </c>
      <c r="R36">
        <v>-6.25E-2</v>
      </c>
      <c r="S36">
        <v>-6.25E-2</v>
      </c>
      <c r="T36">
        <v>6.25E-2</v>
      </c>
      <c r="U36">
        <v>-6.25E-2</v>
      </c>
      <c r="V36">
        <v>6.25E-2</v>
      </c>
      <c r="W36">
        <v>-6.25E-2</v>
      </c>
      <c r="X36">
        <v>6.25E-2</v>
      </c>
      <c r="Y36">
        <v>6.25E-2</v>
      </c>
      <c r="Z36">
        <v>-6.25E-2</v>
      </c>
      <c r="AA36">
        <v>-6.25E-2</v>
      </c>
      <c r="AB36">
        <v>6.25E-2</v>
      </c>
      <c r="AC36">
        <v>6.25E-2</v>
      </c>
      <c r="AD36">
        <v>-6.25E-2</v>
      </c>
      <c r="AE36">
        <v>-6.25E-2</v>
      </c>
      <c r="AF36">
        <v>-1.3877787807814457E-17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3.5016447368421044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1.8221217105263159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0.65266856317934796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0.76866776315789476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0.28100328947368419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0.30624999999999986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BK52"/>
  <sheetViews>
    <sheetView zoomScale="60" zoomScaleNormal="60" workbookViewId="0">
      <pane xSplit="1" topLeftCell="B1" activePane="topRight" state="frozen"/>
      <selection activeCell="A232" sqref="A232"/>
      <selection pane="topRight" activeCell="B7" sqref="B7:F7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4" width="12" customWidth="1"/>
    <col min="5" max="5" width="13.85546875" customWidth="1"/>
    <col min="6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111</v>
      </c>
    </row>
    <row r="2" spans="1:56" x14ac:dyDescent="0.25">
      <c r="C2" t="s">
        <v>1</v>
      </c>
      <c r="I2" t="s">
        <v>67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112</v>
      </c>
      <c r="F7" s="9" t="s">
        <v>97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1</v>
      </c>
      <c r="F8" s="30">
        <v>1</v>
      </c>
      <c r="G8" s="30"/>
      <c r="H8" s="5">
        <v>4.5999999999999996</v>
      </c>
      <c r="I8" s="5">
        <f t="array" ref="I8:I24">MMULT(A8:F24,P38:P43)</f>
        <v>4.2375000000000043</v>
      </c>
      <c r="J8" s="5">
        <f>(H8-I8)</f>
        <v>0.36249999999999538</v>
      </c>
      <c r="K8" s="5">
        <f>(H8-$H$25)</f>
        <v>-0.90882352941176503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v>1</v>
      </c>
      <c r="G9" s="30"/>
      <c r="H9" s="5">
        <v>4.3499999999999996</v>
      </c>
      <c r="I9" s="5">
        <v>2.8624999999999994</v>
      </c>
      <c r="J9" s="5">
        <f t="shared" ref="J9:J24" si="0">(H9-I9)</f>
        <v>1.4875000000000003</v>
      </c>
      <c r="K9" s="5">
        <f t="shared" ref="K9:K24" si="1">(H9-$H$25)</f>
        <v>-1.158823529411765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v>1</v>
      </c>
      <c r="F10" s="30">
        <v>-1</v>
      </c>
      <c r="G10" s="30"/>
      <c r="H10" s="5">
        <v>6.95</v>
      </c>
      <c r="I10" s="5">
        <v>5.8624999999999989</v>
      </c>
      <c r="J10" s="5">
        <f t="shared" si="0"/>
        <v>1.0875000000000012</v>
      </c>
      <c r="K10" s="5">
        <f t="shared" si="1"/>
        <v>1.4411764705882355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v>1</v>
      </c>
      <c r="F11" s="30">
        <v>-1</v>
      </c>
      <c r="G11" s="30"/>
      <c r="H11" s="5">
        <v>6.4</v>
      </c>
      <c r="I11" s="5">
        <v>7.2375000000000007</v>
      </c>
      <c r="J11" s="5">
        <f t="shared" si="0"/>
        <v>-0.83750000000000036</v>
      </c>
      <c r="K11" s="5">
        <f t="shared" si="1"/>
        <v>0.89117647058823568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v>1</v>
      </c>
      <c r="F12" s="30">
        <v>1</v>
      </c>
      <c r="G12" s="30"/>
      <c r="H12" s="5">
        <v>7.9</v>
      </c>
      <c r="I12" s="5">
        <v>7.8500000000000014</v>
      </c>
      <c r="J12" s="5">
        <f t="shared" si="0"/>
        <v>4.9999999999998934E-2</v>
      </c>
      <c r="K12" s="5">
        <f t="shared" si="1"/>
        <v>2.3911764705882357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v>-1</v>
      </c>
      <c r="G13" s="30"/>
      <c r="H13" s="5">
        <v>4.4000000000000004</v>
      </c>
      <c r="I13" s="5">
        <v>3.625000000000004</v>
      </c>
      <c r="J13" s="5">
        <f t="shared" si="0"/>
        <v>0.77499999999999636</v>
      </c>
      <c r="K13" s="5">
        <f t="shared" si="1"/>
        <v>-1.1088235294117643</v>
      </c>
      <c r="L13" s="19"/>
      <c r="M13" s="19"/>
      <c r="N13" s="19"/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4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v>1</v>
      </c>
      <c r="F14" s="30">
        <v>1</v>
      </c>
      <c r="G14" s="30"/>
      <c r="H14" s="5">
        <v>3.85</v>
      </c>
      <c r="I14" s="5">
        <v>6.4749999999999996</v>
      </c>
      <c r="J14" s="5">
        <f t="shared" si="0"/>
        <v>-2.6249999999999996</v>
      </c>
      <c r="K14" s="5">
        <f t="shared" si="1"/>
        <v>-1.6588235294117646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1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ref="E15:E21" si="2">(B15*D15)</f>
        <v>1</v>
      </c>
      <c r="F15" s="30">
        <v>-1</v>
      </c>
      <c r="G15" s="30"/>
      <c r="H15" s="5">
        <v>1.95</v>
      </c>
      <c r="I15" s="5">
        <v>2.2499999999999996</v>
      </c>
      <c r="J15" s="5">
        <f t="shared" si="0"/>
        <v>-0.2999999999999996</v>
      </c>
      <c r="K15" s="5">
        <f t="shared" si="1"/>
        <v>-3.5588235294117645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v>1</v>
      </c>
      <c r="F16" s="30">
        <v>1</v>
      </c>
      <c r="G16" s="30"/>
      <c r="H16" s="5">
        <v>4.5</v>
      </c>
      <c r="I16" s="5">
        <v>5.2500000000000053</v>
      </c>
      <c r="J16" s="5">
        <f t="shared" si="0"/>
        <v>-0.75000000000000533</v>
      </c>
      <c r="K16" s="5">
        <f t="shared" si="1"/>
        <v>-1.0088235294117647</v>
      </c>
      <c r="L16" s="19"/>
      <c r="M16" s="19"/>
      <c r="N16" s="19"/>
      <c r="P16">
        <f t="array" ref="P16:U21">MMULT(P9:AF14,A8:F24)</f>
        <v>17</v>
      </c>
      <c r="Q16">
        <v>-1</v>
      </c>
      <c r="R16">
        <v>1</v>
      </c>
      <c r="S16">
        <v>2</v>
      </c>
      <c r="T16">
        <v>20</v>
      </c>
      <c r="U16">
        <v>1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v>1</v>
      </c>
      <c r="F17" s="30">
        <v>1</v>
      </c>
      <c r="G17" s="30"/>
      <c r="H17" s="5">
        <v>4.7</v>
      </c>
      <c r="I17" s="5">
        <v>3.8750000000000013</v>
      </c>
      <c r="J17" s="5">
        <f t="shared" si="0"/>
        <v>0.82499999999999885</v>
      </c>
      <c r="K17" s="5">
        <f t="shared" si="1"/>
        <v>-0.8088235294117645</v>
      </c>
      <c r="L17" s="19"/>
      <c r="M17" s="19"/>
      <c r="N17" s="19"/>
      <c r="P17">
        <v>-1</v>
      </c>
      <c r="Q17">
        <v>17</v>
      </c>
      <c r="R17">
        <v>-1</v>
      </c>
      <c r="S17">
        <v>-2</v>
      </c>
      <c r="T17">
        <v>-4</v>
      </c>
      <c r="U17">
        <v>-1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2"/>
        <v>1</v>
      </c>
      <c r="F18" s="30">
        <v>-1</v>
      </c>
      <c r="G18" s="30"/>
      <c r="H18" s="5">
        <v>10.75</v>
      </c>
      <c r="I18" s="5">
        <v>8.2500000000000036</v>
      </c>
      <c r="J18" s="5">
        <f t="shared" si="0"/>
        <v>2.4999999999999964</v>
      </c>
      <c r="K18" s="5">
        <f t="shared" si="1"/>
        <v>5.2411764705882353</v>
      </c>
      <c r="L18" s="19"/>
      <c r="M18" s="19"/>
      <c r="N18" s="19"/>
      <c r="P18">
        <v>1</v>
      </c>
      <c r="Q18">
        <v>-1</v>
      </c>
      <c r="R18">
        <v>17</v>
      </c>
      <c r="S18">
        <v>2</v>
      </c>
      <c r="T18">
        <v>4</v>
      </c>
      <c r="U18">
        <v>1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2"/>
        <v>1</v>
      </c>
      <c r="F19" s="30">
        <v>-1</v>
      </c>
      <c r="G19" s="30"/>
      <c r="H19" s="5">
        <v>6.05</v>
      </c>
      <c r="I19" s="5">
        <v>6.875</v>
      </c>
      <c r="J19" s="5">
        <f t="shared" si="0"/>
        <v>-0.82500000000000018</v>
      </c>
      <c r="K19" s="5">
        <f t="shared" si="1"/>
        <v>0.54117647058823515</v>
      </c>
      <c r="L19" s="19"/>
      <c r="M19" s="19"/>
      <c r="N19" s="19"/>
      <c r="P19">
        <v>2</v>
      </c>
      <c r="Q19">
        <v>-2</v>
      </c>
      <c r="R19">
        <v>2</v>
      </c>
      <c r="S19">
        <v>20</v>
      </c>
      <c r="T19">
        <v>8</v>
      </c>
      <c r="U19">
        <v>2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2"/>
        <v>1</v>
      </c>
      <c r="F20" s="30">
        <v>1</v>
      </c>
      <c r="G20" s="30"/>
      <c r="H20" s="5">
        <v>9.85</v>
      </c>
      <c r="I20" s="5">
        <v>7.4875000000000007</v>
      </c>
      <c r="J20" s="5">
        <f t="shared" si="0"/>
        <v>2.3624999999999989</v>
      </c>
      <c r="K20" s="5">
        <f t="shared" si="1"/>
        <v>4.341176470588235</v>
      </c>
      <c r="L20" s="19"/>
      <c r="M20" s="19"/>
      <c r="N20" s="19"/>
      <c r="P20">
        <v>20</v>
      </c>
      <c r="Q20">
        <v>-4</v>
      </c>
      <c r="R20">
        <v>4</v>
      </c>
      <c r="S20">
        <v>8</v>
      </c>
      <c r="T20">
        <v>32</v>
      </c>
      <c r="U20">
        <v>4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2"/>
        <v>1</v>
      </c>
      <c r="F21" s="30">
        <v>1</v>
      </c>
      <c r="G21" s="30"/>
      <c r="H21" s="5">
        <v>7.15</v>
      </c>
      <c r="I21" s="5">
        <v>8.8625000000000043</v>
      </c>
      <c r="J21" s="5">
        <f t="shared" si="0"/>
        <v>-1.7125000000000039</v>
      </c>
      <c r="K21" s="5">
        <f t="shared" si="1"/>
        <v>1.6411764705882357</v>
      </c>
      <c r="L21" s="19"/>
      <c r="M21" s="19"/>
      <c r="N21" s="19"/>
      <c r="P21">
        <v>1</v>
      </c>
      <c r="Q21">
        <v>-1</v>
      </c>
      <c r="R21">
        <v>1</v>
      </c>
      <c r="S21">
        <v>2</v>
      </c>
      <c r="T21">
        <v>4</v>
      </c>
      <c r="U21">
        <v>17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v>1</v>
      </c>
      <c r="F22" s="30">
        <v>-1</v>
      </c>
      <c r="G22" s="30"/>
      <c r="H22" s="5">
        <v>4.25</v>
      </c>
      <c r="I22" s="5">
        <v>4.6375000000000046</v>
      </c>
      <c r="J22" s="5">
        <f t="shared" si="0"/>
        <v>-0.38750000000000462</v>
      </c>
      <c r="K22" s="5">
        <f t="shared" si="1"/>
        <v>-1.2588235294117647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v>1</v>
      </c>
      <c r="F23" s="30">
        <v>-1</v>
      </c>
      <c r="G23" s="30"/>
      <c r="H23" s="5">
        <v>1.25</v>
      </c>
      <c r="I23" s="5">
        <v>3.2625000000000015</v>
      </c>
      <c r="J23" s="5">
        <f t="shared" si="0"/>
        <v>-2.0125000000000015</v>
      </c>
      <c r="K23" s="5">
        <f t="shared" si="1"/>
        <v>-4.2588235294117647</v>
      </c>
      <c r="L23" s="19"/>
      <c r="M23" s="19"/>
      <c r="N23" s="19"/>
      <c r="P23">
        <f t="array" ref="P23:U28">MINVERSE(P16:U21)</f>
        <v>0.27083333333333337</v>
      </c>
      <c r="Q23">
        <v>-2.0833333333333332E-2</v>
      </c>
      <c r="R23">
        <v>2.0833333333333332E-2</v>
      </c>
      <c r="S23">
        <v>4.1666666666666657E-2</v>
      </c>
      <c r="T23">
        <v>-0.18749999999999994</v>
      </c>
      <c r="U23">
        <v>2.0833333333333332E-2</v>
      </c>
    </row>
    <row r="24" spans="1:63" ht="16.5" customHeight="1" x14ac:dyDescent="0.25">
      <c r="A24" s="30">
        <v>1</v>
      </c>
      <c r="B24" s="30">
        <v>-1</v>
      </c>
      <c r="C24" s="30">
        <v>1</v>
      </c>
      <c r="D24" s="30">
        <v>2</v>
      </c>
      <c r="E24" s="30">
        <v>4</v>
      </c>
      <c r="F24" s="30">
        <v>1</v>
      </c>
      <c r="G24" s="30"/>
      <c r="H24" s="38">
        <v>4.75</v>
      </c>
      <c r="I24" s="5">
        <v>4.7499999999999876</v>
      </c>
      <c r="J24" s="5">
        <f t="shared" si="0"/>
        <v>1.2434497875801753E-14</v>
      </c>
      <c r="K24" s="5">
        <f t="shared" si="1"/>
        <v>-0.75882352941176467</v>
      </c>
      <c r="L24" s="19"/>
      <c r="M24" s="19"/>
      <c r="N24" s="19"/>
      <c r="P24">
        <v>-2.0833333333333336E-2</v>
      </c>
      <c r="Q24">
        <v>6.25E-2</v>
      </c>
      <c r="R24">
        <v>3.9237792908999204E-19</v>
      </c>
      <c r="S24">
        <v>-8.2605879808419381E-20</v>
      </c>
      <c r="T24">
        <v>2.0833333333333329E-2</v>
      </c>
      <c r="U24">
        <v>4.130293990420969E-19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5.5088235294117647</v>
      </c>
      <c r="I25" s="17"/>
      <c r="J25" s="17"/>
      <c r="K25" s="17"/>
      <c r="L25" s="17"/>
      <c r="M25" s="17"/>
      <c r="N25" s="17"/>
      <c r="P25">
        <v>2.0833333333333336E-2</v>
      </c>
      <c r="Q25">
        <v>0</v>
      </c>
      <c r="R25">
        <v>6.25E-2</v>
      </c>
      <c r="S25">
        <v>-7.4908513735362125E-19</v>
      </c>
      <c r="T25">
        <v>-2.0833333333333325E-2</v>
      </c>
      <c r="U25">
        <v>-4.1396810222173803E-19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4.1666666666666671E-2</v>
      </c>
      <c r="Q26">
        <v>0</v>
      </c>
      <c r="R26">
        <v>-7.0056140375986442E-19</v>
      </c>
      <c r="S26">
        <v>6.2499999999999986E-2</v>
      </c>
      <c r="T26">
        <v>-4.1666666666666657E-2</v>
      </c>
      <c r="U26">
        <v>-7.3392147060557222E-19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-0.18750000000000003</v>
      </c>
      <c r="Q27">
        <v>2.0833333333333332E-2</v>
      </c>
      <c r="R27">
        <v>-2.0833333333333332E-2</v>
      </c>
      <c r="S27">
        <v>-4.1666666666666657E-2</v>
      </c>
      <c r="T27">
        <v>0.16666666666666663</v>
      </c>
      <c r="U27">
        <v>-2.0833333333333332E-2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2.0833333333333336E-2</v>
      </c>
      <c r="Q28">
        <v>0</v>
      </c>
      <c r="R28">
        <v>-4.3368086899420177E-19</v>
      </c>
      <c r="S28">
        <v>-1.7347234759768071E-18</v>
      </c>
      <c r="T28">
        <v>-2.0833333333333332E-2</v>
      </c>
      <c r="U28">
        <v>6.25E-2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0.10416666666666675</v>
      </c>
      <c r="Q31">
        <v>6.2500000000000097E-2</v>
      </c>
      <c r="R31">
        <v>-2.0833333333333221E-2</v>
      </c>
      <c r="S31">
        <v>2.0833333333333436E-2</v>
      </c>
      <c r="T31">
        <v>6.2500000000000097E-2</v>
      </c>
      <c r="U31">
        <v>6.2500000000000097E-2</v>
      </c>
      <c r="V31">
        <v>2.0833333333333443E-2</v>
      </c>
      <c r="W31">
        <v>2.0833333333333436E-2</v>
      </c>
      <c r="X31">
        <v>0.18750000000000003</v>
      </c>
      <c r="Y31">
        <v>0.1458333333333334</v>
      </c>
      <c r="Z31">
        <v>0.10416666666666673</v>
      </c>
      <c r="AA31">
        <v>6.2500000000000097E-2</v>
      </c>
      <c r="AB31">
        <v>0.10416666666666675</v>
      </c>
      <c r="AC31">
        <v>0.1458333333333334</v>
      </c>
      <c r="AD31">
        <v>0.14583333333333334</v>
      </c>
      <c r="AE31" s="8">
        <v>0.10416666666666673</v>
      </c>
      <c r="AF31">
        <v>-0.33333333333333315</v>
      </c>
    </row>
    <row r="32" spans="1:63" x14ac:dyDescent="0.25">
      <c r="A32" s="17"/>
      <c r="P32">
        <v>-6.2500000000000014E-2</v>
      </c>
      <c r="Q32">
        <v>-6.2500000000000014E-2</v>
      </c>
      <c r="R32">
        <v>6.2499999999999993E-2</v>
      </c>
      <c r="S32">
        <v>6.2499999999999993E-2</v>
      </c>
      <c r="T32">
        <v>6.2499999999999993E-2</v>
      </c>
      <c r="U32">
        <v>-6.2500000000000014E-2</v>
      </c>
      <c r="V32">
        <v>6.2499999999999993E-2</v>
      </c>
      <c r="W32">
        <v>-6.2500000000000014E-2</v>
      </c>
      <c r="X32">
        <v>-6.2500000000000014E-2</v>
      </c>
      <c r="Y32">
        <v>-6.2500000000000014E-2</v>
      </c>
      <c r="Z32">
        <v>6.2499999999999993E-2</v>
      </c>
      <c r="AA32">
        <v>6.2499999999999993E-2</v>
      </c>
      <c r="AB32">
        <v>6.2499999999999993E-2</v>
      </c>
      <c r="AC32">
        <v>6.2499999999999993E-2</v>
      </c>
      <c r="AD32">
        <v>-6.2500000000000014E-2</v>
      </c>
      <c r="AE32" s="8">
        <v>-6.2500000000000014E-2</v>
      </c>
      <c r="AF32">
        <v>-2.7342546216586818E-17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6.2500000000000014E-2</v>
      </c>
      <c r="Q33">
        <v>-6.2499999999999986E-2</v>
      </c>
      <c r="R33">
        <v>-6.2499999999999986E-2</v>
      </c>
      <c r="S33">
        <v>6.2500000000000014E-2</v>
      </c>
      <c r="T33">
        <v>6.2500000000000014E-2</v>
      </c>
      <c r="U33">
        <v>6.2500000000000014E-2</v>
      </c>
      <c r="V33">
        <v>-6.2499999999999986E-2</v>
      </c>
      <c r="W33">
        <v>-6.2499999999999986E-2</v>
      </c>
      <c r="X33">
        <v>6.2500000000000014E-2</v>
      </c>
      <c r="Y33">
        <v>-6.2499999999999986E-2</v>
      </c>
      <c r="Z33">
        <v>6.2500000000000014E-2</v>
      </c>
      <c r="AA33">
        <v>-6.2499999999999986E-2</v>
      </c>
      <c r="AB33">
        <v>-6.2499999999999986E-2</v>
      </c>
      <c r="AC33">
        <v>6.2500000000000014E-2</v>
      </c>
      <c r="AD33">
        <v>6.2500000000000014E-2</v>
      </c>
      <c r="AE33" s="8">
        <v>-6.2499999999999986E-2</v>
      </c>
      <c r="AF33">
        <v>4.1219395321221633E-17</v>
      </c>
    </row>
    <row r="34" spans="1:32" x14ac:dyDescent="0.25">
      <c r="A34" s="17"/>
      <c r="B34" s="5">
        <f>SUMSQ(J8:J24)</f>
        <v>32.699999999999996</v>
      </c>
      <c r="C34" s="5">
        <f>SUMSQ(K8:K24)</f>
        <v>98.676176470588231</v>
      </c>
      <c r="D34" s="5">
        <f>(C34-B34)/C34</f>
        <v>0.66861302120125543</v>
      </c>
      <c r="E34" s="34">
        <f>((C34/E31)-(B34/E30))/(C34/E31)</f>
        <v>0.51798257629273525</v>
      </c>
      <c r="F34" s="5">
        <f>SQRT(B34/E30)</f>
        <v>1.7241598744685112</v>
      </c>
      <c r="G34" s="5">
        <f>SQRT(B34/C30)</f>
        <v>1.3869136280838492</v>
      </c>
      <c r="H34" s="34">
        <f>((100*G34)/H25)</f>
        <v>25.176221759130204</v>
      </c>
      <c r="L34" s="19"/>
      <c r="M34" s="19"/>
      <c r="N34" s="19"/>
      <c r="P34">
        <v>-6.2499999999999972E-2</v>
      </c>
      <c r="Q34">
        <v>-6.2499999999999972E-2</v>
      </c>
      <c r="R34">
        <v>-6.2499999999999972E-2</v>
      </c>
      <c r="S34">
        <v>-6.2499999999999972E-2</v>
      </c>
      <c r="T34">
        <v>-6.2499999999999972E-2</v>
      </c>
      <c r="U34">
        <v>-6.2499999999999972E-2</v>
      </c>
      <c r="V34">
        <v>-6.2499999999999972E-2</v>
      </c>
      <c r="W34">
        <v>-6.2499999999999972E-2</v>
      </c>
      <c r="X34">
        <v>6.25E-2</v>
      </c>
      <c r="Y34">
        <v>6.25E-2</v>
      </c>
      <c r="Z34">
        <v>6.25E-2</v>
      </c>
      <c r="AA34">
        <v>6.25E-2</v>
      </c>
      <c r="AB34">
        <v>6.25E-2</v>
      </c>
      <c r="AC34">
        <v>6.25E-2</v>
      </c>
      <c r="AD34">
        <v>6.25E-2</v>
      </c>
      <c r="AE34" s="8">
        <v>6.25E-2</v>
      </c>
      <c r="AF34">
        <v>-7.3392147060557222E-19</v>
      </c>
    </row>
    <row r="35" spans="1:32" x14ac:dyDescent="0.25">
      <c r="A35" s="17"/>
      <c r="P35">
        <v>-4.1666666666666755E-2</v>
      </c>
      <c r="Q35">
        <v>-7.2858385991025898E-17</v>
      </c>
      <c r="R35">
        <v>8.3333333333333273E-2</v>
      </c>
      <c r="S35">
        <v>4.1666666666666588E-2</v>
      </c>
      <c r="T35">
        <v>-7.2858385991025898E-17</v>
      </c>
      <c r="U35">
        <v>-9.3675067702747583E-17</v>
      </c>
      <c r="V35">
        <v>4.1666666666666616E-2</v>
      </c>
      <c r="W35">
        <v>4.1666666666666588E-2</v>
      </c>
      <c r="X35">
        <v>-0.12500000000000008</v>
      </c>
      <c r="Y35">
        <v>-8.3333333333333384E-2</v>
      </c>
      <c r="Z35">
        <v>-4.1666666666666727E-2</v>
      </c>
      <c r="AA35">
        <v>-3.8163916471489756E-17</v>
      </c>
      <c r="AB35">
        <v>-4.1666666666666699E-2</v>
      </c>
      <c r="AC35">
        <v>-8.3333333333333384E-2</v>
      </c>
      <c r="AD35">
        <v>-8.3333333333333412E-2</v>
      </c>
      <c r="AE35">
        <v>-4.1666666666666727E-2</v>
      </c>
      <c r="AF35">
        <v>0.3333333333333332</v>
      </c>
    </row>
    <row r="36" spans="1:32" x14ac:dyDescent="0.25">
      <c r="A36" s="17"/>
      <c r="P36">
        <v>6.25E-2</v>
      </c>
      <c r="Q36">
        <v>6.25E-2</v>
      </c>
      <c r="R36">
        <v>-6.25E-2</v>
      </c>
      <c r="S36">
        <v>-6.25E-2</v>
      </c>
      <c r="T36">
        <v>6.25E-2</v>
      </c>
      <c r="U36">
        <v>-6.25E-2</v>
      </c>
      <c r="V36">
        <v>6.25E-2</v>
      </c>
      <c r="W36">
        <v>-6.25E-2</v>
      </c>
      <c r="X36">
        <v>6.25E-2</v>
      </c>
      <c r="Y36">
        <v>6.25E-2</v>
      </c>
      <c r="Z36">
        <v>-6.25E-2</v>
      </c>
      <c r="AA36">
        <v>-6.25E-2</v>
      </c>
      <c r="AB36">
        <v>6.25E-2</v>
      </c>
      <c r="AC36">
        <v>6.25E-2</v>
      </c>
      <c r="AD36">
        <v>-6.25E-2</v>
      </c>
      <c r="AE36">
        <v>-6.25E-2</v>
      </c>
      <c r="AF36">
        <v>0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5.8916666666666746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1.8062499999999992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0.68750000000000155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0.50625000000000098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-0.33541666666667269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0.30624999999999991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BK52"/>
  <sheetViews>
    <sheetView zoomScale="60" zoomScaleNormal="60" workbookViewId="0">
      <pane xSplit="1" topLeftCell="B1" activePane="topRight" state="frozen"/>
      <selection activeCell="A232" sqref="A232"/>
      <selection pane="topRight" activeCell="B34" sqref="B34:H34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4" width="12" customWidth="1"/>
    <col min="5" max="5" width="14.5703125" customWidth="1"/>
    <col min="6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114</v>
      </c>
    </row>
    <row r="2" spans="1:56" x14ac:dyDescent="0.25">
      <c r="C2" t="s">
        <v>1</v>
      </c>
      <c r="I2" t="s">
        <v>67</v>
      </c>
    </row>
    <row r="3" spans="1:56" x14ac:dyDescent="0.25">
      <c r="C3" t="s">
        <v>113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115</v>
      </c>
      <c r="E7" s="9" t="s">
        <v>116</v>
      </c>
      <c r="F7" s="9" t="s">
        <v>97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4">MMULT(A8:F24,P38:P43)</f>
        <v>4.7695945945945946</v>
      </c>
      <c r="J8" s="5">
        <f>(H8-I8)</f>
        <v>-0.16959459459459492</v>
      </c>
      <c r="K8" s="5">
        <f>(H8-$H$25)</f>
        <v>-0.90882352941176503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3.3864020270270268</v>
      </c>
      <c r="J9" s="5">
        <f t="shared" ref="J9:J24" si="1">(H9-I9)</f>
        <v>0.96359797297297289</v>
      </c>
      <c r="K9" s="5">
        <f t="shared" ref="K9:K24" si="2">(H9-$H$25)</f>
        <v>-1.158823529411765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-1</v>
      </c>
      <c r="G10" s="30"/>
      <c r="H10" s="5">
        <v>6.95</v>
      </c>
      <c r="I10" s="5">
        <v>5.2730574324324335</v>
      </c>
      <c r="J10" s="5">
        <f t="shared" si="1"/>
        <v>1.6769425675675667</v>
      </c>
      <c r="K10" s="5">
        <f t="shared" si="2"/>
        <v>1.4411764705882355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-1</v>
      </c>
      <c r="G11" s="30"/>
      <c r="H11" s="5">
        <v>6.4</v>
      </c>
      <c r="I11" s="5">
        <v>6.6562500000000018</v>
      </c>
      <c r="J11" s="5">
        <f t="shared" si="1"/>
        <v>-0.25625000000000142</v>
      </c>
      <c r="K11" s="5">
        <f t="shared" si="2"/>
        <v>0.89117647058823568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7.2769425675675699</v>
      </c>
      <c r="J12" s="5">
        <f t="shared" si="1"/>
        <v>0.6230574324324305</v>
      </c>
      <c r="K12" s="5">
        <f t="shared" si="2"/>
        <v>2.3911764705882357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8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-1</v>
      </c>
      <c r="G13" s="30"/>
      <c r="H13" s="5">
        <v>4.4000000000000004</v>
      </c>
      <c r="I13" s="5">
        <v>4.1489020270270265</v>
      </c>
      <c r="J13" s="5">
        <f t="shared" si="1"/>
        <v>0.25109797297297387</v>
      </c>
      <c r="K13" s="5">
        <f t="shared" si="2"/>
        <v>-1.1088235294117643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-8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5.8937500000000016</v>
      </c>
      <c r="J14" s="5">
        <f t="shared" si="1"/>
        <v>-2.0437500000000015</v>
      </c>
      <c r="K14" s="5">
        <f t="shared" si="2"/>
        <v>-1.6588235294117646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1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si="0"/>
        <v>1</v>
      </c>
      <c r="F15" s="30">
        <v>-1</v>
      </c>
      <c r="G15" s="30"/>
      <c r="H15" s="5">
        <v>1.95</v>
      </c>
      <c r="I15" s="5">
        <v>2.7657094594594596</v>
      </c>
      <c r="J15" s="5">
        <f t="shared" si="1"/>
        <v>-0.81570945945945961</v>
      </c>
      <c r="K15" s="5">
        <f t="shared" si="2"/>
        <v>-3.5588235294117645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4.7506756756756756</v>
      </c>
      <c r="J16" s="5">
        <f t="shared" si="1"/>
        <v>-0.25067567567567561</v>
      </c>
      <c r="K16" s="5">
        <f t="shared" si="2"/>
        <v>-1.0088235294117647</v>
      </c>
      <c r="L16" s="19"/>
      <c r="M16" s="19"/>
      <c r="N16" s="19"/>
      <c r="P16">
        <f t="array" ref="P16:U21">MMULT(P9:AF14,A8:F24)</f>
        <v>17</v>
      </c>
      <c r="Q16">
        <v>-1</v>
      </c>
      <c r="R16">
        <v>1</v>
      </c>
      <c r="S16">
        <v>8</v>
      </c>
      <c r="T16">
        <v>-8</v>
      </c>
      <c r="U16">
        <v>1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3.3674831081081078</v>
      </c>
      <c r="J17" s="5">
        <f t="shared" si="1"/>
        <v>1.3325168918918924</v>
      </c>
      <c r="K17" s="5">
        <f t="shared" si="2"/>
        <v>-0.8088235294117645</v>
      </c>
      <c r="L17" s="19"/>
      <c r="M17" s="19"/>
      <c r="N17" s="19"/>
      <c r="P17">
        <v>-1</v>
      </c>
      <c r="Q17">
        <v>17</v>
      </c>
      <c r="R17">
        <v>-1</v>
      </c>
      <c r="S17">
        <v>-8</v>
      </c>
      <c r="T17">
        <v>8</v>
      </c>
      <c r="U17">
        <v>-1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8.8312500000000025</v>
      </c>
      <c r="J18" s="5">
        <f t="shared" si="1"/>
        <v>1.9187499999999975</v>
      </c>
      <c r="K18" s="5">
        <f t="shared" si="2"/>
        <v>5.2411764705882353</v>
      </c>
      <c r="L18" s="19"/>
      <c r="M18" s="19"/>
      <c r="N18" s="19"/>
      <c r="P18">
        <v>1</v>
      </c>
      <c r="Q18">
        <v>-1</v>
      </c>
      <c r="R18">
        <v>17</v>
      </c>
      <c r="S18">
        <v>8</v>
      </c>
      <c r="T18">
        <v>-8</v>
      </c>
      <c r="U18">
        <v>1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7.4480574324324325</v>
      </c>
      <c r="J19" s="5">
        <f t="shared" si="1"/>
        <v>-1.3980574324324326</v>
      </c>
      <c r="K19" s="5">
        <f t="shared" si="2"/>
        <v>0.54117647058823515</v>
      </c>
      <c r="L19" s="19"/>
      <c r="M19" s="19"/>
      <c r="N19" s="19"/>
      <c r="P19">
        <v>8</v>
      </c>
      <c r="Q19">
        <v>-8</v>
      </c>
      <c r="R19">
        <v>8</v>
      </c>
      <c r="S19">
        <v>80</v>
      </c>
      <c r="T19">
        <v>-64</v>
      </c>
      <c r="U19">
        <v>8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8.0687499999999996</v>
      </c>
      <c r="J20" s="5">
        <f t="shared" si="1"/>
        <v>1.78125</v>
      </c>
      <c r="K20" s="5">
        <f t="shared" si="2"/>
        <v>4.341176470588235</v>
      </c>
      <c r="L20" s="19"/>
      <c r="M20" s="19"/>
      <c r="N20" s="19"/>
      <c r="P20">
        <v>-8</v>
      </c>
      <c r="Q20">
        <v>8</v>
      </c>
      <c r="R20">
        <v>-8</v>
      </c>
      <c r="S20">
        <v>-64</v>
      </c>
      <c r="T20">
        <v>80</v>
      </c>
      <c r="U20">
        <v>-8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9.4519425675675688</v>
      </c>
      <c r="J21" s="5">
        <f t="shared" si="1"/>
        <v>-2.3019425675675684</v>
      </c>
      <c r="K21" s="5">
        <f t="shared" si="2"/>
        <v>1.6411764705882357</v>
      </c>
      <c r="L21" s="19"/>
      <c r="M21" s="19"/>
      <c r="N21" s="19"/>
      <c r="P21">
        <v>1</v>
      </c>
      <c r="Q21">
        <v>-1</v>
      </c>
      <c r="R21">
        <v>1</v>
      </c>
      <c r="S21">
        <v>8</v>
      </c>
      <c r="T21">
        <v>-8</v>
      </c>
      <c r="U21">
        <v>17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4.1299831081081075</v>
      </c>
      <c r="J22" s="5">
        <f t="shared" si="1"/>
        <v>0.12001689189189246</v>
      </c>
      <c r="K22" s="5">
        <f t="shared" si="2"/>
        <v>-1.2588235294117647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2.7467905405405406</v>
      </c>
      <c r="J23" s="5">
        <f t="shared" si="1"/>
        <v>-1.4967905405405406</v>
      </c>
      <c r="K23" s="5">
        <f t="shared" si="2"/>
        <v>-4.2588235294117647</v>
      </c>
      <c r="L23" s="19"/>
      <c r="M23" s="19"/>
      <c r="N23" s="19"/>
      <c r="P23">
        <f t="array" ref="P23:U28">MINVERSE(P16:U21)</f>
        <v>6.2077702702702707E-2</v>
      </c>
      <c r="Q23">
        <v>4.2229729729729803E-4</v>
      </c>
      <c r="R23">
        <v>-4.2229729729729683E-4</v>
      </c>
      <c r="S23">
        <v>-3.3783783783783777E-3</v>
      </c>
      <c r="T23">
        <v>3.3783783783783794E-3</v>
      </c>
      <c r="U23">
        <v>-4.2229729729729748E-4</v>
      </c>
    </row>
    <row r="24" spans="1:63" ht="16.5" customHeight="1" x14ac:dyDescent="0.25">
      <c r="A24" s="30">
        <v>1</v>
      </c>
      <c r="B24" s="30">
        <v>-1</v>
      </c>
      <c r="C24" s="30">
        <v>1</v>
      </c>
      <c r="D24" s="30">
        <v>8</v>
      </c>
      <c r="E24" s="30">
        <v>-8</v>
      </c>
      <c r="F24" s="30">
        <v>1</v>
      </c>
      <c r="G24" s="30"/>
      <c r="H24" s="38">
        <v>4.75</v>
      </c>
      <c r="I24" s="5">
        <v>4.6844594594594584</v>
      </c>
      <c r="J24" s="5">
        <f t="shared" si="1"/>
        <v>6.5540540540541592E-2</v>
      </c>
      <c r="K24" s="5">
        <f t="shared" si="2"/>
        <v>-0.75882352941176467</v>
      </c>
      <c r="L24" s="19"/>
      <c r="M24" s="19"/>
      <c r="N24" s="19"/>
      <c r="P24">
        <v>4.2229729729729765E-4</v>
      </c>
      <c r="Q24">
        <v>6.2077702702702714E-2</v>
      </c>
      <c r="R24">
        <v>4.2229729729729678E-4</v>
      </c>
      <c r="S24">
        <v>3.3783783783783777E-3</v>
      </c>
      <c r="T24">
        <v>-3.3783783783783812E-3</v>
      </c>
      <c r="U24">
        <v>4.2229729729729737E-4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5.5088235294117647</v>
      </c>
      <c r="I25" s="17"/>
      <c r="J25" s="17"/>
      <c r="K25" s="17"/>
      <c r="L25" s="17"/>
      <c r="M25" s="17"/>
      <c r="N25" s="17"/>
      <c r="P25">
        <v>-4.2229729729729754E-4</v>
      </c>
      <c r="Q25">
        <v>4.2229729729729754E-4</v>
      </c>
      <c r="R25">
        <v>6.2077702702702693E-2</v>
      </c>
      <c r="S25">
        <v>-3.3783783783783768E-3</v>
      </c>
      <c r="T25">
        <v>3.3783783783783803E-3</v>
      </c>
      <c r="U25">
        <v>-4.2229729729729721E-4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-3.3783783783783786E-3</v>
      </c>
      <c r="Q26">
        <v>3.3783783783783786E-3</v>
      </c>
      <c r="R26">
        <v>-3.3783783783783786E-3</v>
      </c>
      <c r="S26">
        <v>3.5472972972972971E-2</v>
      </c>
      <c r="T26">
        <v>2.7027027027027022E-2</v>
      </c>
      <c r="U26">
        <v>-3.3783783783783786E-3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3.3783783783783777E-3</v>
      </c>
      <c r="Q27">
        <v>-3.3783783783783777E-3</v>
      </c>
      <c r="R27">
        <v>3.3783783783783777E-3</v>
      </c>
      <c r="S27">
        <v>2.7027027027027029E-2</v>
      </c>
      <c r="T27">
        <v>3.5472972972972971E-2</v>
      </c>
      <c r="U27">
        <v>3.3783783783783777E-3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-4.2229729729729721E-4</v>
      </c>
      <c r="Q28">
        <v>4.2229729729729721E-4</v>
      </c>
      <c r="R28">
        <v>-4.2229729729729721E-4</v>
      </c>
      <c r="S28">
        <v>-3.378378378378379E-3</v>
      </c>
      <c r="T28">
        <v>3.3783783783783777E-3</v>
      </c>
      <c r="U28">
        <v>6.20777027027027E-2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6.7567567567567571E-2</v>
      </c>
      <c r="Q31">
        <v>6.8412162162162171E-2</v>
      </c>
      <c r="R31">
        <v>6.3344594594594586E-2</v>
      </c>
      <c r="S31">
        <v>6.2499999999999993E-2</v>
      </c>
      <c r="T31">
        <v>6.1655405405405393E-2</v>
      </c>
      <c r="U31">
        <v>6.8412162162162171E-2</v>
      </c>
      <c r="V31">
        <v>6.2499999999999986E-2</v>
      </c>
      <c r="W31">
        <v>6.9256756756756771E-2</v>
      </c>
      <c r="X31">
        <v>5.405405405405405E-2</v>
      </c>
      <c r="Y31">
        <v>5.489864864864865E-2</v>
      </c>
      <c r="Z31">
        <v>6.25E-2</v>
      </c>
      <c r="AA31">
        <v>6.33445945945946E-2</v>
      </c>
      <c r="AB31">
        <v>6.25E-2</v>
      </c>
      <c r="AC31">
        <v>6.16554054054054E-2</v>
      </c>
      <c r="AD31">
        <v>5.489864864864865E-2</v>
      </c>
      <c r="AE31" s="8">
        <v>5.574324324324325E-2</v>
      </c>
      <c r="AF31">
        <v>6.7567567567567528E-3</v>
      </c>
    </row>
    <row r="32" spans="1:63" x14ac:dyDescent="0.25">
      <c r="A32" s="17"/>
      <c r="P32">
        <v>-6.7567567567567571E-2</v>
      </c>
      <c r="Q32">
        <v>-6.8412162162162171E-2</v>
      </c>
      <c r="R32">
        <v>6.1655405405405414E-2</v>
      </c>
      <c r="S32">
        <v>6.2500000000000014E-2</v>
      </c>
      <c r="T32">
        <v>6.3344594594594614E-2</v>
      </c>
      <c r="U32">
        <v>-6.8412162162162171E-2</v>
      </c>
      <c r="V32">
        <v>6.2500000000000014E-2</v>
      </c>
      <c r="W32">
        <v>-6.9256756756756771E-2</v>
      </c>
      <c r="X32">
        <v>-5.4054054054054057E-2</v>
      </c>
      <c r="Y32">
        <v>-5.4898648648648657E-2</v>
      </c>
      <c r="Z32">
        <v>6.25E-2</v>
      </c>
      <c r="AA32">
        <v>6.1655405405405407E-2</v>
      </c>
      <c r="AB32">
        <v>6.25E-2</v>
      </c>
      <c r="AC32">
        <v>6.33445945945946E-2</v>
      </c>
      <c r="AD32">
        <v>-5.4898648648648657E-2</v>
      </c>
      <c r="AE32" s="8">
        <v>-5.5743243243243257E-2</v>
      </c>
      <c r="AF32">
        <v>-6.7567567567567459E-3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6.7567567567567557E-2</v>
      </c>
      <c r="Q33">
        <v>-5.6587837837837829E-2</v>
      </c>
      <c r="R33">
        <v>-6.1655405405405393E-2</v>
      </c>
      <c r="S33">
        <v>6.2499999999999993E-2</v>
      </c>
      <c r="T33">
        <v>6.1655405405405393E-2</v>
      </c>
      <c r="U33">
        <v>6.8412162162162157E-2</v>
      </c>
      <c r="V33">
        <v>-6.2499999999999993E-2</v>
      </c>
      <c r="W33">
        <v>-5.5743243243243229E-2</v>
      </c>
      <c r="X33">
        <v>5.4054054054054043E-2</v>
      </c>
      <c r="Y33">
        <v>-7.0101351351351343E-2</v>
      </c>
      <c r="Z33">
        <v>6.2499999999999993E-2</v>
      </c>
      <c r="AA33">
        <v>-6.1655405405405393E-2</v>
      </c>
      <c r="AB33">
        <v>-6.2499999999999993E-2</v>
      </c>
      <c r="AC33">
        <v>6.1655405405405393E-2</v>
      </c>
      <c r="AD33">
        <v>5.4898648648648643E-2</v>
      </c>
      <c r="AE33" s="8">
        <v>-6.9256756756756743E-2</v>
      </c>
      <c r="AF33">
        <v>6.7567567567567459E-3</v>
      </c>
    </row>
    <row r="34" spans="1:32" x14ac:dyDescent="0.25">
      <c r="A34" s="17"/>
      <c r="B34" s="5">
        <f>SUMSQ(J8:J24)</f>
        <v>27.334108952702703</v>
      </c>
      <c r="C34" s="5">
        <f>SUMSQ(K8:K24)</f>
        <v>98.676176470588231</v>
      </c>
      <c r="D34" s="5">
        <f>(C34-B34)/C34</f>
        <v>0.72299181088709885</v>
      </c>
      <c r="E34" s="34">
        <f>((C34/E31)-(B34/E30))/(C34/E31)</f>
        <v>0.59707899765396211</v>
      </c>
      <c r="F34" s="5">
        <f>SQRT(B34/E30)</f>
        <v>1.5763625838303337</v>
      </c>
      <c r="G34" s="5">
        <f>SQRT(B34/C30)</f>
        <v>1.2680255367790068</v>
      </c>
      <c r="H34" s="34">
        <f>((100*G34)/H25)</f>
        <v>23.018082354771078</v>
      </c>
      <c r="L34" s="19"/>
      <c r="M34" s="19"/>
      <c r="N34" s="19"/>
      <c r="P34">
        <v>-2.1959459459459464E-2</v>
      </c>
      <c r="Q34">
        <v>-1.5202702702702707E-2</v>
      </c>
      <c r="R34">
        <v>-5.5743243243243236E-2</v>
      </c>
      <c r="S34">
        <v>-6.2499999999999993E-2</v>
      </c>
      <c r="T34">
        <v>-6.9256756756756743E-2</v>
      </c>
      <c r="U34">
        <v>-1.5202702702702707E-2</v>
      </c>
      <c r="V34">
        <v>-6.2499999999999993E-2</v>
      </c>
      <c r="W34">
        <v>-8.4459459459459499E-3</v>
      </c>
      <c r="X34">
        <v>-5.0675675675675644E-3</v>
      </c>
      <c r="Y34">
        <v>1.6891891891891928E-3</v>
      </c>
      <c r="Z34">
        <v>6.2499999999999993E-2</v>
      </c>
      <c r="AA34">
        <v>6.9256756756756743E-2</v>
      </c>
      <c r="AB34">
        <v>6.2499999999999993E-2</v>
      </c>
      <c r="AC34">
        <v>5.5743243243243236E-2</v>
      </c>
      <c r="AD34">
        <v>1.6891891891891928E-3</v>
      </c>
      <c r="AE34" s="8">
        <v>8.4459459459459499E-3</v>
      </c>
      <c r="AF34">
        <v>5.4054054054054078E-2</v>
      </c>
    </row>
    <row r="35" spans="1:32" x14ac:dyDescent="0.25">
      <c r="A35" s="17"/>
      <c r="P35">
        <v>2.1959459459459454E-2</v>
      </c>
      <c r="Q35">
        <v>1.52027027027027E-2</v>
      </c>
      <c r="R35">
        <v>-6.9256756756756743E-2</v>
      </c>
      <c r="S35">
        <v>-6.25E-2</v>
      </c>
      <c r="T35">
        <v>-5.5743243243243243E-2</v>
      </c>
      <c r="U35">
        <v>1.5202702702702697E-2</v>
      </c>
      <c r="V35">
        <v>-6.2499999999999993E-2</v>
      </c>
      <c r="W35">
        <v>8.4459459459459429E-3</v>
      </c>
      <c r="X35">
        <v>5.0675675675675635E-3</v>
      </c>
      <c r="Y35">
        <v>-1.6891891891891867E-3</v>
      </c>
      <c r="Z35">
        <v>6.2499999999999993E-2</v>
      </c>
      <c r="AA35">
        <v>5.5743243243243243E-2</v>
      </c>
      <c r="AB35">
        <v>6.25E-2</v>
      </c>
      <c r="AC35">
        <v>6.9256756756756743E-2</v>
      </c>
      <c r="AD35">
        <v>-1.6891891891891919E-3</v>
      </c>
      <c r="AE35">
        <v>-8.4459459459459429E-3</v>
      </c>
      <c r="AF35">
        <v>-5.4054054054054022E-2</v>
      </c>
    </row>
    <row r="36" spans="1:32" x14ac:dyDescent="0.25">
      <c r="A36" s="17"/>
      <c r="P36">
        <v>6.7567567567567571E-2</v>
      </c>
      <c r="Q36">
        <v>6.8412162162162157E-2</v>
      </c>
      <c r="R36">
        <v>-6.16554054054054E-2</v>
      </c>
      <c r="S36">
        <v>-6.2499999999999993E-2</v>
      </c>
      <c r="T36">
        <v>6.1655405405405407E-2</v>
      </c>
      <c r="U36">
        <v>-5.6587837837837836E-2</v>
      </c>
      <c r="V36">
        <v>6.25E-2</v>
      </c>
      <c r="W36">
        <v>-5.5743243243243243E-2</v>
      </c>
      <c r="X36">
        <v>5.405405405405405E-2</v>
      </c>
      <c r="Y36">
        <v>5.4898648648648643E-2</v>
      </c>
      <c r="Z36">
        <v>-6.25E-2</v>
      </c>
      <c r="AA36">
        <v>-6.1655405405405407E-2</v>
      </c>
      <c r="AB36">
        <v>6.2499999999999993E-2</v>
      </c>
      <c r="AC36">
        <v>6.16554054054054E-2</v>
      </c>
      <c r="AD36">
        <v>-7.0101351351351343E-2</v>
      </c>
      <c r="AE36">
        <v>-6.9256756756756757E-2</v>
      </c>
      <c r="AF36">
        <v>6.7567567567567571E-3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5.560346283783784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1.8021537162162165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0.69159628378378379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0.53902027027027011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0.54847972972972969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0.31034628378378371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K52"/>
  <sheetViews>
    <sheetView zoomScale="60" zoomScaleNormal="60" workbookViewId="0">
      <pane xSplit="1" topLeftCell="B1" activePane="topRight" state="frozen"/>
      <selection activeCell="A232" sqref="A232"/>
      <selection pane="topRight" activeCell="B7" sqref="B7:G7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66</v>
      </c>
    </row>
    <row r="2" spans="1:56" x14ac:dyDescent="0.25">
      <c r="C2" t="s">
        <v>1</v>
      </c>
      <c r="I2" t="s">
        <v>117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96</v>
      </c>
      <c r="F7" s="9" t="s">
        <v>118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4">MMULT(A8:F24,P38:P43)</f>
        <v>4.5124999999999993</v>
      </c>
      <c r="J8" s="5">
        <f>(H8-I8)</f>
        <v>8.7500000000000355E-2</v>
      </c>
      <c r="K8" s="5">
        <f>(H8-$H$25)</f>
        <v>-0.75294117647058822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3.1374999999999953</v>
      </c>
      <c r="J9" s="5">
        <f t="shared" ref="J9:J24" si="1">(H9-I9)</f>
        <v>1.2125000000000044</v>
      </c>
      <c r="K9" s="5">
        <f t="shared" ref="K9:K24" si="2">(H9-$H$25)</f>
        <v>-1.0029411764705882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1</v>
      </c>
      <c r="G10" s="30"/>
      <c r="H10" s="5">
        <v>6.95</v>
      </c>
      <c r="I10" s="5">
        <v>5.5875000000000004</v>
      </c>
      <c r="J10" s="5">
        <f t="shared" si="1"/>
        <v>1.3624999999999998</v>
      </c>
      <c r="K10" s="5">
        <f t="shared" si="2"/>
        <v>1.5970588235294123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1</v>
      </c>
      <c r="G11" s="30"/>
      <c r="H11" s="5">
        <v>6.4</v>
      </c>
      <c r="I11" s="5">
        <v>6.9625000000000039</v>
      </c>
      <c r="J11" s="5">
        <f t="shared" si="1"/>
        <v>-0.56250000000000355</v>
      </c>
      <c r="K11" s="5">
        <f t="shared" si="2"/>
        <v>1.0470588235294125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-1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6.9625000000000039</v>
      </c>
      <c r="J12" s="5">
        <f t="shared" si="1"/>
        <v>0.93749999999999645</v>
      </c>
      <c r="K12" s="5">
        <f t="shared" si="2"/>
        <v>2.5470588235294125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1</v>
      </c>
      <c r="G13" s="30"/>
      <c r="H13" s="5">
        <v>4.4000000000000004</v>
      </c>
      <c r="I13" s="5">
        <v>4.5124999999999993</v>
      </c>
      <c r="J13" s="5">
        <f t="shared" si="1"/>
        <v>-0.11249999999999893</v>
      </c>
      <c r="K13" s="5">
        <f t="shared" si="2"/>
        <v>-0.95294117647058751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5.5875000000000004</v>
      </c>
      <c r="J14" s="5">
        <f t="shared" si="1"/>
        <v>-1.7375000000000003</v>
      </c>
      <c r="K14" s="5">
        <f t="shared" si="2"/>
        <v>-1.5029411764705878</v>
      </c>
      <c r="L14" s="19"/>
      <c r="M14" s="19"/>
      <c r="N14" s="19"/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0.25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si="0"/>
        <v>1</v>
      </c>
      <c r="F15" s="30">
        <v>1</v>
      </c>
      <c r="G15" s="30"/>
      <c r="H15" s="5">
        <v>1.95</v>
      </c>
      <c r="I15" s="5">
        <v>3.1374999999999953</v>
      </c>
      <c r="J15" s="5">
        <f t="shared" si="1"/>
        <v>-1.1874999999999953</v>
      </c>
      <c r="K15" s="5">
        <f t="shared" si="2"/>
        <v>-3.4029411764705877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4.3625000000000034</v>
      </c>
      <c r="J16" s="5">
        <f t="shared" si="1"/>
        <v>0.13749999999999662</v>
      </c>
      <c r="K16" s="5">
        <f t="shared" si="2"/>
        <v>-0.85294117647058787</v>
      </c>
      <c r="L16" s="19"/>
      <c r="M16" s="19"/>
      <c r="N16" s="19"/>
      <c r="P16">
        <f t="array" ref="P16:U21">MMULT(P9:AF14,A8:F24)</f>
        <v>17</v>
      </c>
      <c r="Q16">
        <v>-1</v>
      </c>
      <c r="R16">
        <v>-1</v>
      </c>
      <c r="S16">
        <v>-1</v>
      </c>
      <c r="T16">
        <v>1</v>
      </c>
      <c r="U16">
        <v>16.25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2.9874999999999998</v>
      </c>
      <c r="J17" s="5">
        <f t="shared" si="1"/>
        <v>1.7125000000000004</v>
      </c>
      <c r="K17" s="5">
        <f t="shared" si="2"/>
        <v>-0.65294117647058769</v>
      </c>
      <c r="L17" s="19"/>
      <c r="M17" s="19"/>
      <c r="N17" s="19"/>
      <c r="P17">
        <v>-1</v>
      </c>
      <c r="Q17">
        <v>17</v>
      </c>
      <c r="R17">
        <v>1</v>
      </c>
      <c r="S17">
        <v>1</v>
      </c>
      <c r="T17">
        <v>-1</v>
      </c>
      <c r="U17">
        <v>-0.25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1</v>
      </c>
      <c r="G18" s="30"/>
      <c r="H18" s="5">
        <v>10.75</v>
      </c>
      <c r="I18" s="5">
        <v>9.1375000000000028</v>
      </c>
      <c r="J18" s="5">
        <f t="shared" si="1"/>
        <v>1.6124999999999972</v>
      </c>
      <c r="K18" s="5">
        <f t="shared" si="2"/>
        <v>5.3970588235294121</v>
      </c>
      <c r="L18" s="19"/>
      <c r="M18" s="19"/>
      <c r="N18" s="19"/>
      <c r="P18">
        <v>-1</v>
      </c>
      <c r="Q18">
        <v>1</v>
      </c>
      <c r="R18">
        <v>17</v>
      </c>
      <c r="S18">
        <v>1</v>
      </c>
      <c r="T18">
        <v>-1</v>
      </c>
      <c r="U18">
        <v>-0.25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1</v>
      </c>
      <c r="G19" s="30"/>
      <c r="H19" s="5">
        <v>6.05</v>
      </c>
      <c r="I19" s="5">
        <v>7.7624999999999993</v>
      </c>
      <c r="J19" s="5">
        <f t="shared" si="1"/>
        <v>-1.7124999999999995</v>
      </c>
      <c r="K19" s="5">
        <f t="shared" si="2"/>
        <v>0.69705882352941195</v>
      </c>
      <c r="L19" s="19"/>
      <c r="M19" s="19"/>
      <c r="N19" s="19"/>
      <c r="P19">
        <v>-1</v>
      </c>
      <c r="Q19">
        <v>1</v>
      </c>
      <c r="R19">
        <v>1</v>
      </c>
      <c r="S19">
        <v>17</v>
      </c>
      <c r="T19">
        <v>-1</v>
      </c>
      <c r="U19">
        <v>-0.25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7.7624999999999993</v>
      </c>
      <c r="J20" s="5">
        <f t="shared" si="1"/>
        <v>2.0875000000000004</v>
      </c>
      <c r="K20" s="5">
        <f t="shared" si="2"/>
        <v>4.4970588235294118</v>
      </c>
      <c r="L20" s="19"/>
      <c r="M20" s="19"/>
      <c r="N20" s="19"/>
      <c r="P20">
        <v>1</v>
      </c>
      <c r="Q20">
        <v>-1</v>
      </c>
      <c r="R20">
        <v>-1</v>
      </c>
      <c r="S20">
        <v>-1</v>
      </c>
      <c r="T20">
        <v>17</v>
      </c>
      <c r="U20">
        <v>0.25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9.1375000000000028</v>
      </c>
      <c r="J21" s="5">
        <f t="shared" si="1"/>
        <v>-1.9875000000000025</v>
      </c>
      <c r="K21" s="5">
        <f t="shared" si="2"/>
        <v>1.7970588235294125</v>
      </c>
      <c r="L21" s="19"/>
      <c r="M21" s="19"/>
      <c r="N21" s="19"/>
      <c r="P21">
        <v>16.25</v>
      </c>
      <c r="Q21">
        <v>-0.25</v>
      </c>
      <c r="R21">
        <v>-0.25</v>
      </c>
      <c r="S21">
        <v>-0.25</v>
      </c>
      <c r="T21">
        <v>0.25</v>
      </c>
      <c r="U21">
        <v>16.0625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1</v>
      </c>
      <c r="G22" s="30"/>
      <c r="H22" s="5">
        <v>4.25</v>
      </c>
      <c r="I22" s="5">
        <v>4.3625000000000034</v>
      </c>
      <c r="J22" s="5">
        <f t="shared" si="1"/>
        <v>-0.11250000000000338</v>
      </c>
      <c r="K22" s="5">
        <f t="shared" si="2"/>
        <v>-1.1029411764705879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1</v>
      </c>
      <c r="G23" s="30"/>
      <c r="H23" s="5">
        <v>1.25</v>
      </c>
      <c r="I23" s="5">
        <v>2.9874999999999998</v>
      </c>
      <c r="J23" s="5">
        <f t="shared" si="1"/>
        <v>-1.7374999999999998</v>
      </c>
      <c r="K23" s="5">
        <f t="shared" si="2"/>
        <v>-4.1029411764705879</v>
      </c>
      <c r="L23" s="19"/>
      <c r="M23" s="19"/>
      <c r="N23" s="19"/>
      <c r="P23">
        <f t="array" ref="P23:U28">MINVERSE(P16:U21)</f>
        <v>2.2291666666666679</v>
      </c>
      <c r="Q23">
        <v>8.333333333333337E-2</v>
      </c>
      <c r="R23">
        <v>8.333333333333337E-2</v>
      </c>
      <c r="S23">
        <v>8.333333333333337E-2</v>
      </c>
      <c r="T23">
        <v>-8.333333333333337E-2</v>
      </c>
      <c r="U23">
        <v>-2.2500000000000009</v>
      </c>
    </row>
    <row r="24" spans="1:63" ht="16.5" customHeight="1" x14ac:dyDescent="0.25">
      <c r="A24" s="30">
        <v>1</v>
      </c>
      <c r="B24" s="30">
        <v>-1</v>
      </c>
      <c r="C24" s="30">
        <v>-1</v>
      </c>
      <c r="D24" s="30">
        <v>-1</v>
      </c>
      <c r="E24" s="30">
        <v>1</v>
      </c>
      <c r="F24" s="30">
        <v>0.25</v>
      </c>
      <c r="G24" s="30"/>
      <c r="H24" s="38">
        <v>2.1</v>
      </c>
      <c r="I24" s="5">
        <v>2.1000000000000192</v>
      </c>
      <c r="J24" s="5">
        <f t="shared" si="1"/>
        <v>-1.9095836023552692E-14</v>
      </c>
      <c r="K24" s="5">
        <f t="shared" si="2"/>
        <v>-3.2529411764705878</v>
      </c>
      <c r="L24" s="19"/>
      <c r="M24" s="19"/>
      <c r="N24" s="19"/>
      <c r="P24">
        <v>8.333333333333337E-2</v>
      </c>
      <c r="Q24">
        <v>6.25E-2</v>
      </c>
      <c r="R24">
        <v>1.2287624621502384E-18</v>
      </c>
      <c r="S24">
        <v>1.2287624621502384E-18</v>
      </c>
      <c r="T24">
        <v>-1.2287624621502384E-18</v>
      </c>
      <c r="U24">
        <v>-8.3333333333333356E-2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5.3529411764705879</v>
      </c>
      <c r="I25" s="17"/>
      <c r="J25" s="17"/>
      <c r="K25" s="17"/>
      <c r="L25" s="17"/>
      <c r="M25" s="17"/>
      <c r="N25" s="17"/>
      <c r="P25">
        <v>8.3333333333333356E-2</v>
      </c>
      <c r="Q25">
        <v>1.6434222403990803E-18</v>
      </c>
      <c r="R25">
        <v>6.25E-2</v>
      </c>
      <c r="S25">
        <v>1.6434222403990803E-18</v>
      </c>
      <c r="T25">
        <v>-1.6434222403990803E-18</v>
      </c>
      <c r="U25">
        <v>-8.3333333333333343E-2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8.3333333333333356E-2</v>
      </c>
      <c r="Q26">
        <v>1.2359904766334751E-18</v>
      </c>
      <c r="R26">
        <v>1.2359904766334751E-18</v>
      </c>
      <c r="S26">
        <v>6.25E-2</v>
      </c>
      <c r="T26">
        <v>-1.2359904766334751E-18</v>
      </c>
      <c r="U26">
        <v>-8.3333333333333356E-2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-8.333333333333337E-2</v>
      </c>
      <c r="Q27">
        <v>-1.6521175961683876E-18</v>
      </c>
      <c r="R27">
        <v>-1.6521175961683876E-18</v>
      </c>
      <c r="S27">
        <v>-1.2390881971262908E-18</v>
      </c>
      <c r="T27">
        <v>6.25E-2</v>
      </c>
      <c r="U27">
        <v>8.3333333333333356E-2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-2.2500000000000009</v>
      </c>
      <c r="Q28">
        <v>-8.333333333333337E-2</v>
      </c>
      <c r="R28">
        <v>-8.333333333333337E-2</v>
      </c>
      <c r="S28">
        <v>-8.333333333333337E-2</v>
      </c>
      <c r="T28">
        <v>8.333333333333337E-2</v>
      </c>
      <c r="U28">
        <v>2.3333333333333339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-0.1875</v>
      </c>
      <c r="Q31">
        <v>-0.35416666666666696</v>
      </c>
      <c r="R31">
        <v>-2.0833333333333037E-2</v>
      </c>
      <c r="S31">
        <v>0.14583333333333393</v>
      </c>
      <c r="T31">
        <v>0.14583333333333393</v>
      </c>
      <c r="U31">
        <v>-0.1875</v>
      </c>
      <c r="V31">
        <v>-2.0833333333333037E-2</v>
      </c>
      <c r="W31">
        <v>-0.35416666666666696</v>
      </c>
      <c r="X31">
        <v>0.14583333333333393</v>
      </c>
      <c r="Y31">
        <v>-2.0833333333333037E-2</v>
      </c>
      <c r="Z31">
        <v>0.14583333333333393</v>
      </c>
      <c r="AA31">
        <v>-2.0833333333333037E-2</v>
      </c>
      <c r="AB31">
        <v>-2.0833333333333037E-2</v>
      </c>
      <c r="AC31">
        <v>0.14583333333333393</v>
      </c>
      <c r="AD31">
        <v>0.14583333333333393</v>
      </c>
      <c r="AE31" s="8">
        <v>-2.0833333333333037E-2</v>
      </c>
      <c r="AF31">
        <v>1.3333333333333337</v>
      </c>
    </row>
    <row r="32" spans="1:63" x14ac:dyDescent="0.25">
      <c r="A32" s="17"/>
      <c r="P32">
        <v>-6.2499999999999986E-2</v>
      </c>
      <c r="Q32">
        <v>-6.2499999999999986E-2</v>
      </c>
      <c r="R32">
        <v>6.2500000000000014E-2</v>
      </c>
      <c r="S32">
        <v>6.2500000000000014E-2</v>
      </c>
      <c r="T32">
        <v>6.2500000000000014E-2</v>
      </c>
      <c r="U32">
        <v>-6.2499999999999986E-2</v>
      </c>
      <c r="V32">
        <v>6.2500000000000014E-2</v>
      </c>
      <c r="W32">
        <v>-6.2499999999999986E-2</v>
      </c>
      <c r="X32">
        <v>-6.2499999999999986E-2</v>
      </c>
      <c r="Y32">
        <v>-6.2499999999999986E-2</v>
      </c>
      <c r="Z32">
        <v>6.2500000000000014E-2</v>
      </c>
      <c r="AA32">
        <v>6.2500000000000014E-2</v>
      </c>
      <c r="AB32">
        <v>6.2500000000000014E-2</v>
      </c>
      <c r="AC32">
        <v>6.2500000000000014E-2</v>
      </c>
      <c r="AD32">
        <v>-6.2499999999999986E-2</v>
      </c>
      <c r="AE32" s="8">
        <v>-6.2499999999999986E-2</v>
      </c>
      <c r="AF32">
        <v>3.1225022567582528E-17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6.2500000000000028E-2</v>
      </c>
      <c r="Q33">
        <v>-6.2499999999999986E-2</v>
      </c>
      <c r="R33">
        <v>-6.2499999999999986E-2</v>
      </c>
      <c r="S33">
        <v>6.2500000000000028E-2</v>
      </c>
      <c r="T33">
        <v>6.2500000000000028E-2</v>
      </c>
      <c r="U33">
        <v>6.2500000000000028E-2</v>
      </c>
      <c r="V33">
        <v>-6.2499999999999986E-2</v>
      </c>
      <c r="W33">
        <v>-6.2499999999999986E-2</v>
      </c>
      <c r="X33">
        <v>6.2500000000000028E-2</v>
      </c>
      <c r="Y33">
        <v>-6.2499999999999986E-2</v>
      </c>
      <c r="Z33">
        <v>6.2500000000000028E-2</v>
      </c>
      <c r="AA33">
        <v>-6.2499999999999986E-2</v>
      </c>
      <c r="AB33">
        <v>-6.2499999999999986E-2</v>
      </c>
      <c r="AC33">
        <v>6.2500000000000028E-2</v>
      </c>
      <c r="AD33">
        <v>6.2500000000000028E-2</v>
      </c>
      <c r="AE33" s="8">
        <v>-6.2499999999999986E-2</v>
      </c>
      <c r="AF33">
        <v>2.0816681711721685E-17</v>
      </c>
    </row>
    <row r="34" spans="1:32" x14ac:dyDescent="0.25">
      <c r="A34" s="17"/>
      <c r="B34" s="5">
        <f>SUMSQ(J8:J24)</f>
        <v>28.794999999999998</v>
      </c>
      <c r="C34" s="5">
        <f>SUMSQ(K8:K24)</f>
        <v>109.30735294117648</v>
      </c>
      <c r="D34" s="5">
        <f>(C34-B34)/C34</f>
        <v>0.73656849950893999</v>
      </c>
      <c r="E34" s="34">
        <f>((C34/E31)-(B34/E30))/(C34/E31)</f>
        <v>0.61682690837664012</v>
      </c>
      <c r="F34" s="5">
        <f>SQRT(B34/E30)</f>
        <v>1.6179392055102912</v>
      </c>
      <c r="G34" s="5">
        <f>SQRT(B34/C30)</f>
        <v>1.301469757394218</v>
      </c>
      <c r="H34" s="34">
        <f>((100*G34)/H25)</f>
        <v>24.313171291979899</v>
      </c>
      <c r="L34" s="19"/>
      <c r="M34" s="19"/>
      <c r="N34" s="19"/>
      <c r="P34">
        <v>-6.25E-2</v>
      </c>
      <c r="Q34">
        <v>-6.25E-2</v>
      </c>
      <c r="R34">
        <v>-6.25E-2</v>
      </c>
      <c r="S34">
        <v>-6.25E-2</v>
      </c>
      <c r="T34">
        <v>-6.25E-2</v>
      </c>
      <c r="U34">
        <v>-6.25E-2</v>
      </c>
      <c r="V34">
        <v>-6.25E-2</v>
      </c>
      <c r="W34">
        <v>-6.25E-2</v>
      </c>
      <c r="X34">
        <v>6.2500000000000014E-2</v>
      </c>
      <c r="Y34">
        <v>6.2500000000000014E-2</v>
      </c>
      <c r="Z34">
        <v>6.2500000000000014E-2</v>
      </c>
      <c r="AA34">
        <v>6.2500000000000014E-2</v>
      </c>
      <c r="AB34">
        <v>6.2500000000000014E-2</v>
      </c>
      <c r="AC34">
        <v>6.2500000000000014E-2</v>
      </c>
      <c r="AD34">
        <v>6.2500000000000014E-2</v>
      </c>
      <c r="AE34" s="8">
        <v>6.2500000000000014E-2</v>
      </c>
      <c r="AF34">
        <v>1.7347234759768071E-17</v>
      </c>
    </row>
    <row r="35" spans="1:32" x14ac:dyDescent="0.25">
      <c r="A35" s="17"/>
      <c r="P35">
        <v>6.2499999999999986E-2</v>
      </c>
      <c r="Q35">
        <v>6.2499999999999986E-2</v>
      </c>
      <c r="R35">
        <v>-6.2500000000000014E-2</v>
      </c>
      <c r="S35">
        <v>-6.2500000000000014E-2</v>
      </c>
      <c r="T35">
        <v>-6.2500000000000014E-2</v>
      </c>
      <c r="U35">
        <v>6.2499999999999986E-2</v>
      </c>
      <c r="V35">
        <v>-6.2500000000000014E-2</v>
      </c>
      <c r="W35">
        <v>6.2499999999999986E-2</v>
      </c>
      <c r="X35">
        <v>-6.2500000000000014E-2</v>
      </c>
      <c r="Y35">
        <v>-6.2500000000000014E-2</v>
      </c>
      <c r="Z35">
        <v>6.2499999999999986E-2</v>
      </c>
      <c r="AA35">
        <v>6.2499999999999986E-2</v>
      </c>
      <c r="AB35">
        <v>6.2499999999999986E-2</v>
      </c>
      <c r="AC35">
        <v>6.2499999999999986E-2</v>
      </c>
      <c r="AD35">
        <v>-6.2500000000000014E-2</v>
      </c>
      <c r="AE35">
        <v>-6.2500000000000014E-2</v>
      </c>
      <c r="AF35">
        <v>-3.1225022567582528E-17</v>
      </c>
    </row>
    <row r="36" spans="1:32" x14ac:dyDescent="0.25">
      <c r="A36" s="17"/>
      <c r="P36">
        <v>0.25</v>
      </c>
      <c r="Q36">
        <v>0.41666666666666696</v>
      </c>
      <c r="R36">
        <v>8.3333333333333037E-2</v>
      </c>
      <c r="S36">
        <v>-8.3333333333333925E-2</v>
      </c>
      <c r="T36">
        <v>-8.3333333333333925E-2</v>
      </c>
      <c r="U36">
        <v>0.25</v>
      </c>
      <c r="V36">
        <v>8.3333333333333037E-2</v>
      </c>
      <c r="W36">
        <v>0.41666666666666696</v>
      </c>
      <c r="X36">
        <v>-8.3333333333333925E-2</v>
      </c>
      <c r="Y36">
        <v>8.3333333333333037E-2</v>
      </c>
      <c r="Z36">
        <v>-8.3333333333333925E-2</v>
      </c>
      <c r="AA36">
        <v>8.3333333333333037E-2</v>
      </c>
      <c r="AB36">
        <v>8.3333333333333037E-2</v>
      </c>
      <c r="AC36">
        <v>-8.3333333333333925E-2</v>
      </c>
      <c r="AD36">
        <v>-8.3333333333333925E-2</v>
      </c>
      <c r="AE36">
        <v>8.3333333333333037E-2</v>
      </c>
      <c r="AF36">
        <v>-1.3333333333333335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4.1729166666666995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1.8062500000000012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0.687500000000002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0.50625000000000064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0.5812499999999986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1.3833333333333013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K52"/>
  <sheetViews>
    <sheetView topLeftCell="A4" zoomScale="60" zoomScaleNormal="60" workbookViewId="0">
      <pane xSplit="1" topLeftCell="B1" activePane="topRight" state="frozen"/>
      <selection activeCell="A232" sqref="A232"/>
      <selection pane="topRight" activeCell="B7" sqref="B7:F7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66</v>
      </c>
    </row>
    <row r="2" spans="1:56" x14ac:dyDescent="0.25">
      <c r="C2" t="s">
        <v>1</v>
      </c>
      <c r="I2" t="s">
        <v>120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96</v>
      </c>
      <c r="F7" s="9" t="s">
        <v>119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f>(B8*D8)</f>
        <v>1</v>
      </c>
      <c r="F8" s="30">
        <v>1</v>
      </c>
      <c r="G8" s="30"/>
      <c r="H8" s="5">
        <v>4.5999999999999996</v>
      </c>
      <c r="I8" s="5">
        <f t="array" ref="I8:I24">MMULT(A8:F24,P38:P43)</f>
        <v>4.6820539033457278</v>
      </c>
      <c r="J8" s="5">
        <f>(H8-I8)</f>
        <v>-8.2053903345728152E-2</v>
      </c>
      <c r="K8" s="5">
        <f>(H8-$H$25)</f>
        <v>-0.75294117647058822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f t="shared" ref="E9:E23" si="0">(B9*D9)</f>
        <v>1</v>
      </c>
      <c r="F9" s="30">
        <v>1</v>
      </c>
      <c r="G9" s="30"/>
      <c r="H9" s="5">
        <v>4.3499999999999996</v>
      </c>
      <c r="I9" s="5">
        <v>3.2119609665427538</v>
      </c>
      <c r="J9" s="5">
        <f t="shared" ref="J9:J24" si="1">(H9-I9)</f>
        <v>1.1380390334572459</v>
      </c>
      <c r="K9" s="5">
        <f t="shared" ref="K9:K24" si="2">(H9-$H$25)</f>
        <v>-1.0029411764705882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f t="shared" si="0"/>
        <v>-1</v>
      </c>
      <c r="F10" s="30">
        <v>-1</v>
      </c>
      <c r="G10" s="30"/>
      <c r="H10" s="5">
        <v>6.95</v>
      </c>
      <c r="I10" s="5">
        <v>5.22776022304833</v>
      </c>
      <c r="J10" s="5">
        <f t="shared" si="1"/>
        <v>1.7222397769516702</v>
      </c>
      <c r="K10" s="5">
        <f t="shared" si="2"/>
        <v>1.5970588235294123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f t="shared" si="0"/>
        <v>-1</v>
      </c>
      <c r="F11" s="30">
        <v>-1</v>
      </c>
      <c r="G11" s="30"/>
      <c r="H11" s="5">
        <v>6.4</v>
      </c>
      <c r="I11" s="5">
        <v>6.697853159851304</v>
      </c>
      <c r="J11" s="5">
        <f t="shared" si="1"/>
        <v>-0.29785315985130367</v>
      </c>
      <c r="K11" s="5">
        <f t="shared" si="2"/>
        <v>1.0470588235294125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-1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f t="shared" si="0"/>
        <v>-1</v>
      </c>
      <c r="F12" s="30">
        <v>1</v>
      </c>
      <c r="G12" s="30"/>
      <c r="H12" s="5">
        <v>7.9</v>
      </c>
      <c r="I12" s="5">
        <v>7.322239776951676</v>
      </c>
      <c r="J12" s="5">
        <f t="shared" si="1"/>
        <v>0.57776022304832431</v>
      </c>
      <c r="K12" s="5">
        <f t="shared" si="2"/>
        <v>2.5470588235294125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f t="shared" si="0"/>
        <v>1</v>
      </c>
      <c r="F13" s="30">
        <v>-1</v>
      </c>
      <c r="G13" s="30"/>
      <c r="H13" s="5">
        <v>4.4000000000000004</v>
      </c>
      <c r="I13" s="5">
        <v>4.0576672862453558</v>
      </c>
      <c r="J13" s="5">
        <f t="shared" si="1"/>
        <v>0.34233271375464458</v>
      </c>
      <c r="K13" s="5">
        <f t="shared" si="2"/>
        <v>-0.95294117647058751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f t="shared" si="0"/>
        <v>-1</v>
      </c>
      <c r="F14" s="30">
        <v>1</v>
      </c>
      <c r="G14" s="30"/>
      <c r="H14" s="5">
        <v>3.85</v>
      </c>
      <c r="I14" s="5">
        <v>5.852146840148702</v>
      </c>
      <c r="J14" s="5">
        <f t="shared" si="1"/>
        <v>-2.0021468401487019</v>
      </c>
      <c r="K14" s="5">
        <f t="shared" si="2"/>
        <v>-1.5029411764705878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-0.125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f t="shared" si="0"/>
        <v>1</v>
      </c>
      <c r="F15" s="30">
        <v>-1</v>
      </c>
      <c r="G15" s="30"/>
      <c r="H15" s="5">
        <v>1.95</v>
      </c>
      <c r="I15" s="5">
        <v>2.5875743494423817</v>
      </c>
      <c r="J15" s="5">
        <f t="shared" si="1"/>
        <v>-0.63757434944238178</v>
      </c>
      <c r="K15" s="5">
        <f t="shared" si="2"/>
        <v>-3.4029411764705877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f t="shared" si="0"/>
        <v>-1</v>
      </c>
      <c r="F16" s="30">
        <v>1</v>
      </c>
      <c r="G16" s="30"/>
      <c r="H16" s="5">
        <v>4.5</v>
      </c>
      <c r="I16" s="5">
        <v>4.7222397769516764</v>
      </c>
      <c r="J16" s="5">
        <f t="shared" si="1"/>
        <v>-0.2222397769516764</v>
      </c>
      <c r="K16" s="5">
        <f t="shared" si="2"/>
        <v>-0.85294117647058787</v>
      </c>
      <c r="L16" s="19"/>
      <c r="M16" s="19"/>
      <c r="N16" s="19"/>
      <c r="P16">
        <f t="array" ref="P16:U21">MMULT(P9:AF14,A8:F24)</f>
        <v>17</v>
      </c>
      <c r="Q16">
        <v>-1</v>
      </c>
      <c r="R16">
        <v>-1</v>
      </c>
      <c r="S16">
        <v>-1</v>
      </c>
      <c r="T16">
        <v>1</v>
      </c>
      <c r="U16">
        <v>-0.125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f t="shared" si="0"/>
        <v>-1</v>
      </c>
      <c r="F17" s="30">
        <v>1</v>
      </c>
      <c r="G17" s="30"/>
      <c r="H17" s="5">
        <v>4.7</v>
      </c>
      <c r="I17" s="5">
        <v>3.2521468401487033</v>
      </c>
      <c r="J17" s="5">
        <f t="shared" si="1"/>
        <v>1.4478531598512969</v>
      </c>
      <c r="K17" s="5">
        <f t="shared" si="2"/>
        <v>-0.65294117647058769</v>
      </c>
      <c r="L17" s="19"/>
      <c r="M17" s="19"/>
      <c r="N17" s="19"/>
      <c r="P17">
        <v>-1</v>
      </c>
      <c r="Q17">
        <v>17</v>
      </c>
      <c r="R17">
        <v>1</v>
      </c>
      <c r="S17">
        <v>1</v>
      </c>
      <c r="T17">
        <v>-1</v>
      </c>
      <c r="U17">
        <v>0.125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f t="shared" si="0"/>
        <v>1</v>
      </c>
      <c r="F18" s="30">
        <v>-1</v>
      </c>
      <c r="G18" s="30"/>
      <c r="H18" s="5">
        <v>10.75</v>
      </c>
      <c r="I18" s="5">
        <v>8.872853159851303</v>
      </c>
      <c r="J18" s="5">
        <f t="shared" si="1"/>
        <v>1.877146840148697</v>
      </c>
      <c r="K18" s="5">
        <f t="shared" si="2"/>
        <v>5.3970588235294121</v>
      </c>
      <c r="L18" s="19"/>
      <c r="M18" s="19"/>
      <c r="N18" s="19"/>
      <c r="P18">
        <v>-1</v>
      </c>
      <c r="Q18">
        <v>1</v>
      </c>
      <c r="R18">
        <v>17</v>
      </c>
      <c r="S18">
        <v>1</v>
      </c>
      <c r="T18">
        <v>-1</v>
      </c>
      <c r="U18">
        <v>0.125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f t="shared" si="0"/>
        <v>1</v>
      </c>
      <c r="F19" s="30">
        <v>-1</v>
      </c>
      <c r="G19" s="30"/>
      <c r="H19" s="5">
        <v>6.05</v>
      </c>
      <c r="I19" s="5">
        <v>7.4027602230483289</v>
      </c>
      <c r="J19" s="5">
        <f t="shared" si="1"/>
        <v>-1.3527602230483291</v>
      </c>
      <c r="K19" s="5">
        <f t="shared" si="2"/>
        <v>0.69705882352941195</v>
      </c>
      <c r="L19" s="19"/>
      <c r="M19" s="19"/>
      <c r="N19" s="19"/>
      <c r="P19">
        <v>-1</v>
      </c>
      <c r="Q19">
        <v>1</v>
      </c>
      <c r="R19">
        <v>1</v>
      </c>
      <c r="S19">
        <v>17</v>
      </c>
      <c r="T19">
        <v>-1</v>
      </c>
      <c r="U19">
        <v>0.125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f t="shared" si="0"/>
        <v>1</v>
      </c>
      <c r="F20" s="30">
        <v>1</v>
      </c>
      <c r="G20" s="30"/>
      <c r="H20" s="5">
        <v>9.85</v>
      </c>
      <c r="I20" s="5">
        <v>8.0271468401487009</v>
      </c>
      <c r="J20" s="5">
        <f t="shared" si="1"/>
        <v>1.8228531598512987</v>
      </c>
      <c r="K20" s="5">
        <f t="shared" si="2"/>
        <v>4.4970588235294118</v>
      </c>
      <c r="L20" s="19"/>
      <c r="M20" s="19"/>
      <c r="N20" s="19"/>
      <c r="P20">
        <v>1</v>
      </c>
      <c r="Q20">
        <v>-1</v>
      </c>
      <c r="R20">
        <v>-1</v>
      </c>
      <c r="S20">
        <v>-1</v>
      </c>
      <c r="T20">
        <v>17</v>
      </c>
      <c r="U20">
        <v>-0.125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f t="shared" si="0"/>
        <v>1</v>
      </c>
      <c r="F21" s="30">
        <v>1</v>
      </c>
      <c r="G21" s="30"/>
      <c r="H21" s="5">
        <v>7.15</v>
      </c>
      <c r="I21" s="5">
        <v>9.4972397769516732</v>
      </c>
      <c r="J21" s="5">
        <f t="shared" si="1"/>
        <v>-2.3472397769516729</v>
      </c>
      <c r="K21" s="5">
        <f t="shared" si="2"/>
        <v>1.7970588235294125</v>
      </c>
      <c r="L21" s="19"/>
      <c r="M21" s="19"/>
      <c r="N21" s="19"/>
      <c r="P21">
        <v>-0.125</v>
      </c>
      <c r="Q21">
        <v>0.125</v>
      </c>
      <c r="R21">
        <v>0.125</v>
      </c>
      <c r="S21">
        <v>0.125</v>
      </c>
      <c r="T21">
        <v>-0.125</v>
      </c>
      <c r="U21">
        <v>16.015625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f t="shared" si="0"/>
        <v>-1</v>
      </c>
      <c r="F22" s="30">
        <v>-1</v>
      </c>
      <c r="G22" s="30"/>
      <c r="H22" s="5">
        <v>4.25</v>
      </c>
      <c r="I22" s="5">
        <v>4.0978531598513044</v>
      </c>
      <c r="J22" s="5">
        <f t="shared" si="1"/>
        <v>0.15214684014869562</v>
      </c>
      <c r="K22" s="5">
        <f t="shared" si="2"/>
        <v>-1.1029411764705879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f t="shared" si="0"/>
        <v>-1</v>
      </c>
      <c r="F23" s="30">
        <v>-1</v>
      </c>
      <c r="G23" s="30"/>
      <c r="H23" s="5">
        <v>1.25</v>
      </c>
      <c r="I23" s="5">
        <v>2.6277602230483312</v>
      </c>
      <c r="J23" s="5">
        <f t="shared" si="1"/>
        <v>-1.3777602230483312</v>
      </c>
      <c r="K23" s="5">
        <f t="shared" si="2"/>
        <v>-4.1029411764705879</v>
      </c>
      <c r="L23" s="19"/>
      <c r="M23" s="19"/>
      <c r="N23" s="19"/>
      <c r="P23">
        <f t="array" ref="P23:U28">MINVERSE(P16:U21)</f>
        <v>5.9526022304832733E-2</v>
      </c>
      <c r="Q23">
        <v>2.9739776951672849E-3</v>
      </c>
      <c r="R23">
        <v>2.9739776951672853E-3</v>
      </c>
      <c r="S23">
        <v>2.9739776951672858E-3</v>
      </c>
      <c r="T23">
        <v>-2.9739776951672862E-3</v>
      </c>
      <c r="U23">
        <v>3.7174721189591077E-4</v>
      </c>
    </row>
    <row r="24" spans="1:63" ht="16.5" customHeight="1" x14ac:dyDescent="0.25">
      <c r="A24" s="30">
        <v>1</v>
      </c>
      <c r="B24" s="30">
        <v>-1</v>
      </c>
      <c r="C24" s="30">
        <v>-1</v>
      </c>
      <c r="D24" s="30">
        <v>-1</v>
      </c>
      <c r="E24" s="30">
        <v>1</v>
      </c>
      <c r="F24" s="30">
        <v>-0.125</v>
      </c>
      <c r="G24" s="30"/>
      <c r="H24" s="38">
        <v>2.1</v>
      </c>
      <c r="I24" s="5">
        <v>2.8607434944237946</v>
      </c>
      <c r="J24" s="5">
        <f t="shared" si="1"/>
        <v>-0.76074349442379452</v>
      </c>
      <c r="K24" s="5">
        <f t="shared" si="2"/>
        <v>-3.2529411764705878</v>
      </c>
      <c r="L24" s="19"/>
      <c r="M24" s="19"/>
      <c r="N24" s="19"/>
      <c r="P24">
        <v>2.9739776951672866E-3</v>
      </c>
      <c r="Q24">
        <v>5.9526022304832699E-2</v>
      </c>
      <c r="R24">
        <v>-2.9739776951672858E-3</v>
      </c>
      <c r="S24">
        <v>-2.9739776951672862E-3</v>
      </c>
      <c r="T24">
        <v>2.9739776951672858E-3</v>
      </c>
      <c r="U24">
        <v>-3.7174721189591077E-4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5.3529411764705879</v>
      </c>
      <c r="I25" s="17"/>
      <c r="J25" s="17"/>
      <c r="K25" s="17"/>
      <c r="L25" s="17"/>
      <c r="M25" s="17"/>
      <c r="N25" s="17"/>
      <c r="P25">
        <v>2.9739776951672858E-3</v>
      </c>
      <c r="Q25">
        <v>-2.9739776951672858E-3</v>
      </c>
      <c r="R25">
        <v>5.9526022304832706E-2</v>
      </c>
      <c r="S25">
        <v>-2.9739776951672858E-3</v>
      </c>
      <c r="T25">
        <v>2.9739776951672858E-3</v>
      </c>
      <c r="U25">
        <v>-3.7174721189591077E-4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2.9739776951672862E-3</v>
      </c>
      <c r="Q26">
        <v>-2.9739776951672862E-3</v>
      </c>
      <c r="R26">
        <v>-2.9739776951672862E-3</v>
      </c>
      <c r="S26">
        <v>5.9526022304832713E-2</v>
      </c>
      <c r="T26">
        <v>2.9739776951672862E-3</v>
      </c>
      <c r="U26">
        <v>-3.7174721189591077E-4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-2.9739776951672862E-3</v>
      </c>
      <c r="Q27">
        <v>2.9739776951672862E-3</v>
      </c>
      <c r="R27">
        <v>2.9739776951672862E-3</v>
      </c>
      <c r="S27">
        <v>2.9739776951672866E-3</v>
      </c>
      <c r="T27">
        <v>5.9526022304832713E-2</v>
      </c>
      <c r="U27">
        <v>3.7174721189591072E-4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3.7174721189591072E-4</v>
      </c>
      <c r="Q28">
        <v>-3.7174721189591072E-4</v>
      </c>
      <c r="R28">
        <v>-3.7174721189591072E-4</v>
      </c>
      <c r="S28">
        <v>-3.7174721189591077E-4</v>
      </c>
      <c r="T28">
        <v>3.7174721189591072E-4</v>
      </c>
      <c r="U28">
        <v>6.245353159851301E-2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5.3949814126394068E-2</v>
      </c>
      <c r="Q31">
        <v>4.8001858736059493E-2</v>
      </c>
      <c r="R31">
        <v>5.9154275092936817E-2</v>
      </c>
      <c r="S31">
        <v>6.5102230483271392E-2</v>
      </c>
      <c r="T31">
        <v>6.5845724907063211E-2</v>
      </c>
      <c r="U31">
        <v>5.3206319702602249E-2</v>
      </c>
      <c r="V31">
        <v>5.9897769516728636E-2</v>
      </c>
      <c r="W31">
        <v>4.7258364312267674E-2</v>
      </c>
      <c r="X31">
        <v>6.5845724907063211E-2</v>
      </c>
      <c r="Y31">
        <v>5.9897769516728643E-2</v>
      </c>
      <c r="Z31">
        <v>6.5102230483271392E-2</v>
      </c>
      <c r="AA31">
        <v>5.9154275092936817E-2</v>
      </c>
      <c r="AB31">
        <v>5.9897769516728636E-2</v>
      </c>
      <c r="AC31">
        <v>6.5845724907063211E-2</v>
      </c>
      <c r="AD31">
        <v>6.5102230483271392E-2</v>
      </c>
      <c r="AE31" s="8">
        <v>5.9154275092936824E-2</v>
      </c>
      <c r="AF31">
        <v>4.7583643122676593E-2</v>
      </c>
    </row>
    <row r="32" spans="1:63" x14ac:dyDescent="0.25">
      <c r="A32" s="17"/>
      <c r="P32">
        <v>-5.3949814126394033E-2</v>
      </c>
      <c r="Q32">
        <v>-4.8001858736059458E-2</v>
      </c>
      <c r="R32">
        <v>6.5845724907063183E-2</v>
      </c>
      <c r="S32">
        <v>5.9897769516728608E-2</v>
      </c>
      <c r="T32">
        <v>5.9154275092936789E-2</v>
      </c>
      <c r="U32">
        <v>-5.3206319702602214E-2</v>
      </c>
      <c r="V32">
        <v>6.5102230483271364E-2</v>
      </c>
      <c r="W32">
        <v>-4.7258364312267639E-2</v>
      </c>
      <c r="X32">
        <v>-6.5845724907063183E-2</v>
      </c>
      <c r="Y32">
        <v>-5.9897769516728608E-2</v>
      </c>
      <c r="Z32">
        <v>5.9897769516728608E-2</v>
      </c>
      <c r="AA32">
        <v>6.5845724907063183E-2</v>
      </c>
      <c r="AB32">
        <v>6.5102230483271364E-2</v>
      </c>
      <c r="AC32">
        <v>5.9154275092936789E-2</v>
      </c>
      <c r="AD32">
        <v>-6.5102230483271364E-2</v>
      </c>
      <c r="AE32" s="8">
        <v>-5.9154275092936789E-2</v>
      </c>
      <c r="AF32">
        <v>-4.7583643122676558E-2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7.1050185873605939E-2</v>
      </c>
      <c r="Q33">
        <v>-4.8001858736059472E-2</v>
      </c>
      <c r="R33">
        <v>-5.9154275092936796E-2</v>
      </c>
      <c r="S33">
        <v>5.9897769516728615E-2</v>
      </c>
      <c r="T33">
        <v>5.9154275092936796E-2</v>
      </c>
      <c r="U33">
        <v>7.1793680297397758E-2</v>
      </c>
      <c r="V33">
        <v>-5.9897769516728615E-2</v>
      </c>
      <c r="W33">
        <v>-4.7258364312267653E-2</v>
      </c>
      <c r="X33">
        <v>5.9154275092936789E-2</v>
      </c>
      <c r="Y33">
        <v>-5.9897769516728622E-2</v>
      </c>
      <c r="Z33">
        <v>5.9897769516728615E-2</v>
      </c>
      <c r="AA33">
        <v>-5.9154275092936796E-2</v>
      </c>
      <c r="AB33">
        <v>-5.9897769516728615E-2</v>
      </c>
      <c r="AC33">
        <v>5.9154275092936796E-2</v>
      </c>
      <c r="AD33">
        <v>5.9897769516728608E-2</v>
      </c>
      <c r="AE33" s="8">
        <v>-5.9154275092936803E-2</v>
      </c>
      <c r="AF33">
        <v>-4.7583643122676572E-2</v>
      </c>
    </row>
    <row r="34" spans="1:32" x14ac:dyDescent="0.25">
      <c r="A34" s="17"/>
      <c r="B34" s="5">
        <f>SUMSQ(J8:J24)</f>
        <v>28.054524163568765</v>
      </c>
      <c r="C34" s="5">
        <f>SUMSQ(K8:K24)</f>
        <v>109.30735294117648</v>
      </c>
      <c r="D34" s="5">
        <f>(C34-B34)/C34</f>
        <v>0.74334275409023709</v>
      </c>
      <c r="E34" s="34">
        <f>((C34/E31)-(B34/E30))/(C34/E31)</f>
        <v>0.62668036958579953</v>
      </c>
      <c r="F34" s="5">
        <f>SQRT(B34/E30)</f>
        <v>1.5970007162168589</v>
      </c>
      <c r="G34" s="5">
        <f>SQRT(B34/C30)</f>
        <v>1.2846268435887329</v>
      </c>
      <c r="H34" s="34">
        <f>((100*G34)/H25)</f>
        <v>23.99852345165765</v>
      </c>
      <c r="L34" s="19"/>
      <c r="M34" s="19"/>
      <c r="N34" s="19"/>
      <c r="P34">
        <v>-5.3949814126394047E-2</v>
      </c>
      <c r="Q34">
        <v>-4.8001858736059472E-2</v>
      </c>
      <c r="R34">
        <v>-5.9154275092936803E-2</v>
      </c>
      <c r="S34">
        <v>-6.5102230483271378E-2</v>
      </c>
      <c r="T34">
        <v>-6.5845724907063197E-2</v>
      </c>
      <c r="U34">
        <v>-5.3206319702602228E-2</v>
      </c>
      <c r="V34">
        <v>-5.9897769516728622E-2</v>
      </c>
      <c r="W34">
        <v>-4.7258364312267653E-2</v>
      </c>
      <c r="X34">
        <v>5.9154275092936803E-2</v>
      </c>
      <c r="Y34">
        <v>6.5102230483271378E-2</v>
      </c>
      <c r="Z34">
        <v>5.9897769516728622E-2</v>
      </c>
      <c r="AA34">
        <v>6.5845724907063197E-2</v>
      </c>
      <c r="AB34">
        <v>6.5102230483271378E-2</v>
      </c>
      <c r="AC34">
        <v>5.9154275092936803E-2</v>
      </c>
      <c r="AD34">
        <v>5.9897769516728622E-2</v>
      </c>
      <c r="AE34" s="8">
        <v>6.5845724907063197E-2</v>
      </c>
      <c r="AF34">
        <v>-4.7583643122676572E-2</v>
      </c>
    </row>
    <row r="35" spans="1:32" x14ac:dyDescent="0.25">
      <c r="A35" s="17"/>
      <c r="P35">
        <v>5.3949814126394047E-2</v>
      </c>
      <c r="Q35">
        <v>4.8001858736059472E-2</v>
      </c>
      <c r="R35">
        <v>-6.5845724907063197E-2</v>
      </c>
      <c r="S35">
        <v>-5.9897769516728622E-2</v>
      </c>
      <c r="T35">
        <v>-5.9154275092936803E-2</v>
      </c>
      <c r="U35">
        <v>5.3206319702602228E-2</v>
      </c>
      <c r="V35">
        <v>-6.5102230483271378E-2</v>
      </c>
      <c r="W35">
        <v>4.7258364312267653E-2</v>
      </c>
      <c r="X35">
        <v>-5.9154275092936803E-2</v>
      </c>
      <c r="Y35">
        <v>-6.5102230483271378E-2</v>
      </c>
      <c r="Z35">
        <v>6.5102230483271378E-2</v>
      </c>
      <c r="AA35">
        <v>5.9154275092936803E-2</v>
      </c>
      <c r="AB35">
        <v>5.9897769516728622E-2</v>
      </c>
      <c r="AC35">
        <v>6.5845724907063197E-2</v>
      </c>
      <c r="AD35">
        <v>-5.9897769516728622E-2</v>
      </c>
      <c r="AE35">
        <v>-6.5845724907063197E-2</v>
      </c>
      <c r="AF35">
        <v>4.7583643122676572E-2</v>
      </c>
    </row>
    <row r="36" spans="1:32" x14ac:dyDescent="0.25">
      <c r="A36" s="17"/>
      <c r="P36">
        <v>6.3568773234200737E-2</v>
      </c>
      <c r="Q36">
        <v>6.431226765799257E-2</v>
      </c>
      <c r="R36">
        <v>-6.20817843866171E-2</v>
      </c>
      <c r="S36">
        <v>-6.2825278810408919E-2</v>
      </c>
      <c r="T36">
        <v>6.20817843866171E-2</v>
      </c>
      <c r="U36">
        <v>-6.1338289962825275E-2</v>
      </c>
      <c r="V36">
        <v>6.2825278810408919E-2</v>
      </c>
      <c r="W36">
        <v>-6.0594795539033457E-2</v>
      </c>
      <c r="X36">
        <v>6.20817843866171E-2</v>
      </c>
      <c r="Y36">
        <v>6.2825278810408919E-2</v>
      </c>
      <c r="Z36">
        <v>-6.2825278810408919E-2</v>
      </c>
      <c r="AA36">
        <v>-6.20817843866171E-2</v>
      </c>
      <c r="AB36">
        <v>6.2825278810408919E-2</v>
      </c>
      <c r="AC36">
        <v>6.20817843866171E-2</v>
      </c>
      <c r="AD36">
        <v>-6.2825278810408919E-2</v>
      </c>
      <c r="AE36">
        <v>-6.20817843866171E-2</v>
      </c>
      <c r="AF36">
        <v>-5.9479553903345724E-3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5.508703531598516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1.8537964684014867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0.7350464684014868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0.55379646840148711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0.53370353159851258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0.31219330855018579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"/>
  <sheetViews>
    <sheetView topLeftCell="A10" workbookViewId="0">
      <selection activeCell="B3" sqref="B3:I8"/>
    </sheetView>
  </sheetViews>
  <sheetFormatPr baseColWidth="10" defaultRowHeight="15" x14ac:dyDescent="0.25"/>
  <cols>
    <col min="1" max="1" width="5.7109375" customWidth="1"/>
    <col min="2" max="2" width="28.5703125" customWidth="1"/>
    <col min="3" max="5" width="8.7109375" customWidth="1"/>
    <col min="6" max="6" width="10.42578125" customWidth="1"/>
    <col min="7" max="8" width="8.7109375" customWidth="1"/>
    <col min="9" max="9" width="10.140625" customWidth="1"/>
  </cols>
  <sheetData>
    <row r="3" spans="2:15" x14ac:dyDescent="0.25">
      <c r="C3" s="81" t="s">
        <v>77</v>
      </c>
      <c r="D3" s="81" t="s">
        <v>79</v>
      </c>
      <c r="E3" s="81" t="s">
        <v>48</v>
      </c>
      <c r="F3" s="81" t="s">
        <v>50</v>
      </c>
      <c r="G3" s="81" t="s">
        <v>81</v>
      </c>
      <c r="H3" s="81" t="s">
        <v>82</v>
      </c>
      <c r="I3" s="81" t="s">
        <v>83</v>
      </c>
    </row>
    <row r="4" spans="2:15" x14ac:dyDescent="0.25">
      <c r="B4" s="10" t="s">
        <v>167</v>
      </c>
      <c r="C4" s="84">
        <v>64.84924305027512</v>
      </c>
      <c r="D4" s="84">
        <v>98.676176470588231</v>
      </c>
      <c r="E4" s="84">
        <v>0.34280750055608089</v>
      </c>
      <c r="F4" s="84">
        <v>4.4083637172481357E-2</v>
      </c>
      <c r="G4" s="84">
        <v>2.4280415424459263</v>
      </c>
      <c r="H4" s="84">
        <v>1.9531158070883909</v>
      </c>
      <c r="I4" s="84">
        <v>35.454317907637638</v>
      </c>
      <c r="J4" s="9"/>
      <c r="K4" s="9"/>
      <c r="L4" s="9"/>
      <c r="M4" s="9"/>
      <c r="N4" s="9"/>
    </row>
    <row r="5" spans="2:15" x14ac:dyDescent="0.25">
      <c r="B5" s="10" t="s">
        <v>168</v>
      </c>
      <c r="C5" s="84">
        <v>32.699999999999996</v>
      </c>
      <c r="D5" s="84">
        <v>98.676176470588231</v>
      </c>
      <c r="E5" s="84">
        <v>0.66861302120125543</v>
      </c>
      <c r="F5" s="84">
        <v>0.51798257629273525</v>
      </c>
      <c r="G5" s="84">
        <v>1.7241598744685112</v>
      </c>
      <c r="H5" s="84">
        <v>1.3869136280838492</v>
      </c>
      <c r="I5" s="84">
        <v>25.176221759130204</v>
      </c>
      <c r="J5" s="9"/>
      <c r="K5" s="9"/>
      <c r="L5" s="9"/>
      <c r="M5" s="9"/>
      <c r="N5" s="9"/>
    </row>
    <row r="6" spans="2:15" x14ac:dyDescent="0.25">
      <c r="B6" s="10" t="s">
        <v>169</v>
      </c>
      <c r="C6" s="84">
        <v>27.334108952702703</v>
      </c>
      <c r="D6" s="84">
        <v>98.676176470588231</v>
      </c>
      <c r="E6" s="84">
        <v>0.72299181088709885</v>
      </c>
      <c r="F6" s="84">
        <v>0.59707899765396211</v>
      </c>
      <c r="G6" s="84">
        <v>1.5763625838303337</v>
      </c>
      <c r="H6" s="84">
        <v>1.2680255367790068</v>
      </c>
      <c r="I6" s="84">
        <v>23.018082354771078</v>
      </c>
      <c r="J6" s="9"/>
      <c r="K6" s="9"/>
      <c r="L6" s="9"/>
      <c r="M6" s="9"/>
      <c r="N6" s="9"/>
    </row>
    <row r="7" spans="2:15" x14ac:dyDescent="0.25">
      <c r="B7" s="10" t="s">
        <v>170</v>
      </c>
      <c r="C7" s="83">
        <v>28.794999999999998</v>
      </c>
      <c r="D7" s="83">
        <v>109.30735294117648</v>
      </c>
      <c r="E7" s="83">
        <v>0.73656849950893999</v>
      </c>
      <c r="F7" s="83">
        <v>0.61682690837664012</v>
      </c>
      <c r="G7" s="83">
        <v>1.6179392055102912</v>
      </c>
      <c r="H7" s="83">
        <v>1.301469757394218</v>
      </c>
      <c r="I7" s="83">
        <v>24.313171291979899</v>
      </c>
      <c r="J7" s="9"/>
      <c r="K7" s="9"/>
      <c r="L7" s="9"/>
      <c r="M7" s="9"/>
      <c r="N7" s="9"/>
      <c r="O7" s="9"/>
    </row>
    <row r="8" spans="2:15" x14ac:dyDescent="0.25">
      <c r="B8" s="10" t="s">
        <v>171</v>
      </c>
      <c r="C8" s="83">
        <v>28.054524163568765</v>
      </c>
      <c r="D8" s="83">
        <v>109.30735294117648</v>
      </c>
      <c r="E8" s="83">
        <v>0.74334275409023709</v>
      </c>
      <c r="F8" s="83">
        <v>0.62668036958579953</v>
      </c>
      <c r="G8" s="83">
        <v>1.5970007162168589</v>
      </c>
      <c r="H8" s="83">
        <v>1.2846268435887329</v>
      </c>
      <c r="I8" s="83">
        <v>23.99852345165765</v>
      </c>
      <c r="J8" s="9"/>
      <c r="K8" s="9"/>
      <c r="L8" s="9"/>
      <c r="M8" s="9"/>
      <c r="N8" s="9"/>
    </row>
    <row r="9" spans="2:15" x14ac:dyDescent="0.25">
      <c r="B9" s="10"/>
      <c r="C9" s="79"/>
      <c r="D9" s="79"/>
      <c r="E9" s="79"/>
      <c r="F9" s="79"/>
      <c r="G9" s="79"/>
      <c r="H9" s="79"/>
      <c r="I9" s="79"/>
      <c r="J9" s="9"/>
      <c r="K9" s="9"/>
      <c r="L9" s="9"/>
      <c r="M9" s="9"/>
      <c r="N9" s="9"/>
    </row>
    <row r="10" spans="2:15" x14ac:dyDescent="0.25">
      <c r="B10" s="10"/>
      <c r="C10" s="79"/>
      <c r="D10" s="79"/>
      <c r="E10" s="79"/>
      <c r="F10" s="79"/>
      <c r="G10" s="79"/>
      <c r="H10" s="79"/>
      <c r="I10" s="79"/>
      <c r="J10" s="9"/>
      <c r="K10" s="9"/>
      <c r="L10" s="9"/>
      <c r="M10" s="9"/>
      <c r="N10" s="9"/>
    </row>
    <row r="11" spans="2:15" x14ac:dyDescent="0.25">
      <c r="B11" s="10"/>
      <c r="C11" s="79"/>
      <c r="D11" s="79"/>
      <c r="E11" s="79"/>
      <c r="F11" s="79"/>
      <c r="G11" s="79"/>
      <c r="H11" s="79"/>
      <c r="I11" s="79"/>
      <c r="J11" s="9"/>
      <c r="K11" s="9"/>
      <c r="L11" s="9"/>
      <c r="M11" s="9"/>
      <c r="N11" s="9"/>
    </row>
    <row r="12" spans="2:15" x14ac:dyDescent="0.25">
      <c r="B12" s="10"/>
      <c r="C12" s="79"/>
      <c r="D12" s="79"/>
      <c r="E12" s="79"/>
      <c r="F12" s="79"/>
      <c r="G12" s="79"/>
      <c r="H12" s="79"/>
      <c r="I12" s="79"/>
      <c r="J12" s="9"/>
      <c r="K12" s="9"/>
      <c r="L12" s="9"/>
      <c r="M12" s="9"/>
      <c r="N12" s="9"/>
    </row>
    <row r="13" spans="2:15" x14ac:dyDescent="0.25">
      <c r="B13" s="10"/>
      <c r="C13" s="79"/>
      <c r="D13" s="79"/>
      <c r="E13" s="79"/>
      <c r="F13" s="79"/>
      <c r="G13" s="79"/>
      <c r="H13" s="79"/>
      <c r="I13" s="79"/>
      <c r="J13" s="9"/>
      <c r="K13" s="9"/>
      <c r="L13" s="9"/>
      <c r="M13" s="9"/>
      <c r="N13" s="9"/>
    </row>
    <row r="14" spans="2:15" x14ac:dyDescent="0.25">
      <c r="B14" s="10"/>
      <c r="C14" s="79"/>
      <c r="D14" s="79"/>
      <c r="E14" s="79"/>
      <c r="F14" s="79"/>
      <c r="G14" s="79"/>
      <c r="H14" s="79"/>
      <c r="I14" s="79"/>
      <c r="J14" s="9"/>
      <c r="K14" s="9"/>
      <c r="L14" s="9"/>
      <c r="M14" s="9"/>
      <c r="N14" s="9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K52"/>
  <sheetViews>
    <sheetView zoomScale="60" zoomScaleNormal="60" workbookViewId="0">
      <pane xSplit="1" topLeftCell="B1" activePane="topRight" state="frozen"/>
      <selection pane="topRight" activeCell="K38" sqref="K38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24</v>
      </c>
    </row>
    <row r="2" spans="1:56" x14ac:dyDescent="0.25">
      <c r="C2" t="s">
        <v>1</v>
      </c>
      <c r="I2" t="s">
        <v>18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24</v>
      </c>
      <c r="F7" s="9" t="s">
        <v>18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1</v>
      </c>
      <c r="F8" s="30">
        <v>1</v>
      </c>
      <c r="G8" s="30"/>
      <c r="H8" s="5">
        <v>4.5999999999999996</v>
      </c>
      <c r="I8" s="5">
        <f t="array" ref="I8:I24">MMULT(A8:F24,P38:P43)</f>
        <v>4.8187500000000023</v>
      </c>
      <c r="J8" s="5">
        <f>(H8-I8)</f>
        <v>-0.21875000000000266</v>
      </c>
      <c r="K8" s="5">
        <f>(H8-$H$25)</f>
        <v>-1.0088235294117656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v>1</v>
      </c>
      <c r="G9" s="30"/>
      <c r="H9" s="5">
        <v>4.3499999999999996</v>
      </c>
      <c r="I9" s="5">
        <v>3.660227272727274</v>
      </c>
      <c r="J9" s="5">
        <f t="shared" ref="J9:J24" si="0">(H9-I9)</f>
        <v>0.68977272727272565</v>
      </c>
      <c r="K9" s="5">
        <f t="shared" ref="K9:K24" si="1">(H9-$H$25)</f>
        <v>-1.2588235294117656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v>-1</v>
      </c>
      <c r="F10" s="30">
        <v>-1</v>
      </c>
      <c r="G10" s="30"/>
      <c r="H10" s="5">
        <v>6.95</v>
      </c>
      <c r="I10" s="5">
        <v>5.2812500000000027</v>
      </c>
      <c r="J10" s="5">
        <f t="shared" si="0"/>
        <v>1.6687499999999975</v>
      </c>
      <c r="K10" s="5">
        <f t="shared" si="1"/>
        <v>1.341176470588235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v>-1</v>
      </c>
      <c r="F11" s="30">
        <v>-1</v>
      </c>
      <c r="G11" s="30"/>
      <c r="H11" s="5">
        <v>6.4</v>
      </c>
      <c r="I11" s="5">
        <v>6.4397727272727314</v>
      </c>
      <c r="J11" s="5">
        <f t="shared" si="0"/>
        <v>-3.9772727272731068E-2</v>
      </c>
      <c r="K11" s="5">
        <f t="shared" si="1"/>
        <v>0.79117647058823515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v>-1</v>
      </c>
      <c r="F12" s="30">
        <v>1</v>
      </c>
      <c r="G12" s="30"/>
      <c r="H12" s="5">
        <v>7.9</v>
      </c>
      <c r="I12" s="5">
        <v>7.2687500000000034</v>
      </c>
      <c r="J12" s="5">
        <f t="shared" si="0"/>
        <v>0.63124999999999698</v>
      </c>
      <c r="K12" s="5">
        <f t="shared" si="1"/>
        <v>2.2911764705882351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v>-1</v>
      </c>
      <c r="G13" s="30"/>
      <c r="H13" s="5">
        <v>4.4000000000000004</v>
      </c>
      <c r="I13" s="5">
        <v>3.9897727272727299</v>
      </c>
      <c r="J13" s="5">
        <f t="shared" si="0"/>
        <v>0.41022727272727044</v>
      </c>
      <c r="K13" s="5">
        <f t="shared" si="1"/>
        <v>-1.2088235294117649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v>-1</v>
      </c>
      <c r="F14" s="30">
        <v>1</v>
      </c>
      <c r="G14" s="30"/>
      <c r="H14" s="5">
        <v>3.85</v>
      </c>
      <c r="I14" s="5">
        <v>6.1102272727272746</v>
      </c>
      <c r="J14" s="5">
        <f t="shared" si="0"/>
        <v>-2.2602272727272745</v>
      </c>
      <c r="K14" s="5">
        <f t="shared" si="1"/>
        <v>-1.7588235294117651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-1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v>1</v>
      </c>
      <c r="F15" s="30">
        <v>-1</v>
      </c>
      <c r="G15" s="30"/>
      <c r="H15" s="5">
        <v>1.95</v>
      </c>
      <c r="I15" s="5">
        <v>2.8312500000000012</v>
      </c>
      <c r="J15" s="5">
        <f t="shared" si="0"/>
        <v>-0.8812500000000012</v>
      </c>
      <c r="K15" s="5">
        <f t="shared" si="1"/>
        <v>-3.658823529411765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v>-1</v>
      </c>
      <c r="F16" s="30">
        <v>1</v>
      </c>
      <c r="G16" s="30"/>
      <c r="H16" s="5">
        <v>4.5</v>
      </c>
      <c r="I16" s="5">
        <v>4.668750000000002</v>
      </c>
      <c r="J16" s="5">
        <f t="shared" si="0"/>
        <v>-0.16875000000000195</v>
      </c>
      <c r="K16" s="5">
        <f t="shared" si="1"/>
        <v>-1.1088235294117652</v>
      </c>
      <c r="L16" s="19"/>
      <c r="M16" s="19"/>
      <c r="N16" s="19"/>
      <c r="P16">
        <f t="array" ref="P16:U21">MMULT(P9:AF14,A8:F24)</f>
        <v>17</v>
      </c>
      <c r="Q16">
        <v>1</v>
      </c>
      <c r="R16">
        <v>1</v>
      </c>
      <c r="S16">
        <v>1</v>
      </c>
      <c r="T16">
        <v>1</v>
      </c>
      <c r="U16">
        <v>-1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v>-1</v>
      </c>
      <c r="F17" s="30">
        <v>1</v>
      </c>
      <c r="G17" s="30"/>
      <c r="H17" s="5">
        <v>4.7</v>
      </c>
      <c r="I17" s="5">
        <v>3.5102272727272745</v>
      </c>
      <c r="J17" s="5">
        <f t="shared" si="0"/>
        <v>1.1897727272727256</v>
      </c>
      <c r="K17" s="5">
        <f t="shared" si="1"/>
        <v>-0.90882352941176503</v>
      </c>
      <c r="L17" s="19"/>
      <c r="M17" s="19"/>
      <c r="N17" s="19"/>
      <c r="P17">
        <v>1</v>
      </c>
      <c r="Q17">
        <v>17</v>
      </c>
      <c r="R17">
        <v>1</v>
      </c>
      <c r="S17">
        <v>1</v>
      </c>
      <c r="T17">
        <v>1</v>
      </c>
      <c r="U17">
        <v>-1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v>1</v>
      </c>
      <c r="F18" s="30">
        <v>-1</v>
      </c>
      <c r="G18" s="30"/>
      <c r="H18" s="5">
        <v>10.75</v>
      </c>
      <c r="I18" s="5">
        <v>8.1818181818181852</v>
      </c>
      <c r="J18" s="5">
        <f t="shared" si="0"/>
        <v>2.5681818181818148</v>
      </c>
      <c r="K18" s="5">
        <f t="shared" si="1"/>
        <v>5.1411764705882348</v>
      </c>
      <c r="L18" s="19"/>
      <c r="M18" s="19"/>
      <c r="N18" s="19"/>
      <c r="P18">
        <v>1</v>
      </c>
      <c r="Q18">
        <v>1</v>
      </c>
      <c r="R18">
        <v>17</v>
      </c>
      <c r="S18">
        <v>1</v>
      </c>
      <c r="T18">
        <v>1</v>
      </c>
      <c r="U18">
        <v>-1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>
        <v>-1</v>
      </c>
      <c r="G19" s="30"/>
      <c r="H19" s="5">
        <v>6.05</v>
      </c>
      <c r="I19" s="5">
        <v>7.0232954545454556</v>
      </c>
      <c r="J19" s="5">
        <f t="shared" si="0"/>
        <v>-0.97329545454545574</v>
      </c>
      <c r="K19" s="5">
        <f t="shared" si="1"/>
        <v>0.44117647058823461</v>
      </c>
      <c r="L19" s="19"/>
      <c r="M19" s="19"/>
      <c r="N19" s="19"/>
      <c r="P19">
        <v>1</v>
      </c>
      <c r="Q19">
        <v>1</v>
      </c>
      <c r="R19">
        <v>1</v>
      </c>
      <c r="S19">
        <v>17</v>
      </c>
      <c r="T19">
        <v>1</v>
      </c>
      <c r="U19">
        <v>-1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v>1</v>
      </c>
      <c r="F20" s="30">
        <v>1</v>
      </c>
      <c r="G20" s="30"/>
      <c r="H20" s="5">
        <v>9.85</v>
      </c>
      <c r="I20" s="5">
        <v>7.8522727272727275</v>
      </c>
      <c r="J20" s="5">
        <f t="shared" si="0"/>
        <v>1.9977272727272721</v>
      </c>
      <c r="K20" s="5">
        <f t="shared" si="1"/>
        <v>4.2411764705882344</v>
      </c>
      <c r="L20" s="19"/>
      <c r="M20" s="19"/>
      <c r="N20" s="19"/>
      <c r="P20">
        <v>1</v>
      </c>
      <c r="Q20">
        <v>1</v>
      </c>
      <c r="R20">
        <v>1</v>
      </c>
      <c r="S20">
        <v>1</v>
      </c>
      <c r="T20">
        <v>17</v>
      </c>
      <c r="U20">
        <v>-1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/>
      <c r="H21" s="5">
        <v>7.15</v>
      </c>
      <c r="I21" s="5">
        <v>9.0107954545454572</v>
      </c>
      <c r="J21" s="5">
        <f t="shared" si="0"/>
        <v>-1.8607954545454568</v>
      </c>
      <c r="K21" s="5">
        <f t="shared" si="1"/>
        <v>1.5411764705882351</v>
      </c>
      <c r="L21" s="19"/>
      <c r="M21" s="19"/>
      <c r="N21" s="19"/>
      <c r="P21">
        <v>-1</v>
      </c>
      <c r="Q21">
        <v>-1</v>
      </c>
      <c r="R21">
        <v>-1</v>
      </c>
      <c r="S21">
        <v>-1</v>
      </c>
      <c r="T21">
        <v>-1</v>
      </c>
      <c r="U21">
        <v>17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v>-1</v>
      </c>
      <c r="F22" s="30">
        <v>-1</v>
      </c>
      <c r="G22" s="30"/>
      <c r="H22" s="5">
        <v>4.25</v>
      </c>
      <c r="I22" s="5">
        <v>3.8397727272727296</v>
      </c>
      <c r="J22" s="5">
        <f t="shared" si="0"/>
        <v>0.41022727272727044</v>
      </c>
      <c r="K22" s="5">
        <f t="shared" si="1"/>
        <v>-1.3588235294117652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v>-1</v>
      </c>
      <c r="F23" s="30">
        <v>-1</v>
      </c>
      <c r="G23" s="30"/>
      <c r="H23" s="5">
        <v>1.25</v>
      </c>
      <c r="I23" s="5">
        <v>2.6812500000000017</v>
      </c>
      <c r="J23" s="5">
        <f t="shared" si="0"/>
        <v>-1.4312500000000017</v>
      </c>
      <c r="K23" s="5">
        <f t="shared" si="1"/>
        <v>-4.3588235294117652</v>
      </c>
      <c r="L23" s="19"/>
      <c r="M23" s="19"/>
      <c r="N23" s="19"/>
      <c r="P23">
        <f t="array" ref="P23:U28">MINVERSE(P16:U21)</f>
        <v>5.9659090909090932E-2</v>
      </c>
      <c r="Q23">
        <v>-2.8409090909090919E-3</v>
      </c>
      <c r="R23">
        <v>-2.8409090909090919E-3</v>
      </c>
      <c r="S23">
        <v>-2.8409090909090919E-3</v>
      </c>
      <c r="T23">
        <v>-2.840909090909091E-3</v>
      </c>
      <c r="U23">
        <v>2.840909090909091E-3</v>
      </c>
    </row>
    <row r="24" spans="1:63" ht="16.5" customHeight="1" x14ac:dyDescent="0.25">
      <c r="A24" s="30">
        <v>1</v>
      </c>
      <c r="B24" s="30">
        <v>1</v>
      </c>
      <c r="C24" s="30">
        <v>1</v>
      </c>
      <c r="D24" s="30">
        <v>1</v>
      </c>
      <c r="E24" s="30">
        <v>1</v>
      </c>
      <c r="F24" s="30">
        <v>-1</v>
      </c>
      <c r="G24" s="30"/>
      <c r="H24" s="38">
        <v>6.45</v>
      </c>
      <c r="I24" s="5">
        <v>8.1818181818181852</v>
      </c>
      <c r="J24" s="5">
        <f t="shared" si="0"/>
        <v>-1.731818181818185</v>
      </c>
      <c r="K24" s="5">
        <f t="shared" si="1"/>
        <v>0.84117647058823497</v>
      </c>
      <c r="L24" s="19"/>
      <c r="M24" s="19"/>
      <c r="N24" s="19"/>
      <c r="P24">
        <v>-2.8409090909090914E-3</v>
      </c>
      <c r="Q24">
        <v>5.9659090909090912E-2</v>
      </c>
      <c r="R24">
        <v>-2.8409090909090919E-3</v>
      </c>
      <c r="S24">
        <v>-2.8409090909090919E-3</v>
      </c>
      <c r="T24">
        <v>-2.8409090909090906E-3</v>
      </c>
      <c r="U24">
        <v>2.8409090909090906E-3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5.6088235294117652</v>
      </c>
      <c r="I25" s="17"/>
      <c r="J25" s="17"/>
      <c r="K25" s="17"/>
      <c r="L25" s="17"/>
      <c r="M25" s="17"/>
      <c r="N25" s="17"/>
      <c r="P25">
        <v>-2.8409090909090901E-3</v>
      </c>
      <c r="Q25">
        <v>-2.8409090909090901E-3</v>
      </c>
      <c r="R25">
        <v>5.9659090909090919E-2</v>
      </c>
      <c r="S25">
        <v>-2.840909090909091E-3</v>
      </c>
      <c r="T25">
        <v>-2.8409090909090901E-3</v>
      </c>
      <c r="U25">
        <v>2.8409090909090906E-3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-2.840909090909091E-3</v>
      </c>
      <c r="Q26">
        <v>-2.840909090909091E-3</v>
      </c>
      <c r="R26">
        <v>-2.840909090909091E-3</v>
      </c>
      <c r="S26">
        <v>5.9659090909090919E-2</v>
      </c>
      <c r="T26">
        <v>-2.8409090909090906E-3</v>
      </c>
      <c r="U26">
        <v>2.8409090909090906E-3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-2.8409090909090906E-3</v>
      </c>
      <c r="Q27">
        <v>-2.8409090909090906E-3</v>
      </c>
      <c r="R27">
        <v>-2.8409090909090906E-3</v>
      </c>
      <c r="S27">
        <v>-2.840909090909091E-3</v>
      </c>
      <c r="T27">
        <v>5.9659090909090905E-2</v>
      </c>
      <c r="U27">
        <v>2.8409090909090906E-3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2.8409090909090906E-3</v>
      </c>
      <c r="Q28">
        <v>2.8409090909090906E-3</v>
      </c>
      <c r="R28">
        <v>2.8409090909090906E-3</v>
      </c>
      <c r="S28">
        <v>2.840909090909091E-3</v>
      </c>
      <c r="T28">
        <v>2.8409090909090906E-3</v>
      </c>
      <c r="U28">
        <v>5.9659090909090905E-2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6.2500000000000028E-2</v>
      </c>
      <c r="Q31">
        <v>6.8181818181818205E-2</v>
      </c>
      <c r="R31">
        <v>6.2500000000000014E-2</v>
      </c>
      <c r="S31">
        <v>5.6818181818181837E-2</v>
      </c>
      <c r="T31">
        <v>6.2500000000000014E-2</v>
      </c>
      <c r="U31">
        <v>5.6818181818181851E-2</v>
      </c>
      <c r="V31">
        <v>6.8181818181818191E-2</v>
      </c>
      <c r="W31">
        <v>6.2500000000000028E-2</v>
      </c>
      <c r="X31">
        <v>6.2500000000000028E-2</v>
      </c>
      <c r="Y31">
        <v>6.8181818181818205E-2</v>
      </c>
      <c r="Z31">
        <v>4.5454545454545484E-2</v>
      </c>
      <c r="AA31">
        <v>5.113636363636366E-2</v>
      </c>
      <c r="AB31">
        <v>5.6818181818181837E-2</v>
      </c>
      <c r="AC31">
        <v>5.113636363636366E-2</v>
      </c>
      <c r="AD31">
        <v>5.6818181818181851E-2</v>
      </c>
      <c r="AE31" s="8">
        <v>6.2500000000000028E-2</v>
      </c>
      <c r="AF31">
        <v>4.5454545454545484E-2</v>
      </c>
    </row>
    <row r="32" spans="1:63" x14ac:dyDescent="0.25">
      <c r="A32" s="17"/>
      <c r="P32">
        <v>-6.25E-2</v>
      </c>
      <c r="Q32">
        <v>-5.6818181818181823E-2</v>
      </c>
      <c r="R32">
        <v>6.25E-2</v>
      </c>
      <c r="S32">
        <v>5.6818181818181823E-2</v>
      </c>
      <c r="T32">
        <v>6.25E-2</v>
      </c>
      <c r="U32">
        <v>-6.8181818181818177E-2</v>
      </c>
      <c r="V32">
        <v>6.8181818181818177E-2</v>
      </c>
      <c r="W32">
        <v>-6.25E-2</v>
      </c>
      <c r="X32">
        <v>-6.25E-2</v>
      </c>
      <c r="Y32">
        <v>-5.6818181818181823E-2</v>
      </c>
      <c r="Z32">
        <v>4.545454545454547E-2</v>
      </c>
      <c r="AA32">
        <v>5.1136363636363646E-2</v>
      </c>
      <c r="AB32">
        <v>5.6818181818181823E-2</v>
      </c>
      <c r="AC32">
        <v>5.1136363636363646E-2</v>
      </c>
      <c r="AD32">
        <v>-6.8181818181818177E-2</v>
      </c>
      <c r="AE32" s="8">
        <v>-6.25E-2</v>
      </c>
      <c r="AF32">
        <v>4.545454545454547E-2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6.2500000000000014E-2</v>
      </c>
      <c r="Q33">
        <v>-5.681818181818183E-2</v>
      </c>
      <c r="R33">
        <v>-6.2500000000000014E-2</v>
      </c>
      <c r="S33">
        <v>5.6818181818181823E-2</v>
      </c>
      <c r="T33">
        <v>6.25E-2</v>
      </c>
      <c r="U33">
        <v>5.6818181818181837E-2</v>
      </c>
      <c r="V33">
        <v>-5.6818181818181837E-2</v>
      </c>
      <c r="W33">
        <v>-6.2500000000000014E-2</v>
      </c>
      <c r="X33">
        <v>6.2500000000000014E-2</v>
      </c>
      <c r="Y33">
        <v>-5.6818181818181837E-2</v>
      </c>
      <c r="Z33">
        <v>4.545454545454547E-2</v>
      </c>
      <c r="AA33">
        <v>-7.3863636363636367E-2</v>
      </c>
      <c r="AB33">
        <v>-6.8181818181818191E-2</v>
      </c>
      <c r="AC33">
        <v>5.1136363636363646E-2</v>
      </c>
      <c r="AD33">
        <v>5.681818181818183E-2</v>
      </c>
      <c r="AE33" s="8">
        <v>-6.2500000000000014E-2</v>
      </c>
      <c r="AF33">
        <v>4.545454545454547E-2</v>
      </c>
    </row>
    <row r="34" spans="1:32" x14ac:dyDescent="0.25">
      <c r="A34" s="17"/>
      <c r="B34" s="5">
        <f>SUMSQ(J8:J24)</f>
        <v>31.418267045454545</v>
      </c>
      <c r="C34" s="5">
        <f>SUMSQ(K8:K24)</f>
        <v>98.816176470588232</v>
      </c>
      <c r="D34" s="5">
        <f>(C34-B34)/C34</f>
        <v>0.68205340291823668</v>
      </c>
      <c r="E34" s="34">
        <f>((C34/E31)-(B34/E30))/(C34/E31)</f>
        <v>0.53753222242652599</v>
      </c>
      <c r="F34" s="5">
        <f>SQRT(B34/E30)</f>
        <v>1.6900313887739844</v>
      </c>
      <c r="G34" s="5">
        <f>SQRT(B34/C30)</f>
        <v>1.359460685571662</v>
      </c>
      <c r="H34" s="34">
        <f>((100*G34)/H25)</f>
        <v>24.237893712342164</v>
      </c>
      <c r="L34" s="19"/>
      <c r="M34" s="19"/>
      <c r="N34" s="19"/>
      <c r="P34">
        <v>-6.2500000000000014E-2</v>
      </c>
      <c r="Q34">
        <v>-5.681818181818183E-2</v>
      </c>
      <c r="R34">
        <v>-6.2500000000000014E-2</v>
      </c>
      <c r="S34">
        <v>-6.8181818181818191E-2</v>
      </c>
      <c r="T34">
        <v>-6.2500000000000014E-2</v>
      </c>
      <c r="U34">
        <v>-6.8181818181818191E-2</v>
      </c>
      <c r="V34">
        <v>-5.6818181818181837E-2</v>
      </c>
      <c r="W34">
        <v>-6.2500000000000014E-2</v>
      </c>
      <c r="X34">
        <v>6.2500000000000014E-2</v>
      </c>
      <c r="Y34">
        <v>6.8181818181818191E-2</v>
      </c>
      <c r="Z34">
        <v>4.545454545454547E-2</v>
      </c>
      <c r="AA34">
        <v>5.1136363636363653E-2</v>
      </c>
      <c r="AB34">
        <v>5.681818181818183E-2</v>
      </c>
      <c r="AC34">
        <v>5.1136363636363646E-2</v>
      </c>
      <c r="AD34">
        <v>5.681818181818183E-2</v>
      </c>
      <c r="AE34" s="8">
        <v>6.2500000000000014E-2</v>
      </c>
      <c r="AF34">
        <v>4.545454545454547E-2</v>
      </c>
    </row>
    <row r="35" spans="1:32" x14ac:dyDescent="0.25">
      <c r="A35" s="17"/>
      <c r="P35">
        <v>6.2499999999999993E-2</v>
      </c>
      <c r="Q35">
        <v>6.8181818181818177E-2</v>
      </c>
      <c r="R35">
        <v>-6.2499999999999993E-2</v>
      </c>
      <c r="S35">
        <v>-6.8181818181818177E-2</v>
      </c>
      <c r="T35">
        <v>-6.25E-2</v>
      </c>
      <c r="U35">
        <v>5.6818181818181816E-2</v>
      </c>
      <c r="V35">
        <v>-5.6818181818181816E-2</v>
      </c>
      <c r="W35">
        <v>6.25E-2</v>
      </c>
      <c r="X35">
        <v>-6.25E-2</v>
      </c>
      <c r="Y35">
        <v>-5.6818181818181816E-2</v>
      </c>
      <c r="Z35">
        <v>4.5454545454545456E-2</v>
      </c>
      <c r="AA35">
        <v>5.1136363636363633E-2</v>
      </c>
      <c r="AB35">
        <v>5.6818181818181809E-2</v>
      </c>
      <c r="AC35">
        <v>5.1136363636363633E-2</v>
      </c>
      <c r="AD35">
        <v>-6.8181818181818177E-2</v>
      </c>
      <c r="AE35">
        <v>-6.2499999999999993E-2</v>
      </c>
      <c r="AF35">
        <v>4.5454545454545456E-2</v>
      </c>
    </row>
    <row r="36" spans="1:32" x14ac:dyDescent="0.25">
      <c r="A36" s="17"/>
      <c r="P36">
        <v>6.2499999999999993E-2</v>
      </c>
      <c r="Q36">
        <v>5.6818181818181816E-2</v>
      </c>
      <c r="R36">
        <v>-6.2499999999999993E-2</v>
      </c>
      <c r="S36">
        <v>-5.6818181818181816E-2</v>
      </c>
      <c r="T36">
        <v>6.2499999999999993E-2</v>
      </c>
      <c r="U36">
        <v>-5.6818181818181816E-2</v>
      </c>
      <c r="V36">
        <v>5.6818181818181816E-2</v>
      </c>
      <c r="W36">
        <v>-6.2499999999999993E-2</v>
      </c>
      <c r="X36">
        <v>6.2499999999999993E-2</v>
      </c>
      <c r="Y36">
        <v>5.6818181818181816E-2</v>
      </c>
      <c r="Z36">
        <v>-4.5454545454545449E-2</v>
      </c>
      <c r="AA36">
        <v>-5.1136363636363633E-2</v>
      </c>
      <c r="AB36">
        <v>6.8181818181818177E-2</v>
      </c>
      <c r="AC36">
        <v>7.3863636363636354E-2</v>
      </c>
      <c r="AD36">
        <v>-5.6818181818181816E-2</v>
      </c>
      <c r="AE36">
        <v>-6.2499999999999993E-2</v>
      </c>
      <c r="AF36">
        <v>-4.5454545454545449E-2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5.4480113636363656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1.6980113636363641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0.57926136363636394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0.39801136363636352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0.47301136363636337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0.41448863636363625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K52"/>
  <sheetViews>
    <sheetView zoomScale="60" zoomScaleNormal="60" workbookViewId="0">
      <pane xSplit="1" topLeftCell="B1" activePane="topRight" state="frozen"/>
      <selection pane="topRight" activeCell="B34" sqref="B34:H34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24</v>
      </c>
    </row>
    <row r="2" spans="1:56" x14ac:dyDescent="0.25">
      <c r="C2" t="s">
        <v>1</v>
      </c>
      <c r="I2" t="s">
        <v>18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24</v>
      </c>
      <c r="F7" s="9" t="s">
        <v>18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1</v>
      </c>
      <c r="F8" s="30">
        <v>1</v>
      </c>
      <c r="G8" s="30"/>
      <c r="H8" s="5">
        <v>4.5999999999999996</v>
      </c>
      <c r="I8" s="5">
        <f t="array" ref="I8:I24">MMULT(A8:F24,P38:P43)</f>
        <v>4.7147058823529386</v>
      </c>
      <c r="J8" s="5">
        <f>(H8-I8)</f>
        <v>-0.11470588235293899</v>
      </c>
      <c r="K8" s="5">
        <f>(H8-$H$25)</f>
        <v>-0.75294117647058822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v>1</v>
      </c>
      <c r="G9" s="30"/>
      <c r="H9" s="5">
        <v>4.3499999999999996</v>
      </c>
      <c r="I9" s="5">
        <v>3.2564705882352909</v>
      </c>
      <c r="J9" s="5">
        <f t="shared" ref="J9:J24" si="0">(H9-I9)</f>
        <v>1.0935294117647087</v>
      </c>
      <c r="K9" s="5">
        <f t="shared" ref="K9:K24" si="1">(H9-$H$25)</f>
        <v>-1.0029411764705882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v>-1</v>
      </c>
      <c r="F10" s="30">
        <v>-1</v>
      </c>
      <c r="G10" s="30"/>
      <c r="H10" s="5">
        <v>6.95</v>
      </c>
      <c r="I10" s="5">
        <v>5.2188235294117638</v>
      </c>
      <c r="J10" s="5">
        <f t="shared" si="0"/>
        <v>1.7311764705882364</v>
      </c>
      <c r="K10" s="5">
        <f t="shared" si="1"/>
        <v>1.5970588235294123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v>-1</v>
      </c>
      <c r="F11" s="30">
        <v>-1</v>
      </c>
      <c r="G11" s="30"/>
      <c r="H11" s="5">
        <v>6.4</v>
      </c>
      <c r="I11" s="5">
        <v>6.6770588235294106</v>
      </c>
      <c r="J11" s="5">
        <f t="shared" si="0"/>
        <v>-0.27705882352941025</v>
      </c>
      <c r="K11" s="5">
        <f t="shared" si="1"/>
        <v>1.0470588235294125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-1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v>-1</v>
      </c>
      <c r="F12" s="30">
        <v>1</v>
      </c>
      <c r="G12" s="30"/>
      <c r="H12" s="5">
        <v>7.9</v>
      </c>
      <c r="I12" s="5">
        <v>7.3311764705882343</v>
      </c>
      <c r="J12" s="5">
        <f t="shared" si="0"/>
        <v>0.56882352941176606</v>
      </c>
      <c r="K12" s="5">
        <f t="shared" si="1"/>
        <v>2.5470588235294125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v>-1</v>
      </c>
      <c r="G13" s="30"/>
      <c r="H13" s="5">
        <v>4.4000000000000004</v>
      </c>
      <c r="I13" s="5">
        <v>4.0605882352941149</v>
      </c>
      <c r="J13" s="5">
        <f t="shared" si="0"/>
        <v>0.33941176470588541</v>
      </c>
      <c r="K13" s="5">
        <f t="shared" si="1"/>
        <v>-0.95294117647058751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v>-1</v>
      </c>
      <c r="F14" s="30">
        <v>1</v>
      </c>
      <c r="G14" s="30"/>
      <c r="H14" s="5">
        <v>3.85</v>
      </c>
      <c r="I14" s="5">
        <v>5.8729411764705874</v>
      </c>
      <c r="J14" s="5">
        <f t="shared" si="0"/>
        <v>-2.0229411764705874</v>
      </c>
      <c r="K14" s="5">
        <f t="shared" si="1"/>
        <v>-1.5029411764705878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-0.5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v>1</v>
      </c>
      <c r="F15" s="30">
        <v>-1</v>
      </c>
      <c r="G15" s="30"/>
      <c r="H15" s="5">
        <v>1.95</v>
      </c>
      <c r="I15" s="5">
        <v>2.6023529411764672</v>
      </c>
      <c r="J15" s="5">
        <f t="shared" si="0"/>
        <v>-0.65235294117646725</v>
      </c>
      <c r="K15" s="5">
        <f t="shared" si="1"/>
        <v>-3.4029411764705877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v>-1</v>
      </c>
      <c r="F16" s="30">
        <v>1</v>
      </c>
      <c r="G16" s="30"/>
      <c r="H16" s="5">
        <v>4.5</v>
      </c>
      <c r="I16" s="5">
        <v>4.7311764705882338</v>
      </c>
      <c r="J16" s="5">
        <f t="shared" si="0"/>
        <v>-0.23117647058823376</v>
      </c>
      <c r="K16" s="5">
        <f t="shared" si="1"/>
        <v>-0.85294117647058787</v>
      </c>
      <c r="L16" s="19"/>
      <c r="M16" s="19"/>
      <c r="N16" s="19"/>
      <c r="P16">
        <f t="array" ref="P16:U21">MMULT(P9:AF14,A8:F24)</f>
        <v>17</v>
      </c>
      <c r="Q16">
        <v>-1</v>
      </c>
      <c r="R16">
        <v>-1</v>
      </c>
      <c r="S16">
        <v>-1</v>
      </c>
      <c r="T16">
        <v>1</v>
      </c>
      <c r="U16">
        <v>-0.5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v>-1</v>
      </c>
      <c r="F17" s="30">
        <v>1</v>
      </c>
      <c r="G17" s="30"/>
      <c r="H17" s="5">
        <v>4.7</v>
      </c>
      <c r="I17" s="5">
        <v>3.2729411764705869</v>
      </c>
      <c r="J17" s="5">
        <f t="shared" si="0"/>
        <v>1.4270588235294133</v>
      </c>
      <c r="K17" s="5">
        <f t="shared" si="1"/>
        <v>-0.65294117647058769</v>
      </c>
      <c r="L17" s="19"/>
      <c r="M17" s="19"/>
      <c r="N17" s="19"/>
      <c r="P17">
        <v>-1</v>
      </c>
      <c r="Q17">
        <v>17</v>
      </c>
      <c r="R17">
        <v>1</v>
      </c>
      <c r="S17">
        <v>1</v>
      </c>
      <c r="T17">
        <v>-1</v>
      </c>
      <c r="U17">
        <v>0.5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v>1</v>
      </c>
      <c r="F18" s="30">
        <v>-1</v>
      </c>
      <c r="G18" s="30"/>
      <c r="H18" s="5">
        <v>10.75</v>
      </c>
      <c r="I18" s="5">
        <v>8.8520588235294113</v>
      </c>
      <c r="J18" s="5">
        <f t="shared" si="0"/>
        <v>1.8979411764705887</v>
      </c>
      <c r="K18" s="5">
        <f t="shared" si="1"/>
        <v>5.3970588235294121</v>
      </c>
      <c r="L18" s="19"/>
      <c r="M18" s="19"/>
      <c r="N18" s="19"/>
      <c r="P18">
        <v>-1</v>
      </c>
      <c r="Q18">
        <v>1</v>
      </c>
      <c r="R18">
        <v>17</v>
      </c>
      <c r="S18">
        <v>1</v>
      </c>
      <c r="T18">
        <v>-1</v>
      </c>
      <c r="U18">
        <v>0.5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>
        <v>-1</v>
      </c>
      <c r="G19" s="30"/>
      <c r="H19" s="5">
        <v>6.05</v>
      </c>
      <c r="I19" s="5">
        <v>7.3938235294117627</v>
      </c>
      <c r="J19" s="5">
        <f t="shared" si="0"/>
        <v>-1.3438235294117629</v>
      </c>
      <c r="K19" s="5">
        <f t="shared" si="1"/>
        <v>0.69705882352941195</v>
      </c>
      <c r="L19" s="19"/>
      <c r="M19" s="19"/>
      <c r="N19" s="19"/>
      <c r="P19">
        <v>-1</v>
      </c>
      <c r="Q19">
        <v>1</v>
      </c>
      <c r="R19">
        <v>1</v>
      </c>
      <c r="S19">
        <v>17</v>
      </c>
      <c r="T19">
        <v>-1</v>
      </c>
      <c r="U19">
        <v>0.5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v>1</v>
      </c>
      <c r="F20" s="30">
        <v>1</v>
      </c>
      <c r="G20" s="30"/>
      <c r="H20" s="5">
        <v>9.85</v>
      </c>
      <c r="I20" s="5">
        <v>8.0479411764705855</v>
      </c>
      <c r="J20" s="5">
        <f t="shared" si="0"/>
        <v>1.8020588235294142</v>
      </c>
      <c r="K20" s="5">
        <f t="shared" si="1"/>
        <v>4.4970588235294118</v>
      </c>
      <c r="L20" s="19"/>
      <c r="M20" s="19"/>
      <c r="N20" s="19"/>
      <c r="P20">
        <v>1</v>
      </c>
      <c r="Q20">
        <v>-1</v>
      </c>
      <c r="R20">
        <v>-1</v>
      </c>
      <c r="S20">
        <v>-1</v>
      </c>
      <c r="T20">
        <v>17</v>
      </c>
      <c r="U20">
        <v>-0.5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/>
      <c r="H21" s="5">
        <v>7.15</v>
      </c>
      <c r="I21" s="5">
        <v>9.5061764705882332</v>
      </c>
      <c r="J21" s="5">
        <f t="shared" si="0"/>
        <v>-2.3561764705882329</v>
      </c>
      <c r="K21" s="5">
        <f t="shared" si="1"/>
        <v>1.7970588235294125</v>
      </c>
      <c r="L21" s="19"/>
      <c r="M21" s="19"/>
      <c r="N21" s="19"/>
      <c r="P21">
        <v>-0.5</v>
      </c>
      <c r="Q21">
        <v>0.5</v>
      </c>
      <c r="R21">
        <v>0.5</v>
      </c>
      <c r="S21">
        <v>0.5</v>
      </c>
      <c r="T21">
        <v>-0.5</v>
      </c>
      <c r="U21">
        <v>16.25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v>-1</v>
      </c>
      <c r="F22" s="30">
        <v>-1</v>
      </c>
      <c r="G22" s="30"/>
      <c r="H22" s="5">
        <v>4.25</v>
      </c>
      <c r="I22" s="5">
        <v>4.0770588235294101</v>
      </c>
      <c r="J22" s="5">
        <f t="shared" si="0"/>
        <v>0.17294117647058993</v>
      </c>
      <c r="K22" s="5">
        <f t="shared" si="1"/>
        <v>-1.1029411764705879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v>-1</v>
      </c>
      <c r="F23" s="30">
        <v>-1</v>
      </c>
      <c r="G23" s="30"/>
      <c r="H23" s="5">
        <v>1.25</v>
      </c>
      <c r="I23" s="5">
        <v>2.6188235294117632</v>
      </c>
      <c r="J23" s="5">
        <f t="shared" si="0"/>
        <v>-1.3688235294117632</v>
      </c>
      <c r="K23" s="5">
        <f t="shared" si="1"/>
        <v>-4.1029411764705879</v>
      </c>
      <c r="L23" s="19"/>
      <c r="M23" s="19"/>
      <c r="N23" s="19"/>
      <c r="P23">
        <f t="array" ref="P23:U28">MINVERSE(P16:U21)</f>
        <v>5.9558823529411761E-2</v>
      </c>
      <c r="Q23">
        <v>2.9411764705882357E-3</v>
      </c>
      <c r="R23">
        <v>2.9411764705882353E-3</v>
      </c>
      <c r="S23">
        <v>2.9411764705882353E-3</v>
      </c>
      <c r="T23">
        <v>-2.9411764705882353E-3</v>
      </c>
      <c r="U23">
        <v>1.4705882352941176E-3</v>
      </c>
    </row>
    <row r="24" spans="1:63" ht="16.5" customHeight="1" x14ac:dyDescent="0.25">
      <c r="A24" s="30">
        <v>1</v>
      </c>
      <c r="B24" s="30">
        <v>-1</v>
      </c>
      <c r="C24" s="30">
        <v>-1</v>
      </c>
      <c r="D24" s="30">
        <v>-1</v>
      </c>
      <c r="E24" s="30">
        <v>1</v>
      </c>
      <c r="F24" s="30">
        <v>-0.5</v>
      </c>
      <c r="G24" s="30"/>
      <c r="H24" s="38">
        <v>2.1</v>
      </c>
      <c r="I24" s="5">
        <v>2.7658823529411731</v>
      </c>
      <c r="J24" s="5">
        <f t="shared" si="0"/>
        <v>-0.66588235294117304</v>
      </c>
      <c r="K24" s="5">
        <f t="shared" si="1"/>
        <v>-3.2529411764705878</v>
      </c>
      <c r="L24" s="19"/>
      <c r="M24" s="19"/>
      <c r="N24" s="19"/>
      <c r="P24">
        <v>2.9411764705882353E-3</v>
      </c>
      <c r="Q24">
        <v>5.9558823529411775E-2</v>
      </c>
      <c r="R24">
        <v>-2.9411764705882353E-3</v>
      </c>
      <c r="S24">
        <v>-2.9411764705882357E-3</v>
      </c>
      <c r="T24">
        <v>2.9411764705882348E-3</v>
      </c>
      <c r="U24">
        <v>-1.4705882352941176E-3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5.3529411764705879</v>
      </c>
      <c r="I25" s="17"/>
      <c r="J25" s="17"/>
      <c r="K25" s="17"/>
      <c r="L25" s="17"/>
      <c r="M25" s="17"/>
      <c r="N25" s="17"/>
      <c r="P25">
        <v>2.9411764705882353E-3</v>
      </c>
      <c r="Q25">
        <v>-2.9411764705882353E-3</v>
      </c>
      <c r="R25">
        <v>5.9558823529411761E-2</v>
      </c>
      <c r="S25">
        <v>-2.9411764705882353E-3</v>
      </c>
      <c r="T25">
        <v>2.9411764705882348E-3</v>
      </c>
      <c r="U25">
        <v>-1.4705882352941176E-3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2.9411764705882357E-3</v>
      </c>
      <c r="Q26">
        <v>-2.9411764705882357E-3</v>
      </c>
      <c r="R26">
        <v>-2.9411764705882357E-3</v>
      </c>
      <c r="S26">
        <v>5.9558823529411768E-2</v>
      </c>
      <c r="T26">
        <v>2.9411764705882348E-3</v>
      </c>
      <c r="U26">
        <v>-1.4705882352941178E-3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-2.9411764705882348E-3</v>
      </c>
      <c r="Q27">
        <v>2.9411764705882348E-3</v>
      </c>
      <c r="R27">
        <v>2.9411764705882348E-3</v>
      </c>
      <c r="S27">
        <v>2.9411764705882353E-3</v>
      </c>
      <c r="T27">
        <v>5.9558823529411754E-2</v>
      </c>
      <c r="U27">
        <v>1.4705882352941174E-3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1.4705882352941176E-3</v>
      </c>
      <c r="Q28">
        <v>-1.4705882352941176E-3</v>
      </c>
      <c r="R28">
        <v>-1.4705882352941176E-3</v>
      </c>
      <c r="S28">
        <v>-1.4705882352941178E-3</v>
      </c>
      <c r="T28">
        <v>1.4705882352941176E-3</v>
      </c>
      <c r="U28">
        <v>6.1764705882352944E-2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5.5147058823529403E-2</v>
      </c>
      <c r="Q31">
        <v>4.9264705882352926E-2</v>
      </c>
      <c r="R31">
        <v>5.8088235294117642E-2</v>
      </c>
      <c r="S31">
        <v>6.3970588235294126E-2</v>
      </c>
      <c r="T31">
        <v>6.6911764705882351E-2</v>
      </c>
      <c r="U31">
        <v>5.2205882352941164E-2</v>
      </c>
      <c r="V31">
        <v>6.1029411764705881E-2</v>
      </c>
      <c r="W31">
        <v>4.6323529411764687E-2</v>
      </c>
      <c r="X31">
        <v>6.6911764705882351E-2</v>
      </c>
      <c r="Y31">
        <v>6.1029411764705881E-2</v>
      </c>
      <c r="Z31">
        <v>6.3970588235294126E-2</v>
      </c>
      <c r="AA31">
        <v>5.8088235294117642E-2</v>
      </c>
      <c r="AB31">
        <v>6.1029411764705881E-2</v>
      </c>
      <c r="AC31">
        <v>6.6911764705882351E-2</v>
      </c>
      <c r="AD31">
        <v>6.3970588235294126E-2</v>
      </c>
      <c r="AE31" s="8">
        <v>5.8088235294117642E-2</v>
      </c>
      <c r="AF31">
        <v>4.705882352941175E-2</v>
      </c>
    </row>
    <row r="32" spans="1:63" x14ac:dyDescent="0.25">
      <c r="A32" s="17"/>
      <c r="P32">
        <v>-5.5147058823529424E-2</v>
      </c>
      <c r="Q32">
        <v>-4.9264705882352947E-2</v>
      </c>
      <c r="R32">
        <v>6.6911764705882365E-2</v>
      </c>
      <c r="S32">
        <v>6.1029411764705901E-2</v>
      </c>
      <c r="T32">
        <v>5.8088235294117663E-2</v>
      </c>
      <c r="U32">
        <v>-5.2205882352941185E-2</v>
      </c>
      <c r="V32">
        <v>6.397058823529414E-2</v>
      </c>
      <c r="W32">
        <v>-4.6323529411764708E-2</v>
      </c>
      <c r="X32">
        <v>-6.6911764705882365E-2</v>
      </c>
      <c r="Y32">
        <v>-6.1029411764705888E-2</v>
      </c>
      <c r="Z32">
        <v>6.1029411764705888E-2</v>
      </c>
      <c r="AA32">
        <v>6.6911764705882365E-2</v>
      </c>
      <c r="AB32">
        <v>6.397058823529414E-2</v>
      </c>
      <c r="AC32">
        <v>5.8088235294117649E-2</v>
      </c>
      <c r="AD32">
        <v>-6.397058823529414E-2</v>
      </c>
      <c r="AE32" s="8">
        <v>-5.8088235294117649E-2</v>
      </c>
      <c r="AF32">
        <v>-4.7058823529411771E-2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6.985294117647059E-2</v>
      </c>
      <c r="Q33">
        <v>-4.9264705882352947E-2</v>
      </c>
      <c r="R33">
        <v>-5.8088235294117635E-2</v>
      </c>
      <c r="S33">
        <v>6.1029411764705888E-2</v>
      </c>
      <c r="T33">
        <v>5.8088235294117649E-2</v>
      </c>
      <c r="U33">
        <v>7.2794117647058815E-2</v>
      </c>
      <c r="V33">
        <v>-6.1029411764705874E-2</v>
      </c>
      <c r="W33">
        <v>-4.6323529411764708E-2</v>
      </c>
      <c r="X33">
        <v>5.8088235294117635E-2</v>
      </c>
      <c r="Y33">
        <v>-6.1029411764705874E-2</v>
      </c>
      <c r="Z33">
        <v>6.1029411764705874E-2</v>
      </c>
      <c r="AA33">
        <v>-5.8088235294117649E-2</v>
      </c>
      <c r="AB33">
        <v>-6.1029411764705888E-2</v>
      </c>
      <c r="AC33">
        <v>5.8088235294117635E-2</v>
      </c>
      <c r="AD33">
        <v>6.1029411764705874E-2</v>
      </c>
      <c r="AE33" s="8">
        <v>-5.8088235294117635E-2</v>
      </c>
      <c r="AF33">
        <v>-4.7058823529411771E-2</v>
      </c>
    </row>
    <row r="34" spans="1:32" x14ac:dyDescent="0.25">
      <c r="A34" s="17"/>
      <c r="B34" s="5">
        <f>SUMSQ(J8:J24)</f>
        <v>27.883264705882347</v>
      </c>
      <c r="C34" s="5">
        <f>SUMSQ(K8:K24)</f>
        <v>109.30735294117648</v>
      </c>
      <c r="D34" s="5">
        <f>(C34-B34)/C34</f>
        <v>0.74490952387358922</v>
      </c>
      <c r="E34" s="34">
        <f>((C34/E31)-(B34/E30))/(C34/E31)</f>
        <v>0.62895930745249318</v>
      </c>
      <c r="F34" s="5">
        <f>SQRT(B34/E30)</f>
        <v>1.5921187914189394</v>
      </c>
      <c r="G34" s="5">
        <f>SQRT(B34/C30)</f>
        <v>1.2806998249092139</v>
      </c>
      <c r="H34" s="34">
        <f>((100*G34)/H25)</f>
        <v>23.92516156423806</v>
      </c>
      <c r="L34" s="19"/>
      <c r="M34" s="19"/>
      <c r="N34" s="19"/>
      <c r="P34">
        <v>-5.5147058823529417E-2</v>
      </c>
      <c r="Q34">
        <v>-4.9264705882352947E-2</v>
      </c>
      <c r="R34">
        <v>-5.8088235294117642E-2</v>
      </c>
      <c r="S34">
        <v>-6.3970588235294126E-2</v>
      </c>
      <c r="T34">
        <v>-6.6911764705882351E-2</v>
      </c>
      <c r="U34">
        <v>-5.2205882352941178E-2</v>
      </c>
      <c r="V34">
        <v>-6.1029411764705881E-2</v>
      </c>
      <c r="W34">
        <v>-4.6323529411764708E-2</v>
      </c>
      <c r="X34">
        <v>5.8088235294117649E-2</v>
      </c>
      <c r="Y34">
        <v>6.3970588235294126E-2</v>
      </c>
      <c r="Z34">
        <v>6.1029411764705881E-2</v>
      </c>
      <c r="AA34">
        <v>6.6911764705882351E-2</v>
      </c>
      <c r="AB34">
        <v>6.3970588235294126E-2</v>
      </c>
      <c r="AC34">
        <v>5.8088235294117642E-2</v>
      </c>
      <c r="AD34">
        <v>6.1029411764705888E-2</v>
      </c>
      <c r="AE34" s="8">
        <v>6.6911764705882351E-2</v>
      </c>
      <c r="AF34">
        <v>-4.7058823529411771E-2</v>
      </c>
    </row>
    <row r="35" spans="1:32" x14ac:dyDescent="0.25">
      <c r="A35" s="17"/>
      <c r="P35">
        <v>5.5147058823529403E-2</v>
      </c>
      <c r="Q35">
        <v>4.9264705882352933E-2</v>
      </c>
      <c r="R35">
        <v>-6.6911764705882337E-2</v>
      </c>
      <c r="S35">
        <v>-6.1029411764705874E-2</v>
      </c>
      <c r="T35">
        <v>-5.8088235294117635E-2</v>
      </c>
      <c r="U35">
        <v>5.2205882352941164E-2</v>
      </c>
      <c r="V35">
        <v>-6.3970588235294112E-2</v>
      </c>
      <c r="W35">
        <v>4.6323529411764694E-2</v>
      </c>
      <c r="X35">
        <v>-5.8088235294117635E-2</v>
      </c>
      <c r="Y35">
        <v>-6.3970588235294112E-2</v>
      </c>
      <c r="Z35">
        <v>6.3970588235294112E-2</v>
      </c>
      <c r="AA35">
        <v>5.8088235294117635E-2</v>
      </c>
      <c r="AB35">
        <v>6.1029411764705874E-2</v>
      </c>
      <c r="AC35">
        <v>6.6911764705882337E-2</v>
      </c>
      <c r="AD35">
        <v>-6.1029411764705874E-2</v>
      </c>
      <c r="AE35">
        <v>-6.6911764705882337E-2</v>
      </c>
      <c r="AF35">
        <v>4.7058823529411757E-2</v>
      </c>
    </row>
    <row r="36" spans="1:32" x14ac:dyDescent="0.25">
      <c r="A36" s="17"/>
      <c r="P36">
        <v>6.6176470588235295E-2</v>
      </c>
      <c r="Q36">
        <v>6.9117647058823534E-2</v>
      </c>
      <c r="R36">
        <v>-6.0294117647058824E-2</v>
      </c>
      <c r="S36">
        <v>-6.3235294117647056E-2</v>
      </c>
      <c r="T36">
        <v>6.0294117647058824E-2</v>
      </c>
      <c r="U36">
        <v>-5.7352941176470593E-2</v>
      </c>
      <c r="V36">
        <v>6.3235294117647056E-2</v>
      </c>
      <c r="W36">
        <v>-5.4411764705882354E-2</v>
      </c>
      <c r="X36">
        <v>6.0294117647058824E-2</v>
      </c>
      <c r="Y36">
        <v>6.3235294117647056E-2</v>
      </c>
      <c r="Z36">
        <v>-6.3235294117647056E-2</v>
      </c>
      <c r="AA36">
        <v>-6.0294117647058824E-2</v>
      </c>
      <c r="AB36">
        <v>6.3235294117647056E-2</v>
      </c>
      <c r="AC36">
        <v>6.0294117647058824E-2</v>
      </c>
      <c r="AD36">
        <v>-6.3235294117647056E-2</v>
      </c>
      <c r="AE36">
        <v>-6.0294117647058824E-2</v>
      </c>
      <c r="AF36">
        <v>-2.3529411764705882E-2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5.5146323529411747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1.8478676470588242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0.72911764705882354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0.54786764705882374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0.53963235294117617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0.32705882352941162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K52"/>
  <sheetViews>
    <sheetView zoomScale="60" zoomScaleNormal="60" workbookViewId="0">
      <pane xSplit="1" topLeftCell="B1" activePane="topRight" state="frozen"/>
      <selection pane="topRight" activeCell="B34" sqref="B34:H34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24</v>
      </c>
    </row>
    <row r="2" spans="1:56" x14ac:dyDescent="0.25">
      <c r="C2" t="s">
        <v>1</v>
      </c>
      <c r="I2" t="s">
        <v>18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24</v>
      </c>
      <c r="F7" s="9" t="s">
        <v>18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1</v>
      </c>
      <c r="F8" s="30">
        <v>1</v>
      </c>
      <c r="G8" s="30"/>
      <c r="H8" s="5">
        <v>4.5999999999999996</v>
      </c>
      <c r="I8" s="5">
        <f t="array" ref="I8:I24">MMULT(A8:F24,P38:P43)</f>
        <v>4.8187499999999996</v>
      </c>
      <c r="J8" s="5">
        <f>(H8-I8)</f>
        <v>-0.21875</v>
      </c>
      <c r="K8" s="5">
        <f>(H8-$H$25)</f>
        <v>-0.90882352941176503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v>1</v>
      </c>
      <c r="G9" s="30"/>
      <c r="H9" s="5">
        <v>4.3499999999999996</v>
      </c>
      <c r="I9" s="5">
        <v>3.4325892857142852</v>
      </c>
      <c r="J9" s="5">
        <f t="shared" ref="J9:J24" si="0">(H9-I9)</f>
        <v>0.91741071428571441</v>
      </c>
      <c r="K9" s="5">
        <f t="shared" ref="K9:K24" si="1">(H9-$H$25)</f>
        <v>-1.158823529411765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v>-1</v>
      </c>
      <c r="F10" s="30">
        <v>-1</v>
      </c>
      <c r="G10" s="30"/>
      <c r="H10" s="5">
        <v>6.95</v>
      </c>
      <c r="I10" s="5">
        <v>5.2700892857142847</v>
      </c>
      <c r="J10" s="5">
        <f t="shared" si="0"/>
        <v>1.6799107142857155</v>
      </c>
      <c r="K10" s="5">
        <f t="shared" si="1"/>
        <v>1.4411764705882355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v>-1</v>
      </c>
      <c r="F11" s="30">
        <v>-1</v>
      </c>
      <c r="G11" s="30"/>
      <c r="H11" s="5">
        <v>6.4</v>
      </c>
      <c r="I11" s="5">
        <v>6.65625</v>
      </c>
      <c r="J11" s="5">
        <f t="shared" si="0"/>
        <v>-0.25624999999999964</v>
      </c>
      <c r="K11" s="5">
        <f t="shared" si="1"/>
        <v>0.89117647058823568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v>-1</v>
      </c>
      <c r="F12" s="30">
        <v>1</v>
      </c>
      <c r="G12" s="30"/>
      <c r="H12" s="5">
        <v>7.9</v>
      </c>
      <c r="I12" s="5">
        <v>7.2799107142857142</v>
      </c>
      <c r="J12" s="5">
        <f t="shared" si="0"/>
        <v>0.62008928571428612</v>
      </c>
      <c r="K12" s="5">
        <f t="shared" si="1"/>
        <v>2.3911764705882357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v>-1</v>
      </c>
      <c r="G13" s="30"/>
      <c r="H13" s="5">
        <v>4.4000000000000004</v>
      </c>
      <c r="I13" s="5">
        <v>4.1950892857142854</v>
      </c>
      <c r="J13" s="5">
        <f t="shared" si="0"/>
        <v>0.20491071428571495</v>
      </c>
      <c r="K13" s="5">
        <f t="shared" si="1"/>
        <v>-1.1088235294117643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-2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v>-1</v>
      </c>
      <c r="F14" s="30">
        <v>1</v>
      </c>
      <c r="G14" s="30"/>
      <c r="H14" s="5">
        <v>3.85</v>
      </c>
      <c r="I14" s="5">
        <v>5.8937499999999989</v>
      </c>
      <c r="J14" s="5">
        <f t="shared" si="0"/>
        <v>-2.0437499999999988</v>
      </c>
      <c r="K14" s="5">
        <f t="shared" si="1"/>
        <v>-1.6588235294117646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1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v>1</v>
      </c>
      <c r="F15" s="30">
        <v>-1</v>
      </c>
      <c r="G15" s="30"/>
      <c r="H15" s="5">
        <v>1.95</v>
      </c>
      <c r="I15" s="5">
        <v>2.808928571428571</v>
      </c>
      <c r="J15" s="5">
        <f t="shared" si="0"/>
        <v>-0.85892857142857104</v>
      </c>
      <c r="K15" s="5">
        <f t="shared" si="1"/>
        <v>-3.5588235294117645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v>-1</v>
      </c>
      <c r="F16" s="30">
        <v>1</v>
      </c>
      <c r="G16" s="30"/>
      <c r="H16" s="5">
        <v>4.5</v>
      </c>
      <c r="I16" s="5">
        <v>4.7133928571428569</v>
      </c>
      <c r="J16" s="5">
        <f t="shared" si="0"/>
        <v>-0.21339285714285694</v>
      </c>
      <c r="K16" s="5">
        <f t="shared" si="1"/>
        <v>-1.0088235294117647</v>
      </c>
      <c r="L16" s="19"/>
      <c r="M16" s="19"/>
      <c r="N16" s="19"/>
      <c r="P16">
        <f t="array" ref="P16:U21">MMULT(P9:AF14,A8:F24)</f>
        <v>17</v>
      </c>
      <c r="Q16">
        <v>-1</v>
      </c>
      <c r="R16">
        <v>1</v>
      </c>
      <c r="S16">
        <v>2</v>
      </c>
      <c r="T16">
        <v>-2</v>
      </c>
      <c r="U16">
        <v>1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v>-1</v>
      </c>
      <c r="F17" s="30">
        <v>1</v>
      </c>
      <c r="G17" s="30"/>
      <c r="H17" s="5">
        <v>4.7</v>
      </c>
      <c r="I17" s="5">
        <v>3.3272321428571416</v>
      </c>
      <c r="J17" s="5">
        <f t="shared" si="0"/>
        <v>1.3727678571428585</v>
      </c>
      <c r="K17" s="5">
        <f t="shared" si="1"/>
        <v>-0.8088235294117645</v>
      </c>
      <c r="L17" s="19"/>
      <c r="M17" s="19"/>
      <c r="N17" s="19"/>
      <c r="P17">
        <v>-1</v>
      </c>
      <c r="Q17">
        <v>17</v>
      </c>
      <c r="R17">
        <v>-1</v>
      </c>
      <c r="S17">
        <v>-2</v>
      </c>
      <c r="T17">
        <v>2</v>
      </c>
      <c r="U17">
        <v>-1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v>1</v>
      </c>
      <c r="F18" s="30">
        <v>-1</v>
      </c>
      <c r="G18" s="30"/>
      <c r="H18" s="5">
        <v>10.75</v>
      </c>
      <c r="I18" s="5">
        <v>8.8312499999999972</v>
      </c>
      <c r="J18" s="5">
        <f t="shared" si="0"/>
        <v>1.9187500000000028</v>
      </c>
      <c r="K18" s="5">
        <f t="shared" si="1"/>
        <v>5.2411764705882353</v>
      </c>
      <c r="L18" s="19"/>
      <c r="M18" s="19"/>
      <c r="N18" s="19"/>
      <c r="P18">
        <v>1</v>
      </c>
      <c r="Q18">
        <v>-1</v>
      </c>
      <c r="R18">
        <v>17</v>
      </c>
      <c r="S18">
        <v>2</v>
      </c>
      <c r="T18">
        <v>-2</v>
      </c>
      <c r="U18">
        <v>1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>
        <v>-1</v>
      </c>
      <c r="G19" s="30"/>
      <c r="H19" s="5">
        <v>6.05</v>
      </c>
      <c r="I19" s="5">
        <v>7.4450892857142836</v>
      </c>
      <c r="J19" s="5">
        <f t="shared" si="0"/>
        <v>-1.3950892857142838</v>
      </c>
      <c r="K19" s="5">
        <f t="shared" si="1"/>
        <v>0.54117647058823515</v>
      </c>
      <c r="L19" s="19"/>
      <c r="M19" s="19"/>
      <c r="N19" s="19"/>
      <c r="P19">
        <v>2</v>
      </c>
      <c r="Q19">
        <v>-2</v>
      </c>
      <c r="R19">
        <v>2</v>
      </c>
      <c r="S19">
        <v>20</v>
      </c>
      <c r="T19">
        <v>-4</v>
      </c>
      <c r="U19">
        <v>2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v>1</v>
      </c>
      <c r="F20" s="30">
        <v>1</v>
      </c>
      <c r="G20" s="30"/>
      <c r="H20" s="5">
        <v>9.85</v>
      </c>
      <c r="I20" s="5">
        <v>8.0687499999999979</v>
      </c>
      <c r="J20" s="5">
        <f t="shared" si="0"/>
        <v>1.7812500000000018</v>
      </c>
      <c r="K20" s="5">
        <f t="shared" si="1"/>
        <v>4.341176470588235</v>
      </c>
      <c r="L20" s="19"/>
      <c r="M20" s="19"/>
      <c r="N20" s="19"/>
      <c r="P20">
        <v>-2</v>
      </c>
      <c r="Q20">
        <v>2</v>
      </c>
      <c r="R20">
        <v>-2</v>
      </c>
      <c r="S20">
        <v>-4</v>
      </c>
      <c r="T20">
        <v>20</v>
      </c>
      <c r="U20">
        <v>-2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/>
      <c r="H21" s="5">
        <v>7.15</v>
      </c>
      <c r="I21" s="5">
        <v>9.4549107142857132</v>
      </c>
      <c r="J21" s="5">
        <f t="shared" si="0"/>
        <v>-2.3049107142857128</v>
      </c>
      <c r="K21" s="5">
        <f t="shared" si="1"/>
        <v>1.6411764705882357</v>
      </c>
      <c r="L21" s="19"/>
      <c r="M21" s="19"/>
      <c r="N21" s="19"/>
      <c r="P21">
        <v>1</v>
      </c>
      <c r="Q21">
        <v>-1</v>
      </c>
      <c r="R21">
        <v>1</v>
      </c>
      <c r="S21">
        <v>2</v>
      </c>
      <c r="T21">
        <v>-2</v>
      </c>
      <c r="U21">
        <v>17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v>-1</v>
      </c>
      <c r="F22" s="30">
        <v>-1</v>
      </c>
      <c r="G22" s="30"/>
      <c r="H22" s="5">
        <v>4.25</v>
      </c>
      <c r="I22" s="5">
        <v>4.0897321428571427</v>
      </c>
      <c r="J22" s="5">
        <f t="shared" si="0"/>
        <v>0.1602678571428573</v>
      </c>
      <c r="K22" s="5">
        <f t="shared" si="1"/>
        <v>-1.2588235294117647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v>-1</v>
      </c>
      <c r="F23" s="30">
        <v>-1</v>
      </c>
      <c r="G23" s="30"/>
      <c r="H23" s="5">
        <v>1.25</v>
      </c>
      <c r="I23" s="5">
        <v>2.7035714285714274</v>
      </c>
      <c r="J23" s="5">
        <f t="shared" si="0"/>
        <v>-1.4535714285714274</v>
      </c>
      <c r="K23" s="5">
        <f t="shared" si="1"/>
        <v>-4.2588235294117647</v>
      </c>
      <c r="L23" s="19"/>
      <c r="M23" s="19"/>
      <c r="N23" s="19"/>
      <c r="P23">
        <f t="array" ref="P23:U28">MINVERSE(P16:U21)</f>
        <v>6.026785714285713E-2</v>
      </c>
      <c r="Q23">
        <v>2.2321428571428575E-3</v>
      </c>
      <c r="R23">
        <v>-2.2321428571428575E-3</v>
      </c>
      <c r="S23">
        <v>-4.464285714285714E-3</v>
      </c>
      <c r="T23">
        <v>4.4642857142857132E-3</v>
      </c>
      <c r="U23">
        <v>-2.2321428571428575E-3</v>
      </c>
    </row>
    <row r="24" spans="1:63" ht="16.5" customHeight="1" x14ac:dyDescent="0.25">
      <c r="A24" s="30">
        <v>1</v>
      </c>
      <c r="B24" s="30">
        <v>-1</v>
      </c>
      <c r="C24" s="30">
        <v>1</v>
      </c>
      <c r="D24" s="30">
        <v>2</v>
      </c>
      <c r="E24" s="30">
        <v>-2</v>
      </c>
      <c r="F24" s="30">
        <v>1</v>
      </c>
      <c r="G24" s="30"/>
      <c r="H24" s="38">
        <v>4.75</v>
      </c>
      <c r="I24" s="5">
        <v>4.6607142857142856</v>
      </c>
      <c r="J24" s="5">
        <f t="shared" si="0"/>
        <v>8.9285714285714413E-2</v>
      </c>
      <c r="K24" s="5">
        <f t="shared" si="1"/>
        <v>-0.75882352941176467</v>
      </c>
      <c r="L24" s="19"/>
      <c r="M24" s="19"/>
      <c r="N24" s="19"/>
      <c r="P24">
        <v>2.2321428571428575E-3</v>
      </c>
      <c r="Q24">
        <v>6.0267857142857137E-2</v>
      </c>
      <c r="R24">
        <v>2.232142857142857E-3</v>
      </c>
      <c r="S24">
        <v>4.464285714285714E-3</v>
      </c>
      <c r="T24">
        <v>-4.4642857142857123E-3</v>
      </c>
      <c r="U24">
        <v>2.2321428571428575E-3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5.5088235294117647</v>
      </c>
      <c r="I25" s="17"/>
      <c r="J25" s="17"/>
      <c r="K25" s="17"/>
      <c r="L25" s="17"/>
      <c r="M25" s="17"/>
      <c r="N25" s="17"/>
      <c r="P25">
        <v>-2.232142857142857E-3</v>
      </c>
      <c r="Q25">
        <v>2.232142857142857E-3</v>
      </c>
      <c r="R25">
        <v>6.0267857142857137E-2</v>
      </c>
      <c r="S25">
        <v>-4.464285714285714E-3</v>
      </c>
      <c r="T25">
        <v>4.4642857142857132E-3</v>
      </c>
      <c r="U25">
        <v>-2.2321428571428575E-3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-4.4642857142857132E-3</v>
      </c>
      <c r="Q26">
        <v>4.4642857142857132E-3</v>
      </c>
      <c r="R26">
        <v>-4.4642857142857132E-3</v>
      </c>
      <c r="S26">
        <v>5.3571428571428562E-2</v>
      </c>
      <c r="T26">
        <v>8.9285714285714229E-3</v>
      </c>
      <c r="U26">
        <v>-4.4642857142857132E-3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4.4642857142857123E-3</v>
      </c>
      <c r="Q27">
        <v>-4.4642857142857123E-3</v>
      </c>
      <c r="R27">
        <v>4.4642857142857123E-3</v>
      </c>
      <c r="S27">
        <v>8.9285714285714229E-3</v>
      </c>
      <c r="T27">
        <v>5.3571428571428555E-2</v>
      </c>
      <c r="U27">
        <v>4.4642857142857132E-3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-2.232142857142857E-3</v>
      </c>
      <c r="Q28">
        <v>2.232142857142857E-3</v>
      </c>
      <c r="R28">
        <v>-2.232142857142857E-3</v>
      </c>
      <c r="S28">
        <v>-4.464285714285714E-3</v>
      </c>
      <c r="T28">
        <v>4.4642857142857132E-3</v>
      </c>
      <c r="U28">
        <v>6.0267857142857144E-2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6.2499999999999993E-2</v>
      </c>
      <c r="Q31">
        <v>6.6964285714285698E-2</v>
      </c>
      <c r="R31">
        <v>6.6964285714285712E-2</v>
      </c>
      <c r="S31">
        <v>6.2499999999999993E-2</v>
      </c>
      <c r="T31">
        <v>5.8035714285714281E-2</v>
      </c>
      <c r="U31">
        <v>6.6964285714285712E-2</v>
      </c>
      <c r="V31">
        <v>6.2499999999999993E-2</v>
      </c>
      <c r="W31">
        <v>7.1428571428571425E-2</v>
      </c>
      <c r="X31">
        <v>4.4642857142857137E-2</v>
      </c>
      <c r="Y31">
        <v>4.9107142857142849E-2</v>
      </c>
      <c r="Z31">
        <v>6.2499999999999986E-2</v>
      </c>
      <c r="AA31">
        <v>6.6964285714285712E-2</v>
      </c>
      <c r="AB31">
        <v>6.2499999999999993E-2</v>
      </c>
      <c r="AC31">
        <v>5.8035714285714274E-2</v>
      </c>
      <c r="AD31">
        <v>4.9107142857142849E-2</v>
      </c>
      <c r="AE31" s="8">
        <v>5.3571428571428562E-2</v>
      </c>
      <c r="AF31">
        <v>3.5714285714285705E-2</v>
      </c>
    </row>
    <row r="32" spans="1:63" x14ac:dyDescent="0.25">
      <c r="A32" s="17"/>
      <c r="P32">
        <v>-6.2499999999999993E-2</v>
      </c>
      <c r="Q32">
        <v>-6.6964285714285698E-2</v>
      </c>
      <c r="R32">
        <v>5.8035714285714281E-2</v>
      </c>
      <c r="S32">
        <v>6.2499999999999993E-2</v>
      </c>
      <c r="T32">
        <v>6.6964285714285712E-2</v>
      </c>
      <c r="U32">
        <v>-6.6964285714285712E-2</v>
      </c>
      <c r="V32">
        <v>6.2499999999999993E-2</v>
      </c>
      <c r="W32">
        <v>-7.1428571428571425E-2</v>
      </c>
      <c r="X32">
        <v>-4.4642857142857144E-2</v>
      </c>
      <c r="Y32">
        <v>-4.9107142857142856E-2</v>
      </c>
      <c r="Z32">
        <v>6.2499999999999993E-2</v>
      </c>
      <c r="AA32">
        <v>5.8035714285714281E-2</v>
      </c>
      <c r="AB32">
        <v>6.2499999999999993E-2</v>
      </c>
      <c r="AC32">
        <v>6.6964285714285712E-2</v>
      </c>
      <c r="AD32">
        <v>-4.9107142857142856E-2</v>
      </c>
      <c r="AE32" s="8">
        <v>-5.3571428571428568E-2</v>
      </c>
      <c r="AF32">
        <v>-3.5714285714285719E-2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6.2499999999999993E-2</v>
      </c>
      <c r="Q33">
        <v>-5.8035714285714281E-2</v>
      </c>
      <c r="R33">
        <v>-5.8035714285714281E-2</v>
      </c>
      <c r="S33">
        <v>6.2499999999999993E-2</v>
      </c>
      <c r="T33">
        <v>5.8035714285714281E-2</v>
      </c>
      <c r="U33">
        <v>6.6964285714285712E-2</v>
      </c>
      <c r="V33">
        <v>-6.2499999999999993E-2</v>
      </c>
      <c r="W33">
        <v>-5.3571428571428568E-2</v>
      </c>
      <c r="X33">
        <v>4.4642857142857144E-2</v>
      </c>
      <c r="Y33">
        <v>-7.5892857142857137E-2</v>
      </c>
      <c r="Z33">
        <v>6.2499999999999993E-2</v>
      </c>
      <c r="AA33">
        <v>-5.8035714285714281E-2</v>
      </c>
      <c r="AB33">
        <v>-6.2499999999999993E-2</v>
      </c>
      <c r="AC33">
        <v>5.8035714285714281E-2</v>
      </c>
      <c r="AD33">
        <v>4.9107142857142856E-2</v>
      </c>
      <c r="AE33" s="8">
        <v>-7.1428571428571411E-2</v>
      </c>
      <c r="AF33">
        <v>3.5714285714285719E-2</v>
      </c>
    </row>
    <row r="34" spans="1:32" x14ac:dyDescent="0.25">
      <c r="A34" s="17"/>
      <c r="B34" s="5">
        <f>SUMSQ(J8:J24)</f>
        <v>27.308325892857148</v>
      </c>
      <c r="C34" s="5">
        <f>SUMSQ(K8:K24)</f>
        <v>98.676176470588231</v>
      </c>
      <c r="D34" s="5">
        <f>(C34-B34)/C34</f>
        <v>0.72325310049891556</v>
      </c>
      <c r="E34" s="34">
        <f>((C34/E31)-(B34/E30))/(C34/E31)</f>
        <v>0.59745905527114995</v>
      </c>
      <c r="F34" s="5">
        <f>SQRT(B34/E30)</f>
        <v>1.5756189517674735</v>
      </c>
      <c r="G34" s="5">
        <f>SQRT(B34/C30)</f>
        <v>1.2674273593956138</v>
      </c>
      <c r="H34" s="34">
        <f>((100*G34)/H25)</f>
        <v>23.007223822451078</v>
      </c>
      <c r="L34" s="19"/>
      <c r="M34" s="19"/>
      <c r="N34" s="19"/>
      <c r="P34">
        <v>-6.2499999999999986E-2</v>
      </c>
      <c r="Q34">
        <v>-5.3571428571428562E-2</v>
      </c>
      <c r="R34">
        <v>-5.3571428571428562E-2</v>
      </c>
      <c r="S34">
        <v>-6.2499999999999986E-2</v>
      </c>
      <c r="T34">
        <v>-7.1428571428571411E-2</v>
      </c>
      <c r="U34">
        <v>-5.3571428571428562E-2</v>
      </c>
      <c r="V34">
        <v>-6.2499999999999986E-2</v>
      </c>
      <c r="W34">
        <v>-4.4642857142857137E-2</v>
      </c>
      <c r="X34">
        <v>2.6785714285714288E-2</v>
      </c>
      <c r="Y34">
        <v>3.5714285714285712E-2</v>
      </c>
      <c r="Z34">
        <v>6.2499999999999986E-2</v>
      </c>
      <c r="AA34">
        <v>7.1428571428571411E-2</v>
      </c>
      <c r="AB34">
        <v>6.2499999999999986E-2</v>
      </c>
      <c r="AC34">
        <v>5.3571428571428562E-2</v>
      </c>
      <c r="AD34">
        <v>3.5714285714285712E-2</v>
      </c>
      <c r="AE34" s="8">
        <v>4.4642857142857137E-2</v>
      </c>
      <c r="AF34">
        <v>7.1428571428571425E-2</v>
      </c>
    </row>
    <row r="35" spans="1:32" x14ac:dyDescent="0.25">
      <c r="A35" s="17"/>
      <c r="P35">
        <v>6.2499999999999979E-2</v>
      </c>
      <c r="Q35">
        <v>5.3571428571428555E-2</v>
      </c>
      <c r="R35">
        <v>-7.1428571428571397E-2</v>
      </c>
      <c r="S35">
        <v>-6.2499999999999979E-2</v>
      </c>
      <c r="T35">
        <v>-5.3571428571428555E-2</v>
      </c>
      <c r="U35">
        <v>5.3571428571428555E-2</v>
      </c>
      <c r="V35">
        <v>-6.2499999999999972E-2</v>
      </c>
      <c r="W35">
        <v>4.464285714285713E-2</v>
      </c>
      <c r="X35">
        <v>-2.6785714285714281E-2</v>
      </c>
      <c r="Y35">
        <v>-3.5714285714285705E-2</v>
      </c>
      <c r="Z35">
        <v>6.2499999999999972E-2</v>
      </c>
      <c r="AA35">
        <v>5.3571428571428555E-2</v>
      </c>
      <c r="AB35">
        <v>6.2499999999999979E-2</v>
      </c>
      <c r="AC35">
        <v>7.1428571428571397E-2</v>
      </c>
      <c r="AD35">
        <v>-3.5714285714285705E-2</v>
      </c>
      <c r="AE35">
        <v>-4.464285714285713E-2</v>
      </c>
      <c r="AF35">
        <v>-7.1428571428571411E-2</v>
      </c>
    </row>
    <row r="36" spans="1:32" x14ac:dyDescent="0.25">
      <c r="A36" s="17"/>
      <c r="P36">
        <v>6.25E-2</v>
      </c>
      <c r="Q36">
        <v>6.6964285714285712E-2</v>
      </c>
      <c r="R36">
        <v>-5.8035714285714288E-2</v>
      </c>
      <c r="S36">
        <v>-6.25E-2</v>
      </c>
      <c r="T36">
        <v>5.8035714285714288E-2</v>
      </c>
      <c r="U36">
        <v>-5.8035714285714288E-2</v>
      </c>
      <c r="V36">
        <v>6.25E-2</v>
      </c>
      <c r="W36">
        <v>-5.3571428571428575E-2</v>
      </c>
      <c r="X36">
        <v>4.4642857142857151E-2</v>
      </c>
      <c r="Y36">
        <v>4.9107142857142863E-2</v>
      </c>
      <c r="Z36">
        <v>-6.25E-2</v>
      </c>
      <c r="AA36">
        <v>-5.8035714285714288E-2</v>
      </c>
      <c r="AB36">
        <v>6.25E-2</v>
      </c>
      <c r="AC36">
        <v>5.8035714285714288E-2</v>
      </c>
      <c r="AD36">
        <v>-7.5892857142857137E-2</v>
      </c>
      <c r="AE36">
        <v>-7.1428571428571425E-2</v>
      </c>
      <c r="AF36">
        <v>3.5714285714285719E-2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5.5618303571428562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1.8006696428571429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0.69308035714285732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0.51741071428571384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0.57008928571428519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0.31183035714285728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K52"/>
  <sheetViews>
    <sheetView zoomScale="60" zoomScaleNormal="60" workbookViewId="0">
      <pane xSplit="1" topLeftCell="B1" activePane="topRight" state="frozen"/>
      <selection pane="topRight" activeCell="B34" sqref="B34:H34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24</v>
      </c>
    </row>
    <row r="2" spans="1:56" x14ac:dyDescent="0.25">
      <c r="C2" t="s">
        <v>1</v>
      </c>
      <c r="I2" t="s">
        <v>18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24</v>
      </c>
      <c r="F7" s="9" t="s">
        <v>18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1</v>
      </c>
      <c r="F8" s="30">
        <v>1</v>
      </c>
      <c r="G8" s="30"/>
      <c r="H8" s="5">
        <v>4.5999999999999996</v>
      </c>
      <c r="I8" s="5">
        <f t="array" ref="I8:I24">MMULT(A8:F24,P38:P43)</f>
        <v>4.2850000000000001</v>
      </c>
      <c r="J8" s="5">
        <f>(H8-I8)</f>
        <v>0.3149999999999995</v>
      </c>
      <c r="K8" s="5">
        <f>(H8-$H$25)</f>
        <v>-0.84117647058823586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v>1</v>
      </c>
      <c r="G9" s="30"/>
      <c r="H9" s="5">
        <v>4.3499999999999996</v>
      </c>
      <c r="I9" s="5">
        <v>3.214999999999999</v>
      </c>
      <c r="J9" s="5">
        <f t="shared" ref="J9:J24" si="0">(H9-I9)</f>
        <v>1.1350000000000007</v>
      </c>
      <c r="K9" s="5">
        <f t="shared" ref="K9:K24" si="1">(H9-$H$25)</f>
        <v>-1.0911764705882359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v>-1</v>
      </c>
      <c r="F10" s="30">
        <v>-1</v>
      </c>
      <c r="G10" s="30"/>
      <c r="H10" s="5">
        <v>6.95</v>
      </c>
      <c r="I10" s="5">
        <v>5.5100000000000007</v>
      </c>
      <c r="J10" s="5">
        <f t="shared" si="0"/>
        <v>1.4399999999999995</v>
      </c>
      <c r="K10" s="5">
        <f t="shared" si="1"/>
        <v>1.5088235294117647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v>-1</v>
      </c>
      <c r="F11" s="30">
        <v>-1</v>
      </c>
      <c r="G11" s="30"/>
      <c r="H11" s="5">
        <v>6.4</v>
      </c>
      <c r="I11" s="5">
        <v>6.580000000000001</v>
      </c>
      <c r="J11" s="5">
        <f t="shared" si="0"/>
        <v>-0.1800000000000006</v>
      </c>
      <c r="K11" s="5">
        <f t="shared" si="1"/>
        <v>0.95882352941176485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2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v>-1</v>
      </c>
      <c r="F12" s="30">
        <v>1</v>
      </c>
      <c r="G12" s="30"/>
      <c r="H12" s="5">
        <v>7.9</v>
      </c>
      <c r="I12" s="5">
        <v>7.0400000000000018</v>
      </c>
      <c r="J12" s="5">
        <f t="shared" si="0"/>
        <v>0.85999999999999854</v>
      </c>
      <c r="K12" s="5">
        <f t="shared" si="1"/>
        <v>2.4588235294117649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v>-1</v>
      </c>
      <c r="G13" s="30"/>
      <c r="H13" s="5">
        <v>4.4000000000000004</v>
      </c>
      <c r="I13" s="5">
        <v>3.8249999999999997</v>
      </c>
      <c r="J13" s="5">
        <f t="shared" si="0"/>
        <v>0.57500000000000062</v>
      </c>
      <c r="K13" s="5">
        <f t="shared" si="1"/>
        <v>-1.0411764705882351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v>-1</v>
      </c>
      <c r="F14" s="30">
        <v>1</v>
      </c>
      <c r="G14" s="30"/>
      <c r="H14" s="5">
        <v>3.85</v>
      </c>
      <c r="I14" s="5">
        <v>5.9700000000000015</v>
      </c>
      <c r="J14" s="5">
        <f t="shared" si="0"/>
        <v>-2.1200000000000014</v>
      </c>
      <c r="K14" s="5">
        <f t="shared" si="1"/>
        <v>-1.5911764705882354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1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v>1</v>
      </c>
      <c r="F15" s="30">
        <v>-1</v>
      </c>
      <c r="G15" s="30"/>
      <c r="H15" s="5">
        <v>1.95</v>
      </c>
      <c r="I15" s="5">
        <v>2.754999999999999</v>
      </c>
      <c r="J15" s="5">
        <f t="shared" si="0"/>
        <v>-0.80499999999999905</v>
      </c>
      <c r="K15" s="5">
        <f t="shared" si="1"/>
        <v>-3.4911764705882353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v>-1</v>
      </c>
      <c r="F16" s="30">
        <v>1</v>
      </c>
      <c r="G16" s="30"/>
      <c r="H16" s="5">
        <v>4.5</v>
      </c>
      <c r="I16" s="5">
        <v>4.4399999999999995</v>
      </c>
      <c r="J16" s="5">
        <f t="shared" si="0"/>
        <v>6.0000000000000497E-2</v>
      </c>
      <c r="K16" s="5">
        <f t="shared" si="1"/>
        <v>-0.9411764705882355</v>
      </c>
      <c r="L16" s="19"/>
      <c r="M16" s="19"/>
      <c r="N16" s="19"/>
      <c r="P16">
        <f t="array" ref="P16:U21">MMULT(P9:AF14,A8:F24)</f>
        <v>17</v>
      </c>
      <c r="Q16">
        <v>-1</v>
      </c>
      <c r="R16">
        <v>2</v>
      </c>
      <c r="S16">
        <v>-1</v>
      </c>
      <c r="T16">
        <v>1</v>
      </c>
      <c r="U16">
        <v>1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v>-1</v>
      </c>
      <c r="F17" s="30">
        <v>1</v>
      </c>
      <c r="G17" s="30"/>
      <c r="H17" s="5">
        <v>4.7</v>
      </c>
      <c r="I17" s="5">
        <v>3.3699999999999974</v>
      </c>
      <c r="J17" s="5">
        <f t="shared" si="0"/>
        <v>1.3300000000000027</v>
      </c>
      <c r="K17" s="5">
        <f t="shared" si="1"/>
        <v>-0.74117647058823533</v>
      </c>
      <c r="L17" s="19"/>
      <c r="M17" s="19"/>
      <c r="N17" s="19"/>
      <c r="P17">
        <v>-1</v>
      </c>
      <c r="Q17">
        <v>17</v>
      </c>
      <c r="R17">
        <v>-2</v>
      </c>
      <c r="S17">
        <v>1</v>
      </c>
      <c r="T17">
        <v>-1</v>
      </c>
      <c r="U17">
        <v>-1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v>1</v>
      </c>
      <c r="F18" s="30">
        <v>-1</v>
      </c>
      <c r="G18" s="30"/>
      <c r="H18" s="5">
        <v>10.75</v>
      </c>
      <c r="I18" s="5">
        <v>8.7550000000000008</v>
      </c>
      <c r="J18" s="5">
        <f t="shared" si="0"/>
        <v>1.9949999999999992</v>
      </c>
      <c r="K18" s="5">
        <f t="shared" si="1"/>
        <v>5.3088235294117645</v>
      </c>
      <c r="L18" s="19"/>
      <c r="M18" s="19"/>
      <c r="N18" s="19"/>
      <c r="P18">
        <v>2</v>
      </c>
      <c r="Q18">
        <v>-2</v>
      </c>
      <c r="R18">
        <v>20</v>
      </c>
      <c r="S18">
        <v>-2</v>
      </c>
      <c r="T18">
        <v>2</v>
      </c>
      <c r="U18">
        <v>2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>
        <v>-1</v>
      </c>
      <c r="G19" s="30"/>
      <c r="H19" s="5">
        <v>6.05</v>
      </c>
      <c r="I19" s="5">
        <v>7.6849999999999996</v>
      </c>
      <c r="J19" s="5">
        <f t="shared" si="0"/>
        <v>-1.6349999999999998</v>
      </c>
      <c r="K19" s="5">
        <f t="shared" si="1"/>
        <v>0.60882352941176432</v>
      </c>
      <c r="L19" s="19"/>
      <c r="M19" s="19"/>
      <c r="N19" s="19"/>
      <c r="P19">
        <v>-1</v>
      </c>
      <c r="Q19">
        <v>1</v>
      </c>
      <c r="R19">
        <v>-2</v>
      </c>
      <c r="S19">
        <v>17</v>
      </c>
      <c r="T19">
        <v>-1</v>
      </c>
      <c r="U19">
        <v>-1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v>1</v>
      </c>
      <c r="F20" s="30">
        <v>1</v>
      </c>
      <c r="G20" s="30"/>
      <c r="H20" s="5">
        <v>9.85</v>
      </c>
      <c r="I20" s="5">
        <v>8.1449999999999996</v>
      </c>
      <c r="J20" s="5">
        <f t="shared" si="0"/>
        <v>1.7050000000000001</v>
      </c>
      <c r="K20" s="5">
        <f t="shared" si="1"/>
        <v>4.4088235294117641</v>
      </c>
      <c r="L20" s="19"/>
      <c r="M20" s="19"/>
      <c r="N20" s="19"/>
      <c r="P20">
        <v>1</v>
      </c>
      <c r="Q20">
        <v>-1</v>
      </c>
      <c r="R20">
        <v>2</v>
      </c>
      <c r="S20">
        <v>-1</v>
      </c>
      <c r="T20">
        <v>17</v>
      </c>
      <c r="U20">
        <v>1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/>
      <c r="H21" s="5">
        <v>7.15</v>
      </c>
      <c r="I21" s="5">
        <v>9.2150000000000016</v>
      </c>
      <c r="J21" s="5">
        <f t="shared" si="0"/>
        <v>-2.0650000000000013</v>
      </c>
      <c r="K21" s="5">
        <f t="shared" si="1"/>
        <v>1.7088235294117649</v>
      </c>
      <c r="L21" s="19"/>
      <c r="M21" s="19"/>
      <c r="N21" s="19"/>
      <c r="P21">
        <v>1</v>
      </c>
      <c r="Q21">
        <v>-1</v>
      </c>
      <c r="R21">
        <v>2</v>
      </c>
      <c r="S21">
        <v>-1</v>
      </c>
      <c r="T21">
        <v>1</v>
      </c>
      <c r="U21">
        <v>17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v>-1</v>
      </c>
      <c r="F22" s="30">
        <v>-1</v>
      </c>
      <c r="G22" s="30"/>
      <c r="H22" s="5">
        <v>4.25</v>
      </c>
      <c r="I22" s="5">
        <v>3.9799999999999991</v>
      </c>
      <c r="J22" s="5">
        <f t="shared" si="0"/>
        <v>0.27000000000000091</v>
      </c>
      <c r="K22" s="5">
        <f t="shared" si="1"/>
        <v>-1.1911764705882355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v>-1</v>
      </c>
      <c r="F23" s="30">
        <v>-1</v>
      </c>
      <c r="G23" s="30"/>
      <c r="H23" s="5">
        <v>1.25</v>
      </c>
      <c r="I23" s="5">
        <v>2.9099999999999975</v>
      </c>
      <c r="J23" s="5">
        <f t="shared" si="0"/>
        <v>-1.6599999999999975</v>
      </c>
      <c r="K23" s="5">
        <f t="shared" si="1"/>
        <v>-4.1911764705882355</v>
      </c>
      <c r="L23" s="19"/>
      <c r="M23" s="19"/>
      <c r="N23" s="19"/>
      <c r="P23">
        <f t="array" ref="P23:U28">MINVERSE(P16:U21)</f>
        <v>5.9999999999999991E-2</v>
      </c>
      <c r="Q23">
        <v>2.5000000000000005E-3</v>
      </c>
      <c r="R23">
        <v>-4.9999999999999992E-3</v>
      </c>
      <c r="S23">
        <v>2.4999999999999992E-3</v>
      </c>
      <c r="T23">
        <v>-2.5000000000000001E-3</v>
      </c>
      <c r="U23">
        <v>-2.4999999999999996E-3</v>
      </c>
    </row>
    <row r="24" spans="1:63" ht="16.5" customHeight="1" x14ac:dyDescent="0.25">
      <c r="A24" s="30">
        <v>1</v>
      </c>
      <c r="B24" s="30">
        <v>-1</v>
      </c>
      <c r="C24" s="30">
        <v>2</v>
      </c>
      <c r="D24" s="30">
        <v>-1</v>
      </c>
      <c r="E24" s="30">
        <v>1</v>
      </c>
      <c r="F24" s="30">
        <v>1</v>
      </c>
      <c r="G24" s="30"/>
      <c r="H24" s="38">
        <v>3.6</v>
      </c>
      <c r="I24" s="5">
        <v>4.82</v>
      </c>
      <c r="J24" s="5">
        <f t="shared" si="0"/>
        <v>-1.2200000000000002</v>
      </c>
      <c r="K24" s="5">
        <f t="shared" si="1"/>
        <v>-1.8411764705882354</v>
      </c>
      <c r="L24" s="19"/>
      <c r="M24" s="19"/>
      <c r="N24" s="19"/>
      <c r="P24">
        <v>2.5000000000000001E-3</v>
      </c>
      <c r="Q24">
        <v>6.0000000000000019E-2</v>
      </c>
      <c r="R24">
        <v>5.000000000000001E-3</v>
      </c>
      <c r="S24">
        <v>-2.5000000000000001E-3</v>
      </c>
      <c r="T24">
        <v>2.5000000000000001E-3</v>
      </c>
      <c r="U24">
        <v>2.4999999999999996E-3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5.4411764705882355</v>
      </c>
      <c r="I25" s="17"/>
      <c r="J25" s="17"/>
      <c r="K25" s="17"/>
      <c r="L25" s="17"/>
      <c r="M25" s="17"/>
      <c r="N25" s="17"/>
      <c r="P25">
        <v>-4.9999999999999992E-3</v>
      </c>
      <c r="Q25">
        <v>4.9999999999999992E-3</v>
      </c>
      <c r="R25">
        <v>5.2500000000000005E-2</v>
      </c>
      <c r="S25">
        <v>4.9999999999999984E-3</v>
      </c>
      <c r="T25">
        <v>-5.0000000000000001E-3</v>
      </c>
      <c r="U25">
        <v>-4.9999999999999992E-3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2.5000000000000005E-3</v>
      </c>
      <c r="Q26">
        <v>-2.5000000000000005E-3</v>
      </c>
      <c r="R26">
        <v>5.0000000000000001E-3</v>
      </c>
      <c r="S26">
        <v>5.9999999999999991E-2</v>
      </c>
      <c r="T26">
        <v>2.5000000000000005E-3</v>
      </c>
      <c r="U26">
        <v>2.5000000000000001E-3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-2.5000000000000001E-3</v>
      </c>
      <c r="Q27">
        <v>2.5000000000000001E-3</v>
      </c>
      <c r="R27">
        <v>-4.9999999999999992E-3</v>
      </c>
      <c r="S27">
        <v>2.5000000000000001E-3</v>
      </c>
      <c r="T27">
        <v>6.0000000000000005E-2</v>
      </c>
      <c r="U27">
        <v>-2.5000000000000001E-3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-2.4999999999999996E-3</v>
      </c>
      <c r="Q28">
        <v>2.4999999999999996E-3</v>
      </c>
      <c r="R28">
        <v>-4.9999999999999984E-3</v>
      </c>
      <c r="S28">
        <v>2.5000000000000001E-3</v>
      </c>
      <c r="T28">
        <v>-2.4999999999999996E-3</v>
      </c>
      <c r="U28">
        <v>0.06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4.4999999999999984E-2</v>
      </c>
      <c r="Q31">
        <v>5.4999999999999979E-2</v>
      </c>
      <c r="R31">
        <v>6.9999999999999993E-2</v>
      </c>
      <c r="S31">
        <v>0.06</v>
      </c>
      <c r="T31">
        <v>5.4999999999999993E-2</v>
      </c>
      <c r="U31">
        <v>4.9999999999999989E-2</v>
      </c>
      <c r="V31">
        <v>6.4999999999999988E-2</v>
      </c>
      <c r="W31">
        <v>5.9999999999999984E-2</v>
      </c>
      <c r="X31">
        <v>5.4999999999999993E-2</v>
      </c>
      <c r="Y31">
        <v>6.4999999999999988E-2</v>
      </c>
      <c r="Z31">
        <v>0.06</v>
      </c>
      <c r="AA31">
        <v>6.9999999999999993E-2</v>
      </c>
      <c r="AB31">
        <v>6.4999999999999988E-2</v>
      </c>
      <c r="AC31">
        <v>5.4999999999999993E-2</v>
      </c>
      <c r="AD31">
        <v>0.06</v>
      </c>
      <c r="AE31" s="8">
        <v>6.9999999999999993E-2</v>
      </c>
      <c r="AF31">
        <v>3.999999999999998E-2</v>
      </c>
    </row>
    <row r="32" spans="1:63" x14ac:dyDescent="0.25">
      <c r="A32" s="17"/>
      <c r="P32">
        <v>-4.5000000000000012E-2</v>
      </c>
      <c r="Q32">
        <v>-5.5000000000000007E-2</v>
      </c>
      <c r="R32">
        <v>5.5000000000000007E-2</v>
      </c>
      <c r="S32">
        <v>6.5000000000000016E-2</v>
      </c>
      <c r="T32">
        <v>7.0000000000000021E-2</v>
      </c>
      <c r="U32">
        <v>-5.0000000000000017E-2</v>
      </c>
      <c r="V32">
        <v>6.0000000000000012E-2</v>
      </c>
      <c r="W32">
        <v>-6.0000000000000012E-2</v>
      </c>
      <c r="X32">
        <v>-5.5000000000000021E-2</v>
      </c>
      <c r="Y32">
        <v>-6.5000000000000016E-2</v>
      </c>
      <c r="Z32">
        <v>6.5000000000000016E-2</v>
      </c>
      <c r="AA32">
        <v>5.5000000000000007E-2</v>
      </c>
      <c r="AB32">
        <v>6.0000000000000012E-2</v>
      </c>
      <c r="AC32">
        <v>7.0000000000000021E-2</v>
      </c>
      <c r="AD32">
        <v>-6.0000000000000026E-2</v>
      </c>
      <c r="AE32" s="8">
        <v>-7.0000000000000021E-2</v>
      </c>
      <c r="AF32">
        <v>-4.0000000000000008E-2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2.7500000000000017E-2</v>
      </c>
      <c r="Q33">
        <v>-7.7500000000000013E-2</v>
      </c>
      <c r="R33">
        <v>-4.7500000000000007E-2</v>
      </c>
      <c r="S33">
        <v>5.7500000000000002E-2</v>
      </c>
      <c r="T33">
        <v>4.7500000000000007E-2</v>
      </c>
      <c r="U33">
        <v>3.7500000000000012E-2</v>
      </c>
      <c r="V33">
        <v>-5.7500000000000002E-2</v>
      </c>
      <c r="W33">
        <v>-6.7500000000000004E-2</v>
      </c>
      <c r="X33">
        <v>4.7500000000000007E-2</v>
      </c>
      <c r="Y33">
        <v>-5.7500000000000002E-2</v>
      </c>
      <c r="Z33">
        <v>5.7500000000000002E-2</v>
      </c>
      <c r="AA33">
        <v>-4.7500000000000007E-2</v>
      </c>
      <c r="AB33">
        <v>-5.7500000000000002E-2</v>
      </c>
      <c r="AC33">
        <v>4.7500000000000007E-2</v>
      </c>
      <c r="AD33">
        <v>5.7500000000000002E-2</v>
      </c>
      <c r="AE33" s="8">
        <v>-4.7500000000000007E-2</v>
      </c>
      <c r="AF33">
        <v>0.08</v>
      </c>
    </row>
    <row r="34" spans="1:32" x14ac:dyDescent="0.25">
      <c r="A34" s="17"/>
      <c r="B34" s="5">
        <f>SUMSQ(J8:J24)</f>
        <v>29.620000000000005</v>
      </c>
      <c r="C34" s="5">
        <f>SUMSQ(K8:K24)</f>
        <v>101.66617647058823</v>
      </c>
      <c r="D34" s="5">
        <f>(C34-B34)/C34</f>
        <v>0.70865433295242497</v>
      </c>
      <c r="E34" s="34">
        <f>((C34/E31)-(B34/E30))/(C34/E31)</f>
        <v>0.57622448429443629</v>
      </c>
      <c r="F34" s="5">
        <f>SQRT(B34/E30)</f>
        <v>1.6409531598212281</v>
      </c>
      <c r="G34" s="5">
        <f>SQRT(B34/C30)</f>
        <v>1.3199821745676987</v>
      </c>
      <c r="H34" s="34">
        <f>((100*G34)/H25)</f>
        <v>24.259131856919868</v>
      </c>
      <c r="L34" s="19"/>
      <c r="M34" s="19"/>
      <c r="N34" s="19"/>
      <c r="P34">
        <v>-4.4999999999999984E-2</v>
      </c>
      <c r="Q34">
        <v>-5.4999999999999986E-2</v>
      </c>
      <c r="R34">
        <v>-6.9999999999999993E-2</v>
      </c>
      <c r="S34">
        <v>-0.06</v>
      </c>
      <c r="T34">
        <v>-5.4999999999999993E-2</v>
      </c>
      <c r="U34">
        <v>-4.9999999999999989E-2</v>
      </c>
      <c r="V34">
        <v>-6.4999999999999988E-2</v>
      </c>
      <c r="W34">
        <v>-5.9999999999999991E-2</v>
      </c>
      <c r="X34">
        <v>6.9999999999999993E-2</v>
      </c>
      <c r="Y34">
        <v>5.9999999999999991E-2</v>
      </c>
      <c r="Z34">
        <v>6.4999999999999988E-2</v>
      </c>
      <c r="AA34">
        <v>5.4999999999999993E-2</v>
      </c>
      <c r="AB34">
        <v>0.06</v>
      </c>
      <c r="AC34">
        <v>6.9999999999999993E-2</v>
      </c>
      <c r="AD34">
        <v>6.4999999999999988E-2</v>
      </c>
      <c r="AE34" s="8">
        <v>5.4999999999999986E-2</v>
      </c>
      <c r="AF34">
        <v>-3.9999999999999987E-2</v>
      </c>
    </row>
    <row r="35" spans="1:32" x14ac:dyDescent="0.25">
      <c r="A35" s="17"/>
      <c r="P35">
        <v>4.5000000000000005E-2</v>
      </c>
      <c r="Q35">
        <v>5.5E-2</v>
      </c>
      <c r="R35">
        <v>-5.5E-2</v>
      </c>
      <c r="S35">
        <v>-6.5000000000000002E-2</v>
      </c>
      <c r="T35">
        <v>-7.0000000000000007E-2</v>
      </c>
      <c r="U35">
        <v>5.000000000000001E-2</v>
      </c>
      <c r="V35">
        <v>-6.0000000000000005E-2</v>
      </c>
      <c r="W35">
        <v>6.0000000000000005E-2</v>
      </c>
      <c r="X35">
        <v>-7.0000000000000007E-2</v>
      </c>
      <c r="Y35">
        <v>-6.0000000000000005E-2</v>
      </c>
      <c r="Z35">
        <v>6.0000000000000005E-2</v>
      </c>
      <c r="AA35">
        <v>7.0000000000000007E-2</v>
      </c>
      <c r="AB35">
        <v>6.5000000000000002E-2</v>
      </c>
      <c r="AC35">
        <v>5.5E-2</v>
      </c>
      <c r="AD35">
        <v>-6.5000000000000002E-2</v>
      </c>
      <c r="AE35">
        <v>-5.5E-2</v>
      </c>
      <c r="AF35">
        <v>4.0000000000000008E-2</v>
      </c>
    </row>
    <row r="36" spans="1:32" x14ac:dyDescent="0.25">
      <c r="A36" s="17"/>
      <c r="P36">
        <v>4.4999999999999998E-2</v>
      </c>
      <c r="Q36">
        <v>5.4999999999999993E-2</v>
      </c>
      <c r="R36">
        <v>-5.5E-2</v>
      </c>
      <c r="S36">
        <v>-6.5000000000000002E-2</v>
      </c>
      <c r="T36">
        <v>5.5E-2</v>
      </c>
      <c r="U36">
        <v>-7.4999999999999997E-2</v>
      </c>
      <c r="V36">
        <v>6.5000000000000002E-2</v>
      </c>
      <c r="W36">
        <v>-6.5000000000000002E-2</v>
      </c>
      <c r="X36">
        <v>5.5E-2</v>
      </c>
      <c r="Y36">
        <v>6.5000000000000002E-2</v>
      </c>
      <c r="Z36">
        <v>-6.5000000000000002E-2</v>
      </c>
      <c r="AA36">
        <v>-5.5E-2</v>
      </c>
      <c r="AB36">
        <v>6.5000000000000002E-2</v>
      </c>
      <c r="AC36">
        <v>5.5E-2</v>
      </c>
      <c r="AD36">
        <v>-6.5000000000000002E-2</v>
      </c>
      <c r="AE36">
        <v>-5.5E-2</v>
      </c>
      <c r="AF36">
        <v>4.0000000000000008E-2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5.4799999999999995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1.8825000000000007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0.53500000000000036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0.5824999999999998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0.50500000000000023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0.23000000000000004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K52"/>
  <sheetViews>
    <sheetView topLeftCell="A10" zoomScale="60" zoomScaleNormal="60" workbookViewId="0">
      <pane xSplit="1" topLeftCell="B1" activePane="topRight" state="frozen"/>
      <selection pane="topRight" activeCell="B34" sqref="B34:H34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24</v>
      </c>
    </row>
    <row r="2" spans="1:56" x14ac:dyDescent="0.25">
      <c r="C2" t="s">
        <v>1</v>
      </c>
      <c r="I2" t="s">
        <v>18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24</v>
      </c>
      <c r="F7" s="9" t="s">
        <v>18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1</v>
      </c>
      <c r="F8" s="30">
        <v>1</v>
      </c>
      <c r="G8" s="30"/>
      <c r="H8" s="5">
        <v>4.5999999999999996</v>
      </c>
      <c r="I8" s="5">
        <f t="array" ref="I8:I24">MMULT(A8:F24,P38:P43)</f>
        <v>5.0848790322580655</v>
      </c>
      <c r="J8" s="5">
        <f>(H8-I8)</f>
        <v>-0.48487903225806583</v>
      </c>
      <c r="K8" s="5">
        <f>(H8-$H$25)</f>
        <v>-0.89705882352941213</v>
      </c>
      <c r="L8" s="19"/>
      <c r="M8" s="19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v>1</v>
      </c>
      <c r="G9" s="30"/>
      <c r="H9" s="5">
        <v>4.3499999999999996</v>
      </c>
      <c r="I9" s="5">
        <v>3.6034274193548401</v>
      </c>
      <c r="J9" s="5">
        <f t="shared" ref="J9:J24" si="0">(H9-I9)</f>
        <v>0.74657258064515952</v>
      </c>
      <c r="K9" s="5">
        <f t="shared" ref="K9:K24" si="1">(H9-$H$25)</f>
        <v>-1.1470588235294121</v>
      </c>
      <c r="L9" s="19"/>
      <c r="M9" s="19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v>-1</v>
      </c>
      <c r="F10" s="30">
        <v>-1</v>
      </c>
      <c r="G10" s="30"/>
      <c r="H10" s="5">
        <v>6.95</v>
      </c>
      <c r="I10" s="5">
        <v>4.8022177419354843</v>
      </c>
      <c r="J10" s="5">
        <f t="shared" si="0"/>
        <v>2.1477822580645158</v>
      </c>
      <c r="K10" s="5">
        <f t="shared" si="1"/>
        <v>1.4529411764705884</v>
      </c>
      <c r="L10" s="19"/>
      <c r="M10" s="19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2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v>-1</v>
      </c>
      <c r="F11" s="30">
        <v>-1</v>
      </c>
      <c r="G11" s="30"/>
      <c r="H11" s="5">
        <v>6.4</v>
      </c>
      <c r="I11" s="5">
        <v>6.2836693548387093</v>
      </c>
      <c r="J11" s="5">
        <f t="shared" si="0"/>
        <v>0.1163306451612911</v>
      </c>
      <c r="K11" s="5">
        <f t="shared" si="1"/>
        <v>0.90294117647058858</v>
      </c>
      <c r="L11" s="19"/>
      <c r="M11" s="19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-1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v>-1</v>
      </c>
      <c r="F12" s="30">
        <v>1</v>
      </c>
      <c r="G12" s="30"/>
      <c r="H12" s="5">
        <v>7.9</v>
      </c>
      <c r="I12" s="5">
        <v>7.1090725806451616</v>
      </c>
      <c r="J12" s="5">
        <f t="shared" si="0"/>
        <v>0.79092741935483879</v>
      </c>
      <c r="K12" s="5">
        <f t="shared" si="1"/>
        <v>2.4029411764705886</v>
      </c>
      <c r="L12" s="19"/>
      <c r="M12" s="19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v>-1</v>
      </c>
      <c r="G13" s="30"/>
      <c r="H13" s="5">
        <v>4.4000000000000004</v>
      </c>
      <c r="I13" s="5">
        <v>4.2594758064516132</v>
      </c>
      <c r="J13" s="5">
        <f t="shared" si="0"/>
        <v>0.14052419354838719</v>
      </c>
      <c r="K13" s="5">
        <f t="shared" si="1"/>
        <v>-1.0970588235294114</v>
      </c>
      <c r="L13" s="19"/>
      <c r="M13" s="19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-2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v>-1</v>
      </c>
      <c r="F14" s="30">
        <v>1</v>
      </c>
      <c r="G14" s="30"/>
      <c r="H14" s="5">
        <v>3.85</v>
      </c>
      <c r="I14" s="5">
        <v>5.6276209677419367</v>
      </c>
      <c r="J14" s="5">
        <f t="shared" si="0"/>
        <v>-1.7776209677419366</v>
      </c>
      <c r="K14" s="5">
        <f t="shared" si="1"/>
        <v>-1.6470588235294117</v>
      </c>
      <c r="L14" s="19"/>
      <c r="M14" s="19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-2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v>1</v>
      </c>
      <c r="F15" s="30">
        <v>-1</v>
      </c>
      <c r="G15" s="30"/>
      <c r="H15" s="5">
        <v>1.95</v>
      </c>
      <c r="I15" s="5">
        <v>2.7780241935483887</v>
      </c>
      <c r="J15" s="5">
        <f t="shared" si="0"/>
        <v>-0.82802419354838874</v>
      </c>
      <c r="K15" s="5">
        <f t="shared" si="1"/>
        <v>-3.5470588235294116</v>
      </c>
      <c r="L15" s="19"/>
      <c r="M15" s="19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v>-1</v>
      </c>
      <c r="F16" s="30">
        <v>1</v>
      </c>
      <c r="G16" s="30"/>
      <c r="H16" s="5">
        <v>4.5</v>
      </c>
      <c r="I16" s="5">
        <v>4.8284274193548384</v>
      </c>
      <c r="J16" s="5">
        <f t="shared" si="0"/>
        <v>-0.32842741935483843</v>
      </c>
      <c r="K16" s="5">
        <f t="shared" si="1"/>
        <v>-0.99705882352941178</v>
      </c>
      <c r="L16" s="19"/>
      <c r="M16" s="19"/>
      <c r="N16" s="19"/>
      <c r="P16">
        <f t="array" ref="P16:U21">MMULT(P9:AF14,A8:F24)</f>
        <v>17</v>
      </c>
      <c r="Q16">
        <v>2</v>
      </c>
      <c r="R16">
        <v>-1</v>
      </c>
      <c r="S16">
        <v>-1</v>
      </c>
      <c r="T16">
        <v>-2</v>
      </c>
      <c r="U16">
        <v>-2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v>-1</v>
      </c>
      <c r="F17" s="30">
        <v>1</v>
      </c>
      <c r="G17" s="30"/>
      <c r="H17" s="5">
        <v>4.7</v>
      </c>
      <c r="I17" s="5">
        <v>3.3469758064516131</v>
      </c>
      <c r="J17" s="5">
        <f t="shared" si="0"/>
        <v>1.3530241935483871</v>
      </c>
      <c r="K17" s="5">
        <f t="shared" si="1"/>
        <v>-0.7970588235294116</v>
      </c>
      <c r="L17" s="19"/>
      <c r="M17" s="19"/>
      <c r="N17" s="19"/>
      <c r="P17">
        <v>2</v>
      </c>
      <c r="Q17">
        <v>20</v>
      </c>
      <c r="R17">
        <v>-2</v>
      </c>
      <c r="S17">
        <v>-2</v>
      </c>
      <c r="T17">
        <v>-4</v>
      </c>
      <c r="U17">
        <v>-4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v>1</v>
      </c>
      <c r="F18" s="30">
        <v>-1</v>
      </c>
      <c r="G18" s="30"/>
      <c r="H18" s="5">
        <v>10.75</v>
      </c>
      <c r="I18" s="5">
        <v>8.7780241935483865</v>
      </c>
      <c r="J18" s="5">
        <f t="shared" si="0"/>
        <v>1.9719758064516135</v>
      </c>
      <c r="K18" s="5">
        <f t="shared" si="1"/>
        <v>5.2529411764705882</v>
      </c>
      <c r="L18" s="19"/>
      <c r="M18" s="19"/>
      <c r="N18" s="19"/>
      <c r="P18">
        <v>-1</v>
      </c>
      <c r="Q18">
        <v>-2</v>
      </c>
      <c r="R18">
        <v>17</v>
      </c>
      <c r="S18">
        <v>1</v>
      </c>
      <c r="T18">
        <v>2</v>
      </c>
      <c r="U18">
        <v>2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>
        <v>-1</v>
      </c>
      <c r="G19" s="30"/>
      <c r="H19" s="5">
        <v>6.05</v>
      </c>
      <c r="I19" s="5">
        <v>7.2965725806451598</v>
      </c>
      <c r="J19" s="5">
        <f t="shared" si="0"/>
        <v>-1.24657258064516</v>
      </c>
      <c r="K19" s="5">
        <f t="shared" si="1"/>
        <v>0.55294117647058805</v>
      </c>
      <c r="L19" s="19"/>
      <c r="M19" s="19"/>
      <c r="N19" s="19"/>
      <c r="P19">
        <v>-1</v>
      </c>
      <c r="Q19">
        <v>-2</v>
      </c>
      <c r="R19">
        <v>1</v>
      </c>
      <c r="S19">
        <v>17</v>
      </c>
      <c r="T19">
        <v>2</v>
      </c>
      <c r="U19">
        <v>2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v>1</v>
      </c>
      <c r="F20" s="30">
        <v>1</v>
      </c>
      <c r="G20" s="30"/>
      <c r="H20" s="5">
        <v>9.85</v>
      </c>
      <c r="I20" s="5">
        <v>8.1219758064516121</v>
      </c>
      <c r="J20" s="5">
        <f t="shared" si="0"/>
        <v>1.7280241935483875</v>
      </c>
      <c r="K20" s="5">
        <f t="shared" si="1"/>
        <v>4.3529411764705879</v>
      </c>
      <c r="L20" s="19"/>
      <c r="M20" s="19"/>
      <c r="N20" s="19"/>
      <c r="P20">
        <v>-2</v>
      </c>
      <c r="Q20">
        <v>-4</v>
      </c>
      <c r="R20">
        <v>2</v>
      </c>
      <c r="S20">
        <v>2</v>
      </c>
      <c r="T20">
        <v>20</v>
      </c>
      <c r="U20">
        <v>4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/>
      <c r="H21" s="5">
        <v>7.15</v>
      </c>
      <c r="I21" s="5">
        <v>9.603427419354837</v>
      </c>
      <c r="J21" s="5">
        <f t="shared" si="0"/>
        <v>-2.4534274193548367</v>
      </c>
      <c r="K21" s="5">
        <f t="shared" si="1"/>
        <v>1.6529411764705886</v>
      </c>
      <c r="L21" s="19"/>
      <c r="M21" s="19"/>
      <c r="N21" s="19"/>
      <c r="P21">
        <v>-2</v>
      </c>
      <c r="Q21">
        <v>-4</v>
      </c>
      <c r="R21">
        <v>2</v>
      </c>
      <c r="S21">
        <v>2</v>
      </c>
      <c r="T21">
        <v>4</v>
      </c>
      <c r="U21">
        <v>20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v>-1</v>
      </c>
      <c r="F22" s="30">
        <v>-1</v>
      </c>
      <c r="G22" s="30"/>
      <c r="H22" s="5">
        <v>4.25</v>
      </c>
      <c r="I22" s="5">
        <v>4.0030241935483861</v>
      </c>
      <c r="J22" s="5">
        <f t="shared" si="0"/>
        <v>0.24697580645161388</v>
      </c>
      <c r="K22" s="5">
        <f t="shared" si="1"/>
        <v>-1.2470588235294118</v>
      </c>
      <c r="L22" s="19"/>
      <c r="M22" s="19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v>-1</v>
      </c>
      <c r="F23" s="30">
        <v>-1</v>
      </c>
      <c r="G23" s="30"/>
      <c r="H23" s="5">
        <v>1.25</v>
      </c>
      <c r="I23" s="5">
        <v>2.5215725806451617</v>
      </c>
      <c r="J23" s="5">
        <f t="shared" si="0"/>
        <v>-1.2715725806451617</v>
      </c>
      <c r="K23" s="5">
        <f t="shared" si="1"/>
        <v>-4.2470588235294118</v>
      </c>
      <c r="L23" s="19"/>
      <c r="M23" s="19"/>
      <c r="N23" s="19"/>
      <c r="P23">
        <f t="array" ref="P23:U28">MINVERSE(P16:U21)</f>
        <v>6.048387096774193E-2</v>
      </c>
      <c r="Q23">
        <v>-4.0322580645161281E-3</v>
      </c>
      <c r="R23">
        <v>2.0161290322580645E-3</v>
      </c>
      <c r="S23">
        <v>2.0161290322580649E-3</v>
      </c>
      <c r="T23">
        <v>4.0322580645161289E-3</v>
      </c>
      <c r="U23">
        <v>4.0322580645161289E-3</v>
      </c>
    </row>
    <row r="24" spans="1:63" ht="16.5" customHeight="1" x14ac:dyDescent="0.25">
      <c r="A24" s="30">
        <v>1</v>
      </c>
      <c r="B24" s="30">
        <v>2</v>
      </c>
      <c r="C24" s="30">
        <v>-1</v>
      </c>
      <c r="D24" s="30">
        <v>-1</v>
      </c>
      <c r="E24" s="30">
        <v>-2</v>
      </c>
      <c r="F24" s="30">
        <v>-2</v>
      </c>
      <c r="G24" s="30"/>
      <c r="H24" s="38">
        <v>4.55</v>
      </c>
      <c r="I24" s="5">
        <v>5.401612903225808</v>
      </c>
      <c r="J24" s="5">
        <f t="shared" si="0"/>
        <v>-0.85161290322580818</v>
      </c>
      <c r="K24" s="5">
        <f t="shared" si="1"/>
        <v>-0.94705882352941195</v>
      </c>
      <c r="L24" s="19"/>
      <c r="M24" s="19"/>
      <c r="N24" s="19"/>
      <c r="P24">
        <v>-4.0322580645161281E-3</v>
      </c>
      <c r="Q24">
        <v>5.4435483870967728E-2</v>
      </c>
      <c r="R24">
        <v>4.0322580645161281E-3</v>
      </c>
      <c r="S24">
        <v>4.0322580645161289E-3</v>
      </c>
      <c r="T24">
        <v>8.0645161290322561E-3</v>
      </c>
      <c r="U24">
        <v>8.0645161290322561E-3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5.4970588235294118</v>
      </c>
      <c r="I25" s="17"/>
      <c r="J25" s="17"/>
      <c r="K25" s="17"/>
      <c r="L25" s="17"/>
      <c r="M25" s="17"/>
      <c r="N25" s="17"/>
      <c r="P25">
        <v>2.0161290322580645E-3</v>
      </c>
      <c r="Q25">
        <v>4.0322580645161289E-3</v>
      </c>
      <c r="R25">
        <v>6.0483870967741923E-2</v>
      </c>
      <c r="S25">
        <v>-2.0161290322580649E-3</v>
      </c>
      <c r="T25">
        <v>-4.0322580645161281E-3</v>
      </c>
      <c r="U25">
        <v>-4.0322580645161281E-3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2.0161290322580645E-3</v>
      </c>
      <c r="Q26">
        <v>4.0322580645161289E-3</v>
      </c>
      <c r="R26">
        <v>-2.0161290322580645E-3</v>
      </c>
      <c r="S26">
        <v>6.0483870967741937E-2</v>
      </c>
      <c r="T26">
        <v>-4.0322580645161289E-3</v>
      </c>
      <c r="U26">
        <v>-4.0322580645161289E-3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4.0322580645161289E-3</v>
      </c>
      <c r="Q27">
        <v>8.0645161290322578E-3</v>
      </c>
      <c r="R27">
        <v>-4.0322580645161281E-3</v>
      </c>
      <c r="S27">
        <v>-4.0322580645161289E-3</v>
      </c>
      <c r="T27">
        <v>5.4435483870967735E-2</v>
      </c>
      <c r="U27">
        <v>-8.0645161290322561E-3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4.0322580645161281E-3</v>
      </c>
      <c r="Q28">
        <v>8.0645161290322561E-3</v>
      </c>
      <c r="R28">
        <v>-4.0322580645161272E-3</v>
      </c>
      <c r="S28">
        <v>-4.0322580645161289E-3</v>
      </c>
      <c r="T28">
        <v>-8.0645161290322561E-3</v>
      </c>
      <c r="U28">
        <v>5.4435483870967735E-2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7.2580645161290314E-2</v>
      </c>
      <c r="Q31">
        <v>6.8548387096774188E-2</v>
      </c>
      <c r="R31">
        <v>4.4354838709677422E-2</v>
      </c>
      <c r="S31">
        <v>4.8387096774193547E-2</v>
      </c>
      <c r="T31">
        <v>5.6451612903225798E-2</v>
      </c>
      <c r="U31">
        <v>6.4516129032258063E-2</v>
      </c>
      <c r="V31">
        <v>5.2419354838709672E-2</v>
      </c>
      <c r="W31">
        <v>6.0483870967741937E-2</v>
      </c>
      <c r="X31">
        <v>6.8548387096774188E-2</v>
      </c>
      <c r="Y31">
        <v>6.4516129032258063E-2</v>
      </c>
      <c r="Z31">
        <v>6.0483870967741937E-2</v>
      </c>
      <c r="AA31">
        <v>5.6451612903225812E-2</v>
      </c>
      <c r="AB31">
        <v>6.4516129032258063E-2</v>
      </c>
      <c r="AC31">
        <v>6.8548387096774188E-2</v>
      </c>
      <c r="AD31">
        <v>6.0483870967741937E-2</v>
      </c>
      <c r="AE31" s="8">
        <v>5.6451612903225812E-2</v>
      </c>
      <c r="AF31">
        <v>3.2258064516129031E-2</v>
      </c>
    </row>
    <row r="32" spans="1:63" x14ac:dyDescent="0.25">
      <c r="A32" s="17"/>
      <c r="P32">
        <v>-4.2338709677419345E-2</v>
      </c>
      <c r="Q32">
        <v>-5.0403225806451596E-2</v>
      </c>
      <c r="R32">
        <v>2.6209677419354829E-2</v>
      </c>
      <c r="S32">
        <v>3.427419354838708E-2</v>
      </c>
      <c r="T32">
        <v>5.0403225806451596E-2</v>
      </c>
      <c r="U32">
        <v>-5.8467741935483861E-2</v>
      </c>
      <c r="V32">
        <v>4.2338709677419345E-2</v>
      </c>
      <c r="W32">
        <v>-6.6532258064516112E-2</v>
      </c>
      <c r="X32">
        <v>-5.0403225806451596E-2</v>
      </c>
      <c r="Y32">
        <v>-5.846774193548384E-2</v>
      </c>
      <c r="Z32">
        <v>5.8467741935483854E-2</v>
      </c>
      <c r="AA32">
        <v>5.040322580645161E-2</v>
      </c>
      <c r="AB32">
        <v>6.6532258064516125E-2</v>
      </c>
      <c r="AC32">
        <v>7.4596774193548362E-2</v>
      </c>
      <c r="AD32">
        <v>-6.6532258064516112E-2</v>
      </c>
      <c r="AE32" s="8">
        <v>-7.4596774193548349E-2</v>
      </c>
      <c r="AF32">
        <v>6.4516129032258049E-2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5.2419354838709672E-2</v>
      </c>
      <c r="Q33">
        <v>-6.8548387096774174E-2</v>
      </c>
      <c r="R33">
        <v>-4.4354838709677415E-2</v>
      </c>
      <c r="S33">
        <v>7.6612903225806425E-2</v>
      </c>
      <c r="T33">
        <v>6.8548387096774174E-2</v>
      </c>
      <c r="U33">
        <v>6.0483870967741923E-2</v>
      </c>
      <c r="V33">
        <v>-5.2419354838709666E-2</v>
      </c>
      <c r="W33">
        <v>-6.0483870967741923E-2</v>
      </c>
      <c r="X33">
        <v>5.6451612903225798E-2</v>
      </c>
      <c r="Y33">
        <v>-6.4516129032258049E-2</v>
      </c>
      <c r="Z33">
        <v>6.4516129032258049E-2</v>
      </c>
      <c r="AA33">
        <v>-5.6451612903225791E-2</v>
      </c>
      <c r="AB33">
        <v>-6.4516129032258049E-2</v>
      </c>
      <c r="AC33">
        <v>5.6451612903225798E-2</v>
      </c>
      <c r="AD33">
        <v>6.4516129032258049E-2</v>
      </c>
      <c r="AE33" s="8">
        <v>-5.6451612903225798E-2</v>
      </c>
      <c r="AF33">
        <v>-3.2258064516129024E-2</v>
      </c>
    </row>
    <row r="34" spans="1:32" x14ac:dyDescent="0.25">
      <c r="A34" s="17"/>
      <c r="B34" s="5">
        <f>SUMSQ(J8:J24)</f>
        <v>28.699536290322577</v>
      </c>
      <c r="C34" s="5">
        <f>SUMSQ(K8:K24)</f>
        <v>99.017352941176469</v>
      </c>
      <c r="D34" s="5">
        <f>(C34-B34)/C34</f>
        <v>0.71015649845363782</v>
      </c>
      <c r="E34" s="34">
        <f>((C34/E31)-(B34/E30))/(C34/E31)</f>
        <v>0.57840945229620033</v>
      </c>
      <c r="F34" s="5">
        <f>SQRT(B34/E30)</f>
        <v>1.615255011961173</v>
      </c>
      <c r="G34" s="5">
        <f>SQRT(B34/C30)</f>
        <v>1.2993105929983788</v>
      </c>
      <c r="H34" s="34">
        <f>((100*G34)/H25)</f>
        <v>23.636468786487359</v>
      </c>
      <c r="L34" s="19"/>
      <c r="M34" s="19"/>
      <c r="N34" s="19"/>
      <c r="P34">
        <v>-7.2580645161290314E-2</v>
      </c>
      <c r="Q34">
        <v>-6.8548387096774188E-2</v>
      </c>
      <c r="R34">
        <v>-4.4354838709677422E-2</v>
      </c>
      <c r="S34">
        <v>-4.8387096774193561E-2</v>
      </c>
      <c r="T34">
        <v>-5.6451612903225812E-2</v>
      </c>
      <c r="U34">
        <v>-6.4516129032258063E-2</v>
      </c>
      <c r="V34">
        <v>-5.2419354838709672E-2</v>
      </c>
      <c r="W34">
        <v>-6.0483870967741937E-2</v>
      </c>
      <c r="X34">
        <v>5.6451612903225812E-2</v>
      </c>
      <c r="Y34">
        <v>6.0483870967741937E-2</v>
      </c>
      <c r="Z34">
        <v>6.4516129032258063E-2</v>
      </c>
      <c r="AA34">
        <v>6.8548387096774188E-2</v>
      </c>
      <c r="AB34">
        <v>6.0483870967741937E-2</v>
      </c>
      <c r="AC34">
        <v>5.6451612903225812E-2</v>
      </c>
      <c r="AD34">
        <v>6.4516129032258063E-2</v>
      </c>
      <c r="AE34" s="8">
        <v>6.8548387096774188E-2</v>
      </c>
      <c r="AF34">
        <v>-3.2258064516129031E-2</v>
      </c>
    </row>
    <row r="35" spans="1:32" x14ac:dyDescent="0.25">
      <c r="A35" s="17"/>
      <c r="P35">
        <v>4.2338709677419352E-2</v>
      </c>
      <c r="Q35">
        <v>5.0403225806451603E-2</v>
      </c>
      <c r="R35">
        <v>-2.6209677419354836E-2</v>
      </c>
      <c r="S35">
        <v>-3.4274193548387087E-2</v>
      </c>
      <c r="T35">
        <v>-5.0403225806451603E-2</v>
      </c>
      <c r="U35">
        <v>5.8467741935483868E-2</v>
      </c>
      <c r="V35">
        <v>-4.2338709677419352E-2</v>
      </c>
      <c r="W35">
        <v>6.6532258064516112E-2</v>
      </c>
      <c r="X35">
        <v>-7.4596774193548376E-2</v>
      </c>
      <c r="Y35">
        <v>-6.6532258064516125E-2</v>
      </c>
      <c r="Z35">
        <v>6.6532258064516112E-2</v>
      </c>
      <c r="AA35">
        <v>7.4596774193548376E-2</v>
      </c>
      <c r="AB35">
        <v>5.8467741935483868E-2</v>
      </c>
      <c r="AC35">
        <v>5.0403225806451603E-2</v>
      </c>
      <c r="AD35">
        <v>-5.8467741935483868E-2</v>
      </c>
      <c r="AE35">
        <v>-5.040322580645161E-2</v>
      </c>
      <c r="AF35">
        <v>-6.4516129032258049E-2</v>
      </c>
    </row>
    <row r="36" spans="1:32" x14ac:dyDescent="0.25">
      <c r="A36" s="17"/>
      <c r="P36">
        <v>4.2338709677419352E-2</v>
      </c>
      <c r="Q36">
        <v>5.040322580645161E-2</v>
      </c>
      <c r="R36">
        <v>-2.6209677419354843E-2</v>
      </c>
      <c r="S36">
        <v>-3.4274193548387094E-2</v>
      </c>
      <c r="T36">
        <v>7.4596774193548376E-2</v>
      </c>
      <c r="U36">
        <v>-6.6532258064516112E-2</v>
      </c>
      <c r="V36">
        <v>8.2661290322580627E-2</v>
      </c>
      <c r="W36">
        <v>-5.8467741935483861E-2</v>
      </c>
      <c r="X36">
        <v>5.040322580645161E-2</v>
      </c>
      <c r="Y36">
        <v>5.8467741935483861E-2</v>
      </c>
      <c r="Z36">
        <v>-5.8467741935483861E-2</v>
      </c>
      <c r="AA36">
        <v>-5.040322580645161E-2</v>
      </c>
      <c r="AB36">
        <v>5.8467741935483861E-2</v>
      </c>
      <c r="AC36">
        <v>5.040322580645161E-2</v>
      </c>
      <c r="AD36">
        <v>-5.8467741935483861E-2</v>
      </c>
      <c r="AE36">
        <v>-5.040322580645161E-2</v>
      </c>
      <c r="AF36">
        <v>-6.4516129032258063E-2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5.503024193548387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1.6997983870967739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0.74072580645161268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0.55947580645161232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0.6877016129032254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0.41270161290322577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K52"/>
  <sheetViews>
    <sheetView zoomScale="60" zoomScaleNormal="60" workbookViewId="0">
      <pane xSplit="1" topLeftCell="B1" activePane="topRight" state="frozen"/>
      <selection pane="topRight" activeCell="F17" sqref="F17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24</v>
      </c>
    </row>
    <row r="2" spans="1:56" x14ac:dyDescent="0.25">
      <c r="C2" t="s">
        <v>1</v>
      </c>
      <c r="I2" t="s">
        <v>123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24</v>
      </c>
      <c r="F7" s="9" t="s">
        <v>124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1</v>
      </c>
      <c r="F8" s="30">
        <v>1</v>
      </c>
      <c r="G8" s="30"/>
      <c r="H8" s="5">
        <v>4.5999999999999996</v>
      </c>
      <c r="I8" s="5">
        <f t="array" ref="I8:I24">MMULT(A8:F24,P38:P43)</f>
        <v>4.5124999999999993</v>
      </c>
      <c r="J8" s="5">
        <f>(H8-I8)</f>
        <v>8.7500000000000355E-2</v>
      </c>
      <c r="K8" s="5">
        <f>(H8-$H$25)</f>
        <v>-0.75294117647058822</v>
      </c>
      <c r="L8" s="8"/>
      <c r="M8" s="17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v>1</v>
      </c>
      <c r="G9" s="30"/>
      <c r="H9" s="5">
        <v>4.3499999999999996</v>
      </c>
      <c r="I9" s="5">
        <v>3.1374999999999953</v>
      </c>
      <c r="J9" s="5">
        <f t="shared" ref="J9:J24" si="0">(H9-I9)</f>
        <v>1.2125000000000044</v>
      </c>
      <c r="K9" s="5">
        <f t="shared" ref="K9:K24" si="1">(H9-$H$25)</f>
        <v>-1.0029411764705882</v>
      </c>
      <c r="L9" s="8"/>
      <c r="M9" s="17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v>-1</v>
      </c>
      <c r="F10" s="30">
        <v>1</v>
      </c>
      <c r="G10" s="30"/>
      <c r="H10" s="5">
        <v>6.95</v>
      </c>
      <c r="I10" s="5">
        <v>5.5875000000000004</v>
      </c>
      <c r="J10" s="5">
        <f t="shared" si="0"/>
        <v>1.3624999999999998</v>
      </c>
      <c r="K10" s="5">
        <f t="shared" si="1"/>
        <v>1.5970588235294123</v>
      </c>
      <c r="L10" s="8"/>
      <c r="M10" s="17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v>-1</v>
      </c>
      <c r="F11" s="30">
        <v>1</v>
      </c>
      <c r="G11" s="30"/>
      <c r="H11" s="5">
        <v>6.4</v>
      </c>
      <c r="I11" s="5">
        <v>6.9625000000000039</v>
      </c>
      <c r="J11" s="5">
        <f t="shared" si="0"/>
        <v>-0.56250000000000355</v>
      </c>
      <c r="K11" s="5">
        <f t="shared" si="1"/>
        <v>1.0470588235294125</v>
      </c>
      <c r="L11" s="8"/>
      <c r="M11" s="17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-1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v>-1</v>
      </c>
      <c r="F12" s="30">
        <v>1</v>
      </c>
      <c r="G12" s="30"/>
      <c r="H12" s="5">
        <v>7.9</v>
      </c>
      <c r="I12" s="5">
        <v>6.9625000000000039</v>
      </c>
      <c r="J12" s="5">
        <f t="shared" si="0"/>
        <v>0.93749999999999645</v>
      </c>
      <c r="K12" s="5">
        <f t="shared" si="1"/>
        <v>2.5470588235294125</v>
      </c>
      <c r="L12" s="8"/>
      <c r="M12" s="17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v>1</v>
      </c>
      <c r="G13" s="30"/>
      <c r="H13" s="5">
        <v>4.4000000000000004</v>
      </c>
      <c r="I13" s="5">
        <v>4.5124999999999993</v>
      </c>
      <c r="J13" s="5">
        <f t="shared" si="0"/>
        <v>-0.11249999999999893</v>
      </c>
      <c r="K13" s="5">
        <f t="shared" si="1"/>
        <v>-0.95294117647058751</v>
      </c>
      <c r="L13" s="8"/>
      <c r="M13" s="17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v>-1</v>
      </c>
      <c r="F14" s="30">
        <v>1</v>
      </c>
      <c r="G14" s="30"/>
      <c r="H14" s="5">
        <v>3.85</v>
      </c>
      <c r="I14" s="5">
        <v>5.5875000000000004</v>
      </c>
      <c r="J14" s="5">
        <f t="shared" si="0"/>
        <v>-1.7375000000000003</v>
      </c>
      <c r="K14" s="5">
        <f t="shared" si="1"/>
        <v>-1.5029411764705878</v>
      </c>
      <c r="L14" s="8"/>
      <c r="M14" s="17"/>
      <c r="N14" s="19"/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0.25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v>1</v>
      </c>
      <c r="F15" s="30">
        <v>1</v>
      </c>
      <c r="G15" s="30"/>
      <c r="H15" s="5">
        <v>1.95</v>
      </c>
      <c r="I15" s="5">
        <v>3.1374999999999953</v>
      </c>
      <c r="J15" s="5">
        <f t="shared" si="0"/>
        <v>-1.1874999999999953</v>
      </c>
      <c r="K15" s="5">
        <f t="shared" si="1"/>
        <v>-3.4029411764705877</v>
      </c>
      <c r="L15" s="8"/>
      <c r="M15" s="17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v>-1</v>
      </c>
      <c r="F16" s="30">
        <v>1</v>
      </c>
      <c r="G16" s="30"/>
      <c r="H16" s="5">
        <v>4.5</v>
      </c>
      <c r="I16" s="5">
        <v>4.3625000000000034</v>
      </c>
      <c r="J16" s="5">
        <f t="shared" si="0"/>
        <v>0.13749999999999662</v>
      </c>
      <c r="K16" s="5">
        <f t="shared" si="1"/>
        <v>-0.85294117647058787</v>
      </c>
      <c r="L16" s="8"/>
      <c r="M16" s="17"/>
      <c r="N16" s="19"/>
      <c r="P16">
        <f t="array" ref="P16:U21">MMULT(P9:AF14,A8:F24)</f>
        <v>17</v>
      </c>
      <c r="Q16">
        <v>-1</v>
      </c>
      <c r="R16">
        <v>-1</v>
      </c>
      <c r="S16">
        <v>-1</v>
      </c>
      <c r="T16">
        <v>1</v>
      </c>
      <c r="U16">
        <v>16.25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v>-1</v>
      </c>
      <c r="F17" s="30">
        <v>1</v>
      </c>
      <c r="G17" s="30"/>
      <c r="H17" s="5">
        <v>4.7</v>
      </c>
      <c r="I17" s="5">
        <v>2.9874999999999998</v>
      </c>
      <c r="J17" s="5">
        <f t="shared" si="0"/>
        <v>1.7125000000000004</v>
      </c>
      <c r="K17" s="5">
        <f t="shared" si="1"/>
        <v>-0.65294117647058769</v>
      </c>
      <c r="L17" s="8"/>
      <c r="M17" s="17"/>
      <c r="N17" s="19"/>
      <c r="P17">
        <v>-1</v>
      </c>
      <c r="Q17">
        <v>17</v>
      </c>
      <c r="R17">
        <v>1</v>
      </c>
      <c r="S17">
        <v>1</v>
      </c>
      <c r="T17">
        <v>-1</v>
      </c>
      <c r="U17">
        <v>-0.25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v>1</v>
      </c>
      <c r="F18" s="30">
        <v>1</v>
      </c>
      <c r="G18" s="30"/>
      <c r="H18" s="5">
        <v>10.75</v>
      </c>
      <c r="I18" s="5">
        <v>9.1375000000000028</v>
      </c>
      <c r="J18" s="5">
        <f t="shared" si="0"/>
        <v>1.6124999999999972</v>
      </c>
      <c r="K18" s="5">
        <f t="shared" si="1"/>
        <v>5.3970588235294121</v>
      </c>
      <c r="L18" s="8"/>
      <c r="M18" s="17"/>
      <c r="N18" s="19"/>
      <c r="P18">
        <v>-1</v>
      </c>
      <c r="Q18">
        <v>1</v>
      </c>
      <c r="R18">
        <v>17</v>
      </c>
      <c r="S18">
        <v>1</v>
      </c>
      <c r="T18">
        <v>-1</v>
      </c>
      <c r="U18">
        <v>-0.25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>
        <v>1</v>
      </c>
      <c r="G19" s="30"/>
      <c r="H19" s="5">
        <v>6.05</v>
      </c>
      <c r="I19" s="5">
        <v>7.7624999999999993</v>
      </c>
      <c r="J19" s="5">
        <f t="shared" si="0"/>
        <v>-1.7124999999999995</v>
      </c>
      <c r="K19" s="5">
        <f t="shared" si="1"/>
        <v>0.69705882352941195</v>
      </c>
      <c r="L19" s="8"/>
      <c r="M19" s="17"/>
      <c r="N19" s="19"/>
      <c r="P19">
        <v>-1</v>
      </c>
      <c r="Q19">
        <v>1</v>
      </c>
      <c r="R19">
        <v>1</v>
      </c>
      <c r="S19">
        <v>17</v>
      </c>
      <c r="T19">
        <v>-1</v>
      </c>
      <c r="U19">
        <v>-0.25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v>1</v>
      </c>
      <c r="F20" s="30">
        <v>1</v>
      </c>
      <c r="G20" s="30"/>
      <c r="H20" s="5">
        <v>9.85</v>
      </c>
      <c r="I20" s="5">
        <v>7.7624999999999993</v>
      </c>
      <c r="J20" s="5">
        <f t="shared" si="0"/>
        <v>2.0875000000000004</v>
      </c>
      <c r="K20" s="5">
        <f t="shared" si="1"/>
        <v>4.4970588235294118</v>
      </c>
      <c r="L20" s="8"/>
      <c r="M20" s="17"/>
      <c r="N20" s="19"/>
      <c r="P20">
        <v>1</v>
      </c>
      <c r="Q20">
        <v>-1</v>
      </c>
      <c r="R20">
        <v>-1</v>
      </c>
      <c r="S20">
        <v>-1</v>
      </c>
      <c r="T20">
        <v>17</v>
      </c>
      <c r="U20">
        <v>0.25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/>
      <c r="H21" s="5">
        <v>7.15</v>
      </c>
      <c r="I21" s="5">
        <v>9.1375000000000028</v>
      </c>
      <c r="J21" s="5">
        <f t="shared" si="0"/>
        <v>-1.9875000000000025</v>
      </c>
      <c r="K21" s="5">
        <f t="shared" si="1"/>
        <v>1.7970588235294125</v>
      </c>
      <c r="L21" s="8"/>
      <c r="M21" s="17"/>
      <c r="N21" s="19"/>
      <c r="P21">
        <v>16.25</v>
      </c>
      <c r="Q21">
        <v>-0.25</v>
      </c>
      <c r="R21">
        <v>-0.25</v>
      </c>
      <c r="S21">
        <v>-0.25</v>
      </c>
      <c r="T21">
        <v>0.25</v>
      </c>
      <c r="U21">
        <v>16.0625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v>-1</v>
      </c>
      <c r="F22" s="30">
        <v>1</v>
      </c>
      <c r="G22" s="30"/>
      <c r="H22" s="5">
        <v>4.25</v>
      </c>
      <c r="I22" s="5">
        <v>4.3625000000000034</v>
      </c>
      <c r="J22" s="5">
        <f t="shared" si="0"/>
        <v>-0.11250000000000338</v>
      </c>
      <c r="K22" s="5">
        <f t="shared" si="1"/>
        <v>-1.1029411764705879</v>
      </c>
      <c r="L22" s="8"/>
      <c r="M22" s="17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v>-1</v>
      </c>
      <c r="F23" s="30">
        <v>1</v>
      </c>
      <c r="G23" s="30"/>
      <c r="H23" s="5">
        <v>1.25</v>
      </c>
      <c r="I23" s="5">
        <v>2.9874999999999998</v>
      </c>
      <c r="J23" s="5">
        <f t="shared" si="0"/>
        <v>-1.7374999999999998</v>
      </c>
      <c r="K23" s="5">
        <f t="shared" si="1"/>
        <v>-4.1029411764705879</v>
      </c>
      <c r="L23" s="8"/>
      <c r="M23" s="17"/>
      <c r="N23" s="19"/>
      <c r="P23">
        <f t="array" ref="P23:U28">MINVERSE(P16:U21)</f>
        <v>2.2291666666666679</v>
      </c>
      <c r="Q23">
        <v>8.333333333333337E-2</v>
      </c>
      <c r="R23">
        <v>8.333333333333337E-2</v>
      </c>
      <c r="S23">
        <v>8.333333333333337E-2</v>
      </c>
      <c r="T23">
        <v>-8.333333333333337E-2</v>
      </c>
      <c r="U23">
        <v>-2.2500000000000009</v>
      </c>
    </row>
    <row r="24" spans="1:63" ht="16.5" customHeight="1" x14ac:dyDescent="0.25">
      <c r="A24" s="30">
        <v>1</v>
      </c>
      <c r="B24" s="30">
        <v>-1</v>
      </c>
      <c r="C24" s="30">
        <v>-1</v>
      </c>
      <c r="D24" s="30">
        <v>-1</v>
      </c>
      <c r="E24" s="30">
        <v>1</v>
      </c>
      <c r="F24" s="30">
        <v>0.25</v>
      </c>
      <c r="G24" s="30"/>
      <c r="H24" s="38">
        <v>2.1</v>
      </c>
      <c r="I24" s="5">
        <v>2.1000000000000192</v>
      </c>
      <c r="J24" s="5">
        <f t="shared" si="0"/>
        <v>-1.9095836023552692E-14</v>
      </c>
      <c r="K24" s="5">
        <f t="shared" si="1"/>
        <v>-3.2529411764705878</v>
      </c>
      <c r="L24" s="8"/>
      <c r="M24" s="17"/>
      <c r="N24" s="19"/>
      <c r="P24">
        <v>8.333333333333337E-2</v>
      </c>
      <c r="Q24">
        <v>6.25E-2</v>
      </c>
      <c r="R24">
        <v>1.2287624621502384E-18</v>
      </c>
      <c r="S24">
        <v>1.2287624621502384E-18</v>
      </c>
      <c r="T24">
        <v>-1.2287624621502384E-18</v>
      </c>
      <c r="U24">
        <v>-8.3333333333333356E-2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5.3529411764705879</v>
      </c>
      <c r="I25" s="17"/>
      <c r="J25" s="17"/>
      <c r="K25" s="17"/>
      <c r="L25" s="17"/>
      <c r="M25" s="17"/>
      <c r="N25" s="17"/>
      <c r="P25">
        <v>8.3333333333333356E-2</v>
      </c>
      <c r="Q25">
        <v>1.6434222403990803E-18</v>
      </c>
      <c r="R25">
        <v>6.25E-2</v>
      </c>
      <c r="S25">
        <v>1.6434222403990803E-18</v>
      </c>
      <c r="T25">
        <v>-1.6434222403990803E-18</v>
      </c>
      <c r="U25">
        <v>-8.3333333333333343E-2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8.3333333333333356E-2</v>
      </c>
      <c r="Q26">
        <v>1.2359904766334751E-18</v>
      </c>
      <c r="R26">
        <v>1.2359904766334751E-18</v>
      </c>
      <c r="S26">
        <v>6.25E-2</v>
      </c>
      <c r="T26">
        <v>-1.2359904766334751E-18</v>
      </c>
      <c r="U26">
        <v>-8.3333333333333356E-2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-8.333333333333337E-2</v>
      </c>
      <c r="Q27">
        <v>-1.6521175961683876E-18</v>
      </c>
      <c r="R27">
        <v>-1.6521175961683876E-18</v>
      </c>
      <c r="S27">
        <v>-1.2390881971262908E-18</v>
      </c>
      <c r="T27">
        <v>6.25E-2</v>
      </c>
      <c r="U27">
        <v>8.3333333333333356E-2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-2.2500000000000009</v>
      </c>
      <c r="Q28">
        <v>-8.333333333333337E-2</v>
      </c>
      <c r="R28">
        <v>-8.333333333333337E-2</v>
      </c>
      <c r="S28">
        <v>-8.333333333333337E-2</v>
      </c>
      <c r="T28">
        <v>8.333333333333337E-2</v>
      </c>
      <c r="U28">
        <v>2.3333333333333339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-0.1875</v>
      </c>
      <c r="Q31">
        <v>-0.35416666666666696</v>
      </c>
      <c r="R31">
        <v>-2.0833333333333037E-2</v>
      </c>
      <c r="S31">
        <v>0.14583333333333393</v>
      </c>
      <c r="T31">
        <v>0.14583333333333393</v>
      </c>
      <c r="U31">
        <v>-0.1875</v>
      </c>
      <c r="V31">
        <v>-2.0833333333333037E-2</v>
      </c>
      <c r="W31">
        <v>-0.35416666666666696</v>
      </c>
      <c r="X31">
        <v>0.14583333333333393</v>
      </c>
      <c r="Y31">
        <v>-2.0833333333333037E-2</v>
      </c>
      <c r="Z31">
        <v>0.14583333333333393</v>
      </c>
      <c r="AA31">
        <v>-2.0833333333333037E-2</v>
      </c>
      <c r="AB31">
        <v>-2.0833333333333037E-2</v>
      </c>
      <c r="AC31">
        <v>0.14583333333333393</v>
      </c>
      <c r="AD31">
        <v>0.14583333333333393</v>
      </c>
      <c r="AE31" s="8">
        <v>-2.0833333333333037E-2</v>
      </c>
      <c r="AF31">
        <v>1.3333333333333337</v>
      </c>
    </row>
    <row r="32" spans="1:63" x14ac:dyDescent="0.25">
      <c r="A32" s="17"/>
      <c r="P32">
        <v>-6.2499999999999986E-2</v>
      </c>
      <c r="Q32">
        <v>-6.2499999999999986E-2</v>
      </c>
      <c r="R32">
        <v>6.2500000000000014E-2</v>
      </c>
      <c r="S32">
        <v>6.2500000000000014E-2</v>
      </c>
      <c r="T32">
        <v>6.2500000000000014E-2</v>
      </c>
      <c r="U32">
        <v>-6.2499999999999986E-2</v>
      </c>
      <c r="V32">
        <v>6.2500000000000014E-2</v>
      </c>
      <c r="W32">
        <v>-6.2499999999999986E-2</v>
      </c>
      <c r="X32">
        <v>-6.2499999999999986E-2</v>
      </c>
      <c r="Y32">
        <v>-6.2499999999999986E-2</v>
      </c>
      <c r="Z32">
        <v>6.2500000000000014E-2</v>
      </c>
      <c r="AA32">
        <v>6.2500000000000014E-2</v>
      </c>
      <c r="AB32">
        <v>6.2500000000000014E-2</v>
      </c>
      <c r="AC32">
        <v>6.2500000000000014E-2</v>
      </c>
      <c r="AD32">
        <v>-6.2499999999999986E-2</v>
      </c>
      <c r="AE32" s="8">
        <v>-6.2499999999999986E-2</v>
      </c>
      <c r="AF32">
        <v>3.1225022567582528E-17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6.2500000000000028E-2</v>
      </c>
      <c r="Q33">
        <v>-6.2499999999999986E-2</v>
      </c>
      <c r="R33">
        <v>-6.2499999999999986E-2</v>
      </c>
      <c r="S33">
        <v>6.2500000000000028E-2</v>
      </c>
      <c r="T33">
        <v>6.2500000000000028E-2</v>
      </c>
      <c r="U33">
        <v>6.2500000000000028E-2</v>
      </c>
      <c r="V33">
        <v>-6.2499999999999986E-2</v>
      </c>
      <c r="W33">
        <v>-6.2499999999999986E-2</v>
      </c>
      <c r="X33">
        <v>6.2500000000000028E-2</v>
      </c>
      <c r="Y33">
        <v>-6.2499999999999986E-2</v>
      </c>
      <c r="Z33">
        <v>6.2500000000000028E-2</v>
      </c>
      <c r="AA33">
        <v>-6.2499999999999986E-2</v>
      </c>
      <c r="AB33">
        <v>-6.2499999999999986E-2</v>
      </c>
      <c r="AC33">
        <v>6.2500000000000028E-2</v>
      </c>
      <c r="AD33">
        <v>6.2500000000000028E-2</v>
      </c>
      <c r="AE33" s="8">
        <v>-6.2499999999999986E-2</v>
      </c>
      <c r="AF33">
        <v>2.0816681711721685E-17</v>
      </c>
    </row>
    <row r="34" spans="1:32" x14ac:dyDescent="0.25">
      <c r="A34" s="17"/>
      <c r="B34" s="5">
        <f>SUMSQ(J8:J24)</f>
        <v>28.794999999999998</v>
      </c>
      <c r="C34" s="5">
        <f>SUMSQ(K8:K24)</f>
        <v>109.30735294117648</v>
      </c>
      <c r="D34" s="5">
        <f>(C34-B34)/C34</f>
        <v>0.73656849950893999</v>
      </c>
      <c r="E34" s="34">
        <f>((C34/E31)-(B34/E30))/(C34/E31)</f>
        <v>0.61682690837664012</v>
      </c>
      <c r="F34" s="5">
        <f>SQRT(B34/E30)</f>
        <v>1.6179392055102912</v>
      </c>
      <c r="G34" s="5">
        <f>SQRT(B34/C30)</f>
        <v>1.301469757394218</v>
      </c>
      <c r="H34" s="34">
        <f>((100*G34)/H25)</f>
        <v>24.313171291979899</v>
      </c>
      <c r="L34" s="19"/>
      <c r="M34" s="19"/>
      <c r="N34" s="19"/>
      <c r="P34">
        <v>-6.25E-2</v>
      </c>
      <c r="Q34">
        <v>-6.25E-2</v>
      </c>
      <c r="R34">
        <v>-6.25E-2</v>
      </c>
      <c r="S34">
        <v>-6.25E-2</v>
      </c>
      <c r="T34">
        <v>-6.25E-2</v>
      </c>
      <c r="U34">
        <v>-6.25E-2</v>
      </c>
      <c r="V34">
        <v>-6.25E-2</v>
      </c>
      <c r="W34">
        <v>-6.25E-2</v>
      </c>
      <c r="X34">
        <v>6.2500000000000014E-2</v>
      </c>
      <c r="Y34">
        <v>6.2500000000000014E-2</v>
      </c>
      <c r="Z34">
        <v>6.2500000000000014E-2</v>
      </c>
      <c r="AA34">
        <v>6.2500000000000014E-2</v>
      </c>
      <c r="AB34">
        <v>6.2500000000000014E-2</v>
      </c>
      <c r="AC34">
        <v>6.2500000000000014E-2</v>
      </c>
      <c r="AD34">
        <v>6.2500000000000014E-2</v>
      </c>
      <c r="AE34" s="8">
        <v>6.2500000000000014E-2</v>
      </c>
      <c r="AF34">
        <v>1.7347234759768071E-17</v>
      </c>
    </row>
    <row r="35" spans="1:32" x14ac:dyDescent="0.25">
      <c r="A35" s="17"/>
      <c r="P35">
        <v>6.2499999999999986E-2</v>
      </c>
      <c r="Q35">
        <v>6.2499999999999986E-2</v>
      </c>
      <c r="R35">
        <v>-6.2500000000000014E-2</v>
      </c>
      <c r="S35">
        <v>-6.2500000000000014E-2</v>
      </c>
      <c r="T35">
        <v>-6.2500000000000014E-2</v>
      </c>
      <c r="U35">
        <v>6.2499999999999986E-2</v>
      </c>
      <c r="V35">
        <v>-6.2500000000000014E-2</v>
      </c>
      <c r="W35">
        <v>6.2499999999999986E-2</v>
      </c>
      <c r="X35">
        <v>-6.2500000000000014E-2</v>
      </c>
      <c r="Y35">
        <v>-6.2500000000000014E-2</v>
      </c>
      <c r="Z35">
        <v>6.2499999999999986E-2</v>
      </c>
      <c r="AA35">
        <v>6.2499999999999986E-2</v>
      </c>
      <c r="AB35">
        <v>6.2499999999999986E-2</v>
      </c>
      <c r="AC35">
        <v>6.2499999999999986E-2</v>
      </c>
      <c r="AD35">
        <v>-6.2500000000000014E-2</v>
      </c>
      <c r="AE35">
        <v>-6.2500000000000014E-2</v>
      </c>
      <c r="AF35">
        <v>-3.1225022567582528E-17</v>
      </c>
    </row>
    <row r="36" spans="1:32" x14ac:dyDescent="0.25">
      <c r="A36" s="17"/>
      <c r="P36">
        <v>0.25</v>
      </c>
      <c r="Q36">
        <v>0.41666666666666696</v>
      </c>
      <c r="R36">
        <v>8.3333333333333037E-2</v>
      </c>
      <c r="S36">
        <v>-8.3333333333333925E-2</v>
      </c>
      <c r="T36">
        <v>-8.3333333333333925E-2</v>
      </c>
      <c r="U36">
        <v>0.25</v>
      </c>
      <c r="V36">
        <v>8.3333333333333037E-2</v>
      </c>
      <c r="W36">
        <v>0.41666666666666696</v>
      </c>
      <c r="X36">
        <v>-8.3333333333333925E-2</v>
      </c>
      <c r="Y36">
        <v>8.3333333333333037E-2</v>
      </c>
      <c r="Z36">
        <v>-8.3333333333333925E-2</v>
      </c>
      <c r="AA36">
        <v>8.3333333333333037E-2</v>
      </c>
      <c r="AB36">
        <v>8.3333333333333037E-2</v>
      </c>
      <c r="AC36">
        <v>-8.3333333333333925E-2</v>
      </c>
      <c r="AD36">
        <v>-8.3333333333333925E-2</v>
      </c>
      <c r="AE36">
        <v>8.3333333333333037E-2</v>
      </c>
      <c r="AF36">
        <v>-1.3333333333333335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4.1729166666666995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1.8062500000000012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0.687500000000002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0.50625000000000064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0.5812499999999986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1.3833333333333013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K52"/>
  <sheetViews>
    <sheetView zoomScale="60" zoomScaleNormal="60" workbookViewId="0">
      <pane xSplit="1" topLeftCell="B1" activePane="topRight" state="frozen"/>
      <selection pane="topRight" activeCell="B34" sqref="B34:H34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6" width="12" customWidth="1"/>
    <col min="7" max="7" width="13" customWidth="1"/>
    <col min="8" max="8" width="13.28515625" customWidth="1"/>
    <col min="11" max="11" width="15.28515625" customWidth="1"/>
    <col min="12" max="14" width="13.7109375" customWidth="1"/>
    <col min="16" max="16" width="15.85546875" bestFit="1" customWidth="1"/>
    <col min="17" max="17" width="14.85546875" bestFit="1" customWidth="1"/>
    <col min="18" max="18" width="15.85546875" bestFit="1" customWidth="1"/>
    <col min="19" max="19" width="14.85546875" bestFit="1" customWidth="1"/>
  </cols>
  <sheetData>
    <row r="1" spans="1:56" x14ac:dyDescent="0.25">
      <c r="B1" s="9" t="s">
        <v>84</v>
      </c>
      <c r="C1" t="s">
        <v>0</v>
      </c>
      <c r="H1" s="9" t="s">
        <v>28</v>
      </c>
      <c r="I1" t="s">
        <v>24</v>
      </c>
    </row>
    <row r="2" spans="1:56" x14ac:dyDescent="0.25">
      <c r="C2" t="s">
        <v>1</v>
      </c>
      <c r="I2" t="s">
        <v>121</v>
      </c>
    </row>
    <row r="3" spans="1:56" x14ac:dyDescent="0.25">
      <c r="C3" t="s">
        <v>2</v>
      </c>
    </row>
    <row r="5" spans="1:56" x14ac:dyDescent="0.25">
      <c r="L5" s="29" t="s">
        <v>86</v>
      </c>
      <c r="M5" s="9" t="s">
        <v>87</v>
      </c>
    </row>
    <row r="6" spans="1:56" x14ac:dyDescent="0.25">
      <c r="B6" s="9"/>
      <c r="C6" s="9"/>
      <c r="D6" s="9"/>
      <c r="E6" s="9"/>
      <c r="F6" s="9"/>
      <c r="G6" s="9"/>
      <c r="I6" s="9" t="s">
        <v>95</v>
      </c>
    </row>
    <row r="7" spans="1:56" x14ac:dyDescent="0.25">
      <c r="B7" s="9" t="s">
        <v>0</v>
      </c>
      <c r="C7" s="9" t="s">
        <v>1</v>
      </c>
      <c r="D7" s="9" t="s">
        <v>2</v>
      </c>
      <c r="E7" s="9" t="s">
        <v>24</v>
      </c>
      <c r="F7" s="9" t="s">
        <v>122</v>
      </c>
      <c r="G7" s="9"/>
      <c r="H7" s="29" t="s">
        <v>47</v>
      </c>
      <c r="I7" s="9" t="s">
        <v>68</v>
      </c>
      <c r="J7" s="9" t="s">
        <v>88</v>
      </c>
      <c r="K7" s="9" t="s">
        <v>69</v>
      </c>
      <c r="L7" s="9"/>
      <c r="M7" s="9"/>
      <c r="N7" s="9"/>
    </row>
    <row r="8" spans="1:56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1</v>
      </c>
      <c r="F8" s="30">
        <v>1</v>
      </c>
      <c r="G8" s="30"/>
      <c r="H8" s="5">
        <v>4.5999999999999996</v>
      </c>
      <c r="I8" s="5">
        <f t="array" ref="I8:I24">MMULT(A8:F24,P38:P43)</f>
        <v>4.6820539033457278</v>
      </c>
      <c r="J8" s="5">
        <f>(H8-I8)</f>
        <v>-8.2053903345728152E-2</v>
      </c>
      <c r="K8" s="5">
        <f>(H8-$H$25)</f>
        <v>-0.75294117647058822</v>
      </c>
      <c r="L8" s="8"/>
      <c r="M8" s="17"/>
      <c r="N8" s="19"/>
      <c r="P8" s="11" t="s">
        <v>89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v>1</v>
      </c>
      <c r="G9" s="30"/>
      <c r="H9" s="5">
        <v>4.3499999999999996</v>
      </c>
      <c r="I9" s="5">
        <v>3.2119609665427538</v>
      </c>
      <c r="J9" s="5">
        <f t="shared" ref="J9:J24" si="0">(H9-I9)</f>
        <v>1.1380390334572459</v>
      </c>
      <c r="K9" s="5">
        <f t="shared" ref="K9:K24" si="1">(H9-$H$25)</f>
        <v>-1.0029411764705882</v>
      </c>
      <c r="L9" s="8"/>
      <c r="M9" s="17"/>
      <c r="N9" s="19"/>
      <c r="P9" s="8">
        <f t="array" ref="P9:AF14">TRANSPOSE(A8:F24)</f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30">
        <v>1</v>
      </c>
      <c r="B10" s="30">
        <v>1</v>
      </c>
      <c r="C10" s="30">
        <v>-1</v>
      </c>
      <c r="D10" s="30">
        <v>-1</v>
      </c>
      <c r="E10" s="30">
        <v>-1</v>
      </c>
      <c r="F10" s="30">
        <v>-1</v>
      </c>
      <c r="G10" s="30"/>
      <c r="H10" s="5">
        <v>6.95</v>
      </c>
      <c r="I10" s="5">
        <v>5.22776022304833</v>
      </c>
      <c r="J10" s="5">
        <f t="shared" si="0"/>
        <v>1.7222397769516702</v>
      </c>
      <c r="K10" s="5">
        <f t="shared" si="1"/>
        <v>1.5970588235294123</v>
      </c>
      <c r="L10" s="8"/>
      <c r="M10" s="17"/>
      <c r="N10" s="19"/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1</v>
      </c>
      <c r="W10">
        <v>-1</v>
      </c>
      <c r="X10">
        <v>-1</v>
      </c>
      <c r="Y10">
        <v>-1</v>
      </c>
      <c r="Z10">
        <v>1</v>
      </c>
      <c r="AA10">
        <v>1</v>
      </c>
      <c r="AB10">
        <v>1</v>
      </c>
      <c r="AC10">
        <v>1</v>
      </c>
      <c r="AD10">
        <v>-1</v>
      </c>
      <c r="AE10">
        <v>-1</v>
      </c>
      <c r="AF10" s="8">
        <v>-1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30">
        <v>1</v>
      </c>
      <c r="B11" s="30">
        <v>1</v>
      </c>
      <c r="C11" s="30">
        <v>1</v>
      </c>
      <c r="D11" s="30">
        <v>-1</v>
      </c>
      <c r="E11" s="30">
        <v>-1</v>
      </c>
      <c r="F11" s="30">
        <v>-1</v>
      </c>
      <c r="G11" s="30"/>
      <c r="H11" s="5">
        <v>6.4</v>
      </c>
      <c r="I11" s="5">
        <v>6.697853159851304</v>
      </c>
      <c r="J11" s="5">
        <f t="shared" si="0"/>
        <v>-0.29785315985130367</v>
      </c>
      <c r="K11" s="5">
        <f t="shared" si="1"/>
        <v>1.0470588235294125</v>
      </c>
      <c r="L11" s="8"/>
      <c r="M11" s="17"/>
      <c r="N11" s="19"/>
      <c r="P11">
        <v>1</v>
      </c>
      <c r="Q11">
        <v>-1</v>
      </c>
      <c r="R11">
        <v>-1</v>
      </c>
      <c r="S11">
        <v>1</v>
      </c>
      <c r="T11">
        <v>1</v>
      </c>
      <c r="U11">
        <v>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-1</v>
      </c>
      <c r="AC11">
        <v>1</v>
      </c>
      <c r="AD11">
        <v>1</v>
      </c>
      <c r="AE11">
        <v>-1</v>
      </c>
      <c r="AF11" s="8">
        <v>-1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0">
        <v>1</v>
      </c>
      <c r="B12" s="30">
        <v>1</v>
      </c>
      <c r="C12" s="30">
        <v>1</v>
      </c>
      <c r="D12" s="30">
        <v>-1</v>
      </c>
      <c r="E12" s="30">
        <v>-1</v>
      </c>
      <c r="F12" s="30">
        <v>1</v>
      </c>
      <c r="G12" s="30"/>
      <c r="H12" s="5">
        <v>7.9</v>
      </c>
      <c r="I12" s="5">
        <v>7.322239776951676</v>
      </c>
      <c r="J12" s="5">
        <f t="shared" si="0"/>
        <v>0.57776022304832431</v>
      </c>
      <c r="K12" s="5">
        <f t="shared" si="1"/>
        <v>2.5470588235294125</v>
      </c>
      <c r="L12" s="8"/>
      <c r="M12" s="17"/>
      <c r="N12" s="19"/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-1</v>
      </c>
    </row>
    <row r="13" spans="1:56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v>-1</v>
      </c>
      <c r="G13" s="30"/>
      <c r="H13" s="5">
        <v>4.4000000000000004</v>
      </c>
      <c r="I13" s="5">
        <v>4.0576672862453558</v>
      </c>
      <c r="J13" s="5">
        <f t="shared" si="0"/>
        <v>0.34233271375464458</v>
      </c>
      <c r="K13" s="5">
        <f t="shared" si="1"/>
        <v>-0.95294117647058751</v>
      </c>
      <c r="L13" s="8"/>
      <c r="M13" s="17"/>
      <c r="N13" s="19"/>
      <c r="P13">
        <v>1</v>
      </c>
      <c r="Q13">
        <v>1</v>
      </c>
      <c r="R13">
        <v>-1</v>
      </c>
      <c r="S13">
        <v>-1</v>
      </c>
      <c r="T13">
        <v>-1</v>
      </c>
      <c r="U13">
        <v>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1</v>
      </c>
    </row>
    <row r="14" spans="1:56" x14ac:dyDescent="0.25">
      <c r="A14" s="30">
        <v>1</v>
      </c>
      <c r="B14" s="30">
        <v>1</v>
      </c>
      <c r="C14" s="30">
        <v>-1</v>
      </c>
      <c r="D14" s="30">
        <v>-1</v>
      </c>
      <c r="E14" s="30">
        <v>-1</v>
      </c>
      <c r="F14" s="30">
        <v>1</v>
      </c>
      <c r="G14" s="30"/>
      <c r="H14" s="5">
        <v>3.85</v>
      </c>
      <c r="I14" s="5">
        <v>5.852146840148702</v>
      </c>
      <c r="J14" s="5">
        <f t="shared" si="0"/>
        <v>-2.0021468401487019</v>
      </c>
      <c r="K14" s="5">
        <f t="shared" si="1"/>
        <v>-1.5029411764705878</v>
      </c>
      <c r="L14" s="8"/>
      <c r="M14" s="17"/>
      <c r="N14" s="19"/>
      <c r="P14">
        <v>1</v>
      </c>
      <c r="Q14">
        <v>1</v>
      </c>
      <c r="R14">
        <v>-1</v>
      </c>
      <c r="S14">
        <v>-1</v>
      </c>
      <c r="T14">
        <v>1</v>
      </c>
      <c r="U14">
        <v>-1</v>
      </c>
      <c r="V14">
        <v>1</v>
      </c>
      <c r="W14">
        <v>-1</v>
      </c>
      <c r="X14">
        <v>1</v>
      </c>
      <c r="Y14">
        <v>1</v>
      </c>
      <c r="Z14">
        <v>-1</v>
      </c>
      <c r="AA14">
        <v>-1</v>
      </c>
      <c r="AB14">
        <v>1</v>
      </c>
      <c r="AC14">
        <v>1</v>
      </c>
      <c r="AD14">
        <v>-1</v>
      </c>
      <c r="AE14">
        <v>-1</v>
      </c>
      <c r="AF14">
        <v>-0.125</v>
      </c>
    </row>
    <row r="15" spans="1:56" ht="17.25" x14ac:dyDescent="0.25">
      <c r="A15" s="30">
        <v>1</v>
      </c>
      <c r="B15" s="30">
        <v>-1</v>
      </c>
      <c r="C15" s="30">
        <v>-1</v>
      </c>
      <c r="D15" s="30">
        <v>-1</v>
      </c>
      <c r="E15" s="30">
        <v>1</v>
      </c>
      <c r="F15" s="30">
        <v>-1</v>
      </c>
      <c r="G15" s="30"/>
      <c r="H15" s="5">
        <v>1.95</v>
      </c>
      <c r="I15" s="5">
        <v>2.5875743494423817</v>
      </c>
      <c r="J15" s="5">
        <f t="shared" si="0"/>
        <v>-0.63757434944238178</v>
      </c>
      <c r="K15" s="5">
        <f t="shared" si="1"/>
        <v>-3.4029411764705877</v>
      </c>
      <c r="L15" s="8"/>
      <c r="M15" s="17"/>
      <c r="N15" s="19"/>
      <c r="P15" s="11" t="s">
        <v>90</v>
      </c>
      <c r="Q15" s="3"/>
      <c r="R15" s="3"/>
      <c r="S15" s="3"/>
      <c r="T15" s="3"/>
      <c r="U15" s="3"/>
    </row>
    <row r="16" spans="1:56" x14ac:dyDescent="0.25">
      <c r="A16" s="30">
        <v>1</v>
      </c>
      <c r="B16" s="30">
        <v>-1</v>
      </c>
      <c r="C16" s="30">
        <v>1</v>
      </c>
      <c r="D16" s="30">
        <v>1</v>
      </c>
      <c r="E16" s="30">
        <v>-1</v>
      </c>
      <c r="F16" s="30">
        <v>1</v>
      </c>
      <c r="G16" s="30"/>
      <c r="H16" s="5">
        <v>4.5</v>
      </c>
      <c r="I16" s="5">
        <v>4.7222397769516764</v>
      </c>
      <c r="J16" s="5">
        <f t="shared" si="0"/>
        <v>-0.2222397769516764</v>
      </c>
      <c r="K16" s="5">
        <f t="shared" si="1"/>
        <v>-0.85294117647058787</v>
      </c>
      <c r="L16" s="8"/>
      <c r="M16" s="17"/>
      <c r="N16" s="19"/>
      <c r="P16">
        <f t="array" ref="P16:U21">MMULT(P9:AF14,A8:F24)</f>
        <v>17</v>
      </c>
      <c r="Q16">
        <v>-1</v>
      </c>
      <c r="R16">
        <v>-1</v>
      </c>
      <c r="S16">
        <v>-1</v>
      </c>
      <c r="T16">
        <v>1</v>
      </c>
      <c r="U16">
        <v>-0.125</v>
      </c>
    </row>
    <row r="17" spans="1:63" x14ac:dyDescent="0.25">
      <c r="A17" s="30">
        <v>1</v>
      </c>
      <c r="B17" s="30">
        <v>-1</v>
      </c>
      <c r="C17" s="30">
        <v>-1</v>
      </c>
      <c r="D17" s="30">
        <v>1</v>
      </c>
      <c r="E17" s="30">
        <v>-1</v>
      </c>
      <c r="F17" s="30">
        <v>1</v>
      </c>
      <c r="G17" s="30"/>
      <c r="H17" s="5">
        <v>4.7</v>
      </c>
      <c r="I17" s="5">
        <v>3.2521468401487033</v>
      </c>
      <c r="J17" s="5">
        <f t="shared" si="0"/>
        <v>1.4478531598512969</v>
      </c>
      <c r="K17" s="5">
        <f t="shared" si="1"/>
        <v>-0.65294117647058769</v>
      </c>
      <c r="L17" s="8"/>
      <c r="M17" s="17"/>
      <c r="N17" s="19"/>
      <c r="P17">
        <v>-1</v>
      </c>
      <c r="Q17">
        <v>17</v>
      </c>
      <c r="R17">
        <v>1</v>
      </c>
      <c r="S17">
        <v>1</v>
      </c>
      <c r="T17">
        <v>-1</v>
      </c>
      <c r="U17">
        <v>0.125</v>
      </c>
    </row>
    <row r="18" spans="1:63" x14ac:dyDescent="0.25">
      <c r="A18" s="30">
        <v>1</v>
      </c>
      <c r="B18" s="30">
        <v>1</v>
      </c>
      <c r="C18" s="30">
        <v>1</v>
      </c>
      <c r="D18" s="30">
        <v>1</v>
      </c>
      <c r="E18" s="30">
        <v>1</v>
      </c>
      <c r="F18" s="30">
        <v>-1</v>
      </c>
      <c r="G18" s="30"/>
      <c r="H18" s="5">
        <v>10.75</v>
      </c>
      <c r="I18" s="5">
        <v>8.872853159851303</v>
      </c>
      <c r="J18" s="5">
        <f t="shared" si="0"/>
        <v>1.877146840148697</v>
      </c>
      <c r="K18" s="5">
        <f t="shared" si="1"/>
        <v>5.3970588235294121</v>
      </c>
      <c r="L18" s="8"/>
      <c r="M18" s="17"/>
      <c r="N18" s="19"/>
      <c r="P18">
        <v>-1</v>
      </c>
      <c r="Q18">
        <v>1</v>
      </c>
      <c r="R18">
        <v>17</v>
      </c>
      <c r="S18">
        <v>1</v>
      </c>
      <c r="T18">
        <v>-1</v>
      </c>
      <c r="U18">
        <v>0.125</v>
      </c>
    </row>
    <row r="19" spans="1:63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>
        <v>-1</v>
      </c>
      <c r="G19" s="30"/>
      <c r="H19" s="5">
        <v>6.05</v>
      </c>
      <c r="I19" s="5">
        <v>7.4027602230483289</v>
      </c>
      <c r="J19" s="5">
        <f t="shared" si="0"/>
        <v>-1.3527602230483291</v>
      </c>
      <c r="K19" s="5">
        <f t="shared" si="1"/>
        <v>0.69705882352941195</v>
      </c>
      <c r="L19" s="8"/>
      <c r="M19" s="17"/>
      <c r="N19" s="19"/>
      <c r="P19">
        <v>-1</v>
      </c>
      <c r="Q19">
        <v>1</v>
      </c>
      <c r="R19">
        <v>1</v>
      </c>
      <c r="S19">
        <v>17</v>
      </c>
      <c r="T19">
        <v>-1</v>
      </c>
      <c r="U19">
        <v>0.125</v>
      </c>
    </row>
    <row r="20" spans="1:63" x14ac:dyDescent="0.25">
      <c r="A20" s="30">
        <v>1</v>
      </c>
      <c r="B20" s="30">
        <v>1</v>
      </c>
      <c r="C20" s="30">
        <v>-1</v>
      </c>
      <c r="D20" s="30">
        <v>1</v>
      </c>
      <c r="E20" s="30">
        <v>1</v>
      </c>
      <c r="F20" s="30">
        <v>1</v>
      </c>
      <c r="G20" s="30"/>
      <c r="H20" s="5">
        <v>9.85</v>
      </c>
      <c r="I20" s="5">
        <v>8.0271468401487009</v>
      </c>
      <c r="J20" s="5">
        <f t="shared" si="0"/>
        <v>1.8228531598512987</v>
      </c>
      <c r="K20" s="5">
        <f t="shared" si="1"/>
        <v>4.4970588235294118</v>
      </c>
      <c r="L20" s="8"/>
      <c r="M20" s="17"/>
      <c r="N20" s="19"/>
      <c r="P20">
        <v>1</v>
      </c>
      <c r="Q20">
        <v>-1</v>
      </c>
      <c r="R20">
        <v>-1</v>
      </c>
      <c r="S20">
        <v>-1</v>
      </c>
      <c r="T20">
        <v>17</v>
      </c>
      <c r="U20">
        <v>-0.125</v>
      </c>
    </row>
    <row r="21" spans="1:63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/>
      <c r="H21" s="5">
        <v>7.15</v>
      </c>
      <c r="I21" s="5">
        <v>9.4972397769516732</v>
      </c>
      <c r="J21" s="5">
        <f t="shared" si="0"/>
        <v>-2.3472397769516729</v>
      </c>
      <c r="K21" s="5">
        <f t="shared" si="1"/>
        <v>1.7970588235294125</v>
      </c>
      <c r="L21" s="8"/>
      <c r="M21" s="17"/>
      <c r="N21" s="19"/>
      <c r="P21">
        <v>-0.125</v>
      </c>
      <c r="Q21">
        <v>0.125</v>
      </c>
      <c r="R21">
        <v>0.125</v>
      </c>
      <c r="S21">
        <v>0.125</v>
      </c>
      <c r="T21">
        <v>-0.125</v>
      </c>
      <c r="U21">
        <v>16.015625</v>
      </c>
    </row>
    <row r="22" spans="1:63" ht="17.25" x14ac:dyDescent="0.25">
      <c r="A22" s="30">
        <v>1</v>
      </c>
      <c r="B22" s="30">
        <v>-1</v>
      </c>
      <c r="C22" s="30">
        <v>1</v>
      </c>
      <c r="D22" s="30">
        <v>1</v>
      </c>
      <c r="E22" s="30">
        <v>-1</v>
      </c>
      <c r="F22" s="30">
        <v>-1</v>
      </c>
      <c r="G22" s="30"/>
      <c r="H22" s="5">
        <v>4.25</v>
      </c>
      <c r="I22" s="5">
        <v>4.0978531598513044</v>
      </c>
      <c r="J22" s="5">
        <f t="shared" si="0"/>
        <v>0.15214684014869562</v>
      </c>
      <c r="K22" s="5">
        <f t="shared" si="1"/>
        <v>-1.1029411764705879</v>
      </c>
      <c r="L22" s="8"/>
      <c r="M22" s="17"/>
      <c r="N22" s="19"/>
      <c r="P22" s="11" t="s">
        <v>91</v>
      </c>
      <c r="Q22" s="3"/>
      <c r="R22" s="3"/>
      <c r="S22" s="3"/>
      <c r="T22" s="3"/>
      <c r="U22" s="3"/>
    </row>
    <row r="23" spans="1:63" ht="16.5" customHeight="1" x14ac:dyDescent="0.25">
      <c r="A23" s="30">
        <v>1</v>
      </c>
      <c r="B23" s="30">
        <v>-1</v>
      </c>
      <c r="C23" s="30">
        <v>-1</v>
      </c>
      <c r="D23" s="30">
        <v>1</v>
      </c>
      <c r="E23" s="30">
        <v>-1</v>
      </c>
      <c r="F23" s="30">
        <v>-1</v>
      </c>
      <c r="G23" s="30"/>
      <c r="H23" s="5">
        <v>1.25</v>
      </c>
      <c r="I23" s="5">
        <v>2.6277602230483312</v>
      </c>
      <c r="J23" s="5">
        <f t="shared" si="0"/>
        <v>-1.3777602230483312</v>
      </c>
      <c r="K23" s="5">
        <f t="shared" si="1"/>
        <v>-4.1029411764705879</v>
      </c>
      <c r="L23" s="8"/>
      <c r="M23" s="17"/>
      <c r="N23" s="19"/>
      <c r="P23">
        <f t="array" ref="P23:U28">MINVERSE(P16:U21)</f>
        <v>5.9526022304832733E-2</v>
      </c>
      <c r="Q23">
        <v>2.9739776951672849E-3</v>
      </c>
      <c r="R23">
        <v>2.9739776951672853E-3</v>
      </c>
      <c r="S23">
        <v>2.9739776951672858E-3</v>
      </c>
      <c r="T23">
        <v>-2.9739776951672862E-3</v>
      </c>
      <c r="U23">
        <v>3.7174721189591077E-4</v>
      </c>
    </row>
    <row r="24" spans="1:63" ht="16.5" customHeight="1" x14ac:dyDescent="0.25">
      <c r="A24" s="30">
        <v>1</v>
      </c>
      <c r="B24" s="30">
        <v>-1</v>
      </c>
      <c r="C24" s="30">
        <v>-1</v>
      </c>
      <c r="D24" s="30">
        <v>-1</v>
      </c>
      <c r="E24" s="30">
        <v>1</v>
      </c>
      <c r="F24" s="30">
        <v>-0.125</v>
      </c>
      <c r="G24" s="30"/>
      <c r="H24" s="38">
        <v>2.1</v>
      </c>
      <c r="I24" s="5">
        <v>2.8607434944237946</v>
      </c>
      <c r="J24" s="5">
        <f t="shared" si="0"/>
        <v>-0.76074349442379452</v>
      </c>
      <c r="K24" s="5">
        <f t="shared" si="1"/>
        <v>-3.2529411764705878</v>
      </c>
      <c r="L24" s="8"/>
      <c r="M24" s="17"/>
      <c r="N24" s="19"/>
      <c r="P24">
        <v>2.9739776951672866E-3</v>
      </c>
      <c r="Q24">
        <v>5.9526022304832699E-2</v>
      </c>
      <c r="R24">
        <v>-2.9739776951672858E-3</v>
      </c>
      <c r="S24">
        <v>-2.9739776951672862E-3</v>
      </c>
      <c r="T24">
        <v>2.9739776951672858E-3</v>
      </c>
      <c r="U24">
        <v>-3.7174721189591077E-4</v>
      </c>
    </row>
    <row r="25" spans="1:63" x14ac:dyDescent="0.25">
      <c r="A25" s="17"/>
      <c r="B25" s="17"/>
      <c r="C25" s="17"/>
      <c r="E25" s="33"/>
      <c r="F25" s="33"/>
      <c r="G25" s="10" t="s">
        <v>38</v>
      </c>
      <c r="H25" s="5">
        <f>AVERAGE(H8:H24)</f>
        <v>5.3529411764705879</v>
      </c>
      <c r="I25" s="17"/>
      <c r="J25" s="17"/>
      <c r="K25" s="17"/>
      <c r="L25" s="17"/>
      <c r="M25" s="17"/>
      <c r="N25" s="17"/>
      <c r="P25">
        <v>2.9739776951672858E-3</v>
      </c>
      <c r="Q25">
        <v>-2.9739776951672858E-3</v>
      </c>
      <c r="R25">
        <v>5.9526022304832706E-2</v>
      </c>
      <c r="S25">
        <v>-2.9739776951672858E-3</v>
      </c>
      <c r="T25">
        <v>2.9739776951672858E-3</v>
      </c>
      <c r="U25">
        <v>-3.7174721189591077E-4</v>
      </c>
    </row>
    <row r="26" spans="1:6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P26">
        <v>2.9739776951672862E-3</v>
      </c>
      <c r="Q26">
        <v>-2.9739776951672862E-3</v>
      </c>
      <c r="R26">
        <v>-2.9739776951672862E-3</v>
      </c>
      <c r="S26">
        <v>5.9526022304832713E-2</v>
      </c>
      <c r="T26">
        <v>2.9739776951672862E-3</v>
      </c>
      <c r="U26">
        <v>-3.7174721189591077E-4</v>
      </c>
    </row>
    <row r="27" spans="1:6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P27">
        <v>-2.9739776951672862E-3</v>
      </c>
      <c r="Q27">
        <v>2.9739776951672862E-3</v>
      </c>
      <c r="R27">
        <v>2.9739776951672862E-3</v>
      </c>
      <c r="S27">
        <v>2.9739776951672866E-3</v>
      </c>
      <c r="T27">
        <v>5.9526022304832713E-2</v>
      </c>
      <c r="U27">
        <v>3.7174721189591072E-4</v>
      </c>
    </row>
    <row r="28" spans="1:6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P28">
        <v>3.7174721189591072E-4</v>
      </c>
      <c r="Q28">
        <v>-3.7174721189591072E-4</v>
      </c>
      <c r="R28">
        <v>-3.7174721189591072E-4</v>
      </c>
      <c r="S28">
        <v>-3.7174721189591077E-4</v>
      </c>
      <c r="T28">
        <v>3.7174721189591072E-4</v>
      </c>
      <c r="U28">
        <v>6.245353159851301E-2</v>
      </c>
    </row>
    <row r="29" spans="1:63" x14ac:dyDescent="0.25">
      <c r="A29" s="17"/>
      <c r="C29" s="13" t="s">
        <v>74</v>
      </c>
      <c r="D29" s="13" t="s">
        <v>75</v>
      </c>
      <c r="E29" s="13" t="s">
        <v>76</v>
      </c>
      <c r="G29" s="35"/>
    </row>
    <row r="30" spans="1:63" ht="17.25" x14ac:dyDescent="0.25">
      <c r="A30" s="17"/>
      <c r="B30" s="9" t="s">
        <v>77</v>
      </c>
      <c r="C30" s="5">
        <v>17</v>
      </c>
      <c r="D30" s="5">
        <v>5</v>
      </c>
      <c r="E30" s="5">
        <f>(C30-D30-1)</f>
        <v>11</v>
      </c>
      <c r="F30" t="s">
        <v>78</v>
      </c>
      <c r="G30" s="19"/>
      <c r="P30" s="11" t="s">
        <v>92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17"/>
      <c r="B31" s="9" t="s">
        <v>79</v>
      </c>
      <c r="C31" s="5">
        <v>17</v>
      </c>
      <c r="D31" s="5">
        <v>0</v>
      </c>
      <c r="E31" s="5">
        <f>(C31-1)</f>
        <v>16</v>
      </c>
      <c r="F31" t="s">
        <v>80</v>
      </c>
      <c r="G31" s="19"/>
      <c r="P31">
        <f t="array" ref="P31:AF36">MMULT(P23:U28,P9:AF14)</f>
        <v>5.3949814126394068E-2</v>
      </c>
      <c r="Q31">
        <v>4.8001858736059493E-2</v>
      </c>
      <c r="R31">
        <v>5.9154275092936817E-2</v>
      </c>
      <c r="S31">
        <v>6.5102230483271392E-2</v>
      </c>
      <c r="T31">
        <v>6.5845724907063211E-2</v>
      </c>
      <c r="U31">
        <v>5.3206319702602249E-2</v>
      </c>
      <c r="V31">
        <v>5.9897769516728636E-2</v>
      </c>
      <c r="W31">
        <v>4.7258364312267674E-2</v>
      </c>
      <c r="X31">
        <v>6.5845724907063211E-2</v>
      </c>
      <c r="Y31">
        <v>5.9897769516728643E-2</v>
      </c>
      <c r="Z31">
        <v>6.5102230483271392E-2</v>
      </c>
      <c r="AA31">
        <v>5.9154275092936817E-2</v>
      </c>
      <c r="AB31">
        <v>5.9897769516728636E-2</v>
      </c>
      <c r="AC31">
        <v>6.5845724907063211E-2</v>
      </c>
      <c r="AD31">
        <v>6.5102230483271392E-2</v>
      </c>
      <c r="AE31" s="8">
        <v>5.9154275092936824E-2</v>
      </c>
      <c r="AF31">
        <v>4.7583643122676593E-2</v>
      </c>
    </row>
    <row r="32" spans="1:63" x14ac:dyDescent="0.25">
      <c r="A32" s="17"/>
      <c r="P32">
        <v>-5.3949814126394033E-2</v>
      </c>
      <c r="Q32">
        <v>-4.8001858736059458E-2</v>
      </c>
      <c r="R32">
        <v>6.5845724907063183E-2</v>
      </c>
      <c r="S32">
        <v>5.9897769516728608E-2</v>
      </c>
      <c r="T32">
        <v>5.9154275092936789E-2</v>
      </c>
      <c r="U32">
        <v>-5.3206319702602214E-2</v>
      </c>
      <c r="V32">
        <v>6.5102230483271364E-2</v>
      </c>
      <c r="W32">
        <v>-4.7258364312267639E-2</v>
      </c>
      <c r="X32">
        <v>-6.5845724907063183E-2</v>
      </c>
      <c r="Y32">
        <v>-5.9897769516728608E-2</v>
      </c>
      <c r="Z32">
        <v>5.9897769516728608E-2</v>
      </c>
      <c r="AA32">
        <v>6.5845724907063183E-2</v>
      </c>
      <c r="AB32">
        <v>6.5102230483271364E-2</v>
      </c>
      <c r="AC32">
        <v>5.9154275092936789E-2</v>
      </c>
      <c r="AD32">
        <v>-6.5102230483271364E-2</v>
      </c>
      <c r="AE32" s="8">
        <v>-5.9154275092936789E-2</v>
      </c>
      <c r="AF32">
        <v>-4.7583643122676558E-2</v>
      </c>
    </row>
    <row r="33" spans="1:32" x14ac:dyDescent="0.25">
      <c r="A33" s="17"/>
      <c r="B33" s="10" t="s">
        <v>77</v>
      </c>
      <c r="C33" s="10" t="s">
        <v>79</v>
      </c>
      <c r="D33" s="10" t="s">
        <v>48</v>
      </c>
      <c r="E33" s="10" t="s">
        <v>50</v>
      </c>
      <c r="F33" s="10" t="s">
        <v>81</v>
      </c>
      <c r="G33" s="10" t="s">
        <v>82</v>
      </c>
      <c r="H33" s="10" t="s">
        <v>83</v>
      </c>
      <c r="L33" s="33"/>
      <c r="M33" s="33"/>
      <c r="N33" s="33"/>
      <c r="P33">
        <v>7.1050185873605939E-2</v>
      </c>
      <c r="Q33">
        <v>-4.8001858736059472E-2</v>
      </c>
      <c r="R33">
        <v>-5.9154275092936796E-2</v>
      </c>
      <c r="S33">
        <v>5.9897769516728615E-2</v>
      </c>
      <c r="T33">
        <v>5.9154275092936796E-2</v>
      </c>
      <c r="U33">
        <v>7.1793680297397758E-2</v>
      </c>
      <c r="V33">
        <v>-5.9897769516728615E-2</v>
      </c>
      <c r="W33">
        <v>-4.7258364312267653E-2</v>
      </c>
      <c r="X33">
        <v>5.9154275092936789E-2</v>
      </c>
      <c r="Y33">
        <v>-5.9897769516728622E-2</v>
      </c>
      <c r="Z33">
        <v>5.9897769516728615E-2</v>
      </c>
      <c r="AA33">
        <v>-5.9154275092936796E-2</v>
      </c>
      <c r="AB33">
        <v>-5.9897769516728615E-2</v>
      </c>
      <c r="AC33">
        <v>5.9154275092936796E-2</v>
      </c>
      <c r="AD33">
        <v>5.9897769516728608E-2</v>
      </c>
      <c r="AE33" s="8">
        <v>-5.9154275092936803E-2</v>
      </c>
      <c r="AF33">
        <v>-4.7583643122676572E-2</v>
      </c>
    </row>
    <row r="34" spans="1:32" x14ac:dyDescent="0.25">
      <c r="A34" s="17"/>
      <c r="B34" s="5">
        <f>SUMSQ(J8:J24)</f>
        <v>28.054524163568765</v>
      </c>
      <c r="C34" s="5">
        <f>SUMSQ(K8:K24)</f>
        <v>109.30735294117648</v>
      </c>
      <c r="D34" s="6">
        <f>(C34-B34)/C34</f>
        <v>0.74334275409023709</v>
      </c>
      <c r="E34" s="39">
        <f>((C34/E31)-(B34/E30))/(C34/E31)</f>
        <v>0.62668036958579953</v>
      </c>
      <c r="F34" s="5">
        <f>SQRT(B34/E30)</f>
        <v>1.5970007162168589</v>
      </c>
      <c r="G34" s="5">
        <f>SQRT(B34/C30)</f>
        <v>1.2846268435887329</v>
      </c>
      <c r="H34" s="34">
        <f>((100*G34)/H25)</f>
        <v>23.99852345165765</v>
      </c>
      <c r="L34" s="19"/>
      <c r="M34" s="19"/>
      <c r="N34" s="19"/>
      <c r="P34">
        <v>-5.3949814126394047E-2</v>
      </c>
      <c r="Q34">
        <v>-4.8001858736059472E-2</v>
      </c>
      <c r="R34">
        <v>-5.9154275092936803E-2</v>
      </c>
      <c r="S34">
        <v>-6.5102230483271378E-2</v>
      </c>
      <c r="T34">
        <v>-6.5845724907063197E-2</v>
      </c>
      <c r="U34">
        <v>-5.3206319702602228E-2</v>
      </c>
      <c r="V34">
        <v>-5.9897769516728622E-2</v>
      </c>
      <c r="W34">
        <v>-4.7258364312267653E-2</v>
      </c>
      <c r="X34">
        <v>5.9154275092936803E-2</v>
      </c>
      <c r="Y34">
        <v>6.5102230483271378E-2</v>
      </c>
      <c r="Z34">
        <v>5.9897769516728622E-2</v>
      </c>
      <c r="AA34">
        <v>6.5845724907063197E-2</v>
      </c>
      <c r="AB34">
        <v>6.5102230483271378E-2</v>
      </c>
      <c r="AC34">
        <v>5.9154275092936803E-2</v>
      </c>
      <c r="AD34">
        <v>5.9897769516728622E-2</v>
      </c>
      <c r="AE34" s="8">
        <v>6.5845724907063197E-2</v>
      </c>
      <c r="AF34">
        <v>-4.7583643122676572E-2</v>
      </c>
    </row>
    <row r="35" spans="1:32" x14ac:dyDescent="0.25">
      <c r="A35" s="17"/>
      <c r="P35">
        <v>5.3949814126394047E-2</v>
      </c>
      <c r="Q35">
        <v>4.8001858736059472E-2</v>
      </c>
      <c r="R35">
        <v>-6.5845724907063197E-2</v>
      </c>
      <c r="S35">
        <v>-5.9897769516728622E-2</v>
      </c>
      <c r="T35">
        <v>-5.9154275092936803E-2</v>
      </c>
      <c r="U35">
        <v>5.3206319702602228E-2</v>
      </c>
      <c r="V35">
        <v>-6.5102230483271378E-2</v>
      </c>
      <c r="W35">
        <v>4.7258364312267653E-2</v>
      </c>
      <c r="X35">
        <v>-5.9154275092936803E-2</v>
      </c>
      <c r="Y35">
        <v>-6.5102230483271378E-2</v>
      </c>
      <c r="Z35">
        <v>6.5102230483271378E-2</v>
      </c>
      <c r="AA35">
        <v>5.9154275092936803E-2</v>
      </c>
      <c r="AB35">
        <v>5.9897769516728622E-2</v>
      </c>
      <c r="AC35">
        <v>6.5845724907063197E-2</v>
      </c>
      <c r="AD35">
        <v>-5.9897769516728622E-2</v>
      </c>
      <c r="AE35">
        <v>-6.5845724907063197E-2</v>
      </c>
      <c r="AF35">
        <v>4.7583643122676572E-2</v>
      </c>
    </row>
    <row r="36" spans="1:32" x14ac:dyDescent="0.25">
      <c r="A36" s="17"/>
      <c r="P36">
        <v>6.3568773234200737E-2</v>
      </c>
      <c r="Q36">
        <v>6.431226765799257E-2</v>
      </c>
      <c r="R36">
        <v>-6.20817843866171E-2</v>
      </c>
      <c r="S36">
        <v>-6.2825278810408919E-2</v>
      </c>
      <c r="T36">
        <v>6.20817843866171E-2</v>
      </c>
      <c r="U36">
        <v>-6.1338289962825275E-2</v>
      </c>
      <c r="V36">
        <v>6.2825278810408919E-2</v>
      </c>
      <c r="W36">
        <v>-6.0594795539033457E-2</v>
      </c>
      <c r="X36">
        <v>6.20817843866171E-2</v>
      </c>
      <c r="Y36">
        <v>6.2825278810408919E-2</v>
      </c>
      <c r="Z36">
        <v>-6.2825278810408919E-2</v>
      </c>
      <c r="AA36">
        <v>-6.20817843866171E-2</v>
      </c>
      <c r="AB36">
        <v>6.2825278810408919E-2</v>
      </c>
      <c r="AC36">
        <v>6.20817843866171E-2</v>
      </c>
      <c r="AD36">
        <v>-6.2825278810408919E-2</v>
      </c>
      <c r="AE36">
        <v>-6.20817843866171E-2</v>
      </c>
      <c r="AF36">
        <v>-5.9479553903345724E-3</v>
      </c>
    </row>
    <row r="37" spans="1:32" ht="17.25" x14ac:dyDescent="0.25">
      <c r="A37" s="17"/>
      <c r="O37" s="11" t="s">
        <v>70</v>
      </c>
      <c r="P37" s="11" t="s">
        <v>94</v>
      </c>
    </row>
    <row r="38" spans="1:3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" t="s">
        <v>46</v>
      </c>
      <c r="P38">
        <f t="array" ref="P38:P43">MMULT(P31:AF36,H8:H24)</f>
        <v>5.508703531598516</v>
      </c>
    </row>
    <row r="39" spans="1:32" x14ac:dyDescent="0.25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" t="s">
        <v>71</v>
      </c>
      <c r="P39">
        <v>1.8537964684014867</v>
      </c>
    </row>
    <row r="40" spans="1:3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L40" s="17"/>
      <c r="M40" s="17"/>
      <c r="N40" s="17"/>
      <c r="O40" s="1" t="s">
        <v>72</v>
      </c>
      <c r="P40">
        <v>0.7350464684014868</v>
      </c>
    </row>
    <row r="41" spans="1:3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" t="s">
        <v>73</v>
      </c>
      <c r="P41">
        <v>0.55379646840148711</v>
      </c>
    </row>
    <row r="42" spans="1:3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L42" s="17"/>
      <c r="M42" s="17"/>
      <c r="N42" s="17"/>
      <c r="O42" s="1" t="s">
        <v>98</v>
      </c>
      <c r="P42">
        <v>0.53370353159851258</v>
      </c>
    </row>
    <row r="43" spans="1:3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 t="s">
        <v>99</v>
      </c>
      <c r="P43">
        <v>0.31219330855018579</v>
      </c>
    </row>
    <row r="44" spans="1:3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"/>
    </row>
    <row r="45" spans="1:3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3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32" x14ac:dyDescent="0.25">
      <c r="K48" s="20" t="s">
        <v>93</v>
      </c>
    </row>
    <row r="49" spans="4:7" x14ac:dyDescent="0.25">
      <c r="D49" s="9"/>
      <c r="E49" s="9"/>
      <c r="F49" s="9"/>
      <c r="G49" s="9"/>
    </row>
    <row r="50" spans="4:7" x14ac:dyDescent="0.25">
      <c r="D50" s="9"/>
      <c r="E50" s="9"/>
      <c r="F50" s="9"/>
      <c r="G50" s="9"/>
    </row>
    <row r="51" spans="4:7" x14ac:dyDescent="0.25">
      <c r="D51" s="9"/>
      <c r="E51" s="9"/>
      <c r="F51" s="9"/>
      <c r="G51" s="9"/>
    </row>
    <row r="52" spans="4:7" x14ac:dyDescent="0.25">
      <c r="D52" s="9"/>
      <c r="E52" s="9"/>
      <c r="F52" s="9"/>
      <c r="G52" s="9"/>
    </row>
  </sheetData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6"/>
  <sheetViews>
    <sheetView workbookViewId="0">
      <selection activeCell="I35" sqref="I35"/>
    </sheetView>
  </sheetViews>
  <sheetFormatPr baseColWidth="10" defaultRowHeight="15" x14ac:dyDescent="0.25"/>
  <cols>
    <col min="1" max="1" width="5.7109375" customWidth="1"/>
    <col min="2" max="2" width="28.5703125" customWidth="1"/>
    <col min="3" max="5" width="8.7109375" customWidth="1"/>
    <col min="6" max="6" width="10.42578125" customWidth="1"/>
    <col min="7" max="8" width="8.7109375" customWidth="1"/>
    <col min="9" max="9" width="10.140625" customWidth="1"/>
  </cols>
  <sheetData>
    <row r="3" spans="2:15" x14ac:dyDescent="0.25">
      <c r="C3" s="81" t="s">
        <v>77</v>
      </c>
      <c r="D3" s="81" t="s">
        <v>79</v>
      </c>
      <c r="E3" s="81" t="s">
        <v>48</v>
      </c>
      <c r="F3" s="81" t="s">
        <v>50</v>
      </c>
      <c r="G3" s="81" t="s">
        <v>81</v>
      </c>
      <c r="H3" s="81" t="s">
        <v>82</v>
      </c>
      <c r="I3" s="81" t="s">
        <v>83</v>
      </c>
    </row>
    <row r="4" spans="2:15" x14ac:dyDescent="0.25">
      <c r="B4" s="10" t="s">
        <v>160</v>
      </c>
      <c r="C4" s="85">
        <v>31.418267045454545</v>
      </c>
      <c r="D4" s="85">
        <v>98.816176470588232</v>
      </c>
      <c r="E4" s="85">
        <v>0.68205340291823668</v>
      </c>
      <c r="F4" s="85">
        <v>0.53753222242652599</v>
      </c>
      <c r="G4" s="85">
        <v>1.6900313887739844</v>
      </c>
      <c r="H4" s="85">
        <v>1.359460685571662</v>
      </c>
      <c r="I4" s="85">
        <v>24.237893712342164</v>
      </c>
      <c r="J4" s="9"/>
      <c r="K4" s="9"/>
      <c r="L4" s="9"/>
      <c r="M4" s="9"/>
      <c r="N4" s="9"/>
    </row>
    <row r="5" spans="2:15" x14ac:dyDescent="0.25">
      <c r="B5" s="10" t="s">
        <v>160</v>
      </c>
      <c r="C5" s="85">
        <v>27.883264705882347</v>
      </c>
      <c r="D5" s="85">
        <v>109.30735294117648</v>
      </c>
      <c r="E5" s="85">
        <v>0.74490952387358922</v>
      </c>
      <c r="F5" s="85">
        <v>0.62895930745249318</v>
      </c>
      <c r="G5" s="85">
        <v>1.5921187914189394</v>
      </c>
      <c r="H5" s="85">
        <v>1.2806998249092139</v>
      </c>
      <c r="I5" s="85">
        <v>23.92516156423806</v>
      </c>
      <c r="J5" s="15"/>
      <c r="K5" s="9"/>
      <c r="L5" s="9"/>
      <c r="M5" s="9"/>
      <c r="N5" s="9"/>
    </row>
    <row r="6" spans="2:15" x14ac:dyDescent="0.25">
      <c r="B6" s="10" t="s">
        <v>160</v>
      </c>
      <c r="C6" s="85">
        <v>27.308325892857148</v>
      </c>
      <c r="D6" s="85">
        <v>98.676176470588231</v>
      </c>
      <c r="E6" s="85">
        <v>0.72325310049891556</v>
      </c>
      <c r="F6" s="85">
        <v>0.59745905527114995</v>
      </c>
      <c r="G6" s="85">
        <v>1.5756189517674735</v>
      </c>
      <c r="H6" s="85">
        <v>1.2674273593956138</v>
      </c>
      <c r="I6" s="85">
        <v>23.007223822451078</v>
      </c>
      <c r="J6" s="15"/>
      <c r="K6" s="9"/>
      <c r="L6" s="9"/>
      <c r="M6" s="9"/>
      <c r="N6" s="9"/>
    </row>
    <row r="7" spans="2:15" x14ac:dyDescent="0.25">
      <c r="B7" s="10" t="s">
        <v>160</v>
      </c>
      <c r="C7" s="85">
        <v>29.620000000000005</v>
      </c>
      <c r="D7" s="85">
        <v>101.66617647058823</v>
      </c>
      <c r="E7" s="85">
        <v>0.70865433295242497</v>
      </c>
      <c r="F7" s="85">
        <v>0.57622448429443629</v>
      </c>
      <c r="G7" s="85">
        <v>1.6409531598212281</v>
      </c>
      <c r="H7" s="85">
        <v>1.3199821745676987</v>
      </c>
      <c r="I7" s="85">
        <v>24.259131856919868</v>
      </c>
      <c r="J7" s="15"/>
      <c r="K7" s="9"/>
      <c r="L7" s="9"/>
      <c r="M7" s="9"/>
      <c r="N7" s="9"/>
      <c r="O7" s="9"/>
    </row>
    <row r="8" spans="2:15" x14ac:dyDescent="0.25">
      <c r="B8" s="10" t="s">
        <v>160</v>
      </c>
      <c r="C8" s="85">
        <v>28.699536290322577</v>
      </c>
      <c r="D8" s="85">
        <v>99.017352941176469</v>
      </c>
      <c r="E8" s="85">
        <v>0.71015649845363782</v>
      </c>
      <c r="F8" s="85">
        <v>0.57840945229620033</v>
      </c>
      <c r="G8" s="85">
        <v>1.615255011961173</v>
      </c>
      <c r="H8" s="85">
        <v>1.2993105929983788</v>
      </c>
      <c r="I8" s="85">
        <v>23.636468786487359</v>
      </c>
      <c r="J8" s="15"/>
      <c r="K8" s="9"/>
      <c r="L8" s="9"/>
      <c r="M8" s="9"/>
      <c r="N8" s="9"/>
    </row>
    <row r="9" spans="2:15" x14ac:dyDescent="0.25">
      <c r="B9" s="10" t="s">
        <v>173</v>
      </c>
      <c r="C9" s="79">
        <v>28.794999999999998</v>
      </c>
      <c r="D9" s="79">
        <v>109.30735294117648</v>
      </c>
      <c r="E9" s="79">
        <v>0.73656849950893999</v>
      </c>
      <c r="F9" s="79">
        <v>0.61682690837664012</v>
      </c>
      <c r="G9" s="79">
        <v>1.6179392055102912</v>
      </c>
      <c r="H9" s="79">
        <v>1.301469757394218</v>
      </c>
      <c r="I9" s="79">
        <v>24.313171291979899</v>
      </c>
      <c r="J9" s="9"/>
      <c r="K9" s="9"/>
      <c r="L9" s="9"/>
      <c r="M9" s="9"/>
      <c r="N9" s="9"/>
    </row>
    <row r="10" spans="2:15" x14ac:dyDescent="0.25">
      <c r="B10" s="10" t="s">
        <v>172</v>
      </c>
      <c r="C10" s="79">
        <v>28.054524163568765</v>
      </c>
      <c r="D10" s="79">
        <v>109.30735294117648</v>
      </c>
      <c r="E10" s="79">
        <v>0.74334275409023709</v>
      </c>
      <c r="F10" s="79">
        <v>0.62668036958579953</v>
      </c>
      <c r="G10" s="79">
        <v>1.5970007162168589</v>
      </c>
      <c r="H10" s="79">
        <v>1.2846268435887329</v>
      </c>
      <c r="I10" s="79">
        <v>23.99852345165765</v>
      </c>
      <c r="J10" s="9"/>
      <c r="K10" s="9"/>
      <c r="L10" s="9"/>
      <c r="M10" s="9"/>
      <c r="N10" s="9"/>
    </row>
    <row r="11" spans="2:15" x14ac:dyDescent="0.25">
      <c r="B11" s="10"/>
      <c r="C11" s="79"/>
      <c r="D11" s="79"/>
      <c r="E11" s="79"/>
      <c r="F11" s="79"/>
      <c r="G11" s="79"/>
      <c r="H11" s="79"/>
      <c r="I11" s="79"/>
      <c r="J11" s="9"/>
      <c r="K11" s="9"/>
      <c r="L11" s="9"/>
      <c r="M11" s="9"/>
      <c r="N11" s="9"/>
    </row>
    <row r="12" spans="2:15" x14ac:dyDescent="0.25">
      <c r="B12" s="10"/>
      <c r="C12" s="79"/>
      <c r="D12" s="79"/>
      <c r="E12" s="79"/>
      <c r="F12" s="79"/>
      <c r="G12" s="79"/>
      <c r="H12" s="79"/>
      <c r="I12" s="79"/>
      <c r="J12" s="9"/>
      <c r="K12" s="9"/>
      <c r="L12" s="9"/>
      <c r="M12" s="9"/>
      <c r="N12" s="9"/>
    </row>
    <row r="13" spans="2:15" x14ac:dyDescent="0.25">
      <c r="B13" s="10"/>
      <c r="C13" s="79"/>
      <c r="D13" s="79"/>
      <c r="E13" s="79"/>
      <c r="F13" s="79"/>
      <c r="G13" s="79"/>
      <c r="H13" s="79"/>
      <c r="I13" s="79"/>
      <c r="J13" s="9"/>
      <c r="K13" s="9"/>
      <c r="L13" s="9"/>
      <c r="M13" s="9"/>
      <c r="N13" s="9"/>
    </row>
    <row r="14" spans="2:15" x14ac:dyDescent="0.25">
      <c r="B14" s="10"/>
      <c r="C14" s="79"/>
      <c r="D14" s="79"/>
      <c r="E14" s="79"/>
      <c r="F14" s="79"/>
      <c r="G14" s="79"/>
      <c r="H14" s="79"/>
      <c r="I14" s="79"/>
      <c r="J14" s="9"/>
      <c r="K14" s="9"/>
      <c r="L14" s="9"/>
      <c r="M14" s="9"/>
      <c r="N14" s="9"/>
    </row>
    <row r="16" spans="2:15" x14ac:dyDescent="0.25">
      <c r="B16" s="10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Z121"/>
  <sheetViews>
    <sheetView topLeftCell="D31" zoomScale="80" zoomScaleNormal="80" workbookViewId="0">
      <selection activeCell="S47" sqref="S47"/>
    </sheetView>
  </sheetViews>
  <sheetFormatPr baseColWidth="10" defaultRowHeight="15" x14ac:dyDescent="0.25"/>
  <cols>
    <col min="2" max="2" width="13.85546875" bestFit="1" customWidth="1"/>
    <col min="3" max="3" width="13" bestFit="1" customWidth="1"/>
    <col min="7" max="25" width="11.42578125" customWidth="1"/>
    <col min="26" max="26" width="12.85546875" customWidth="1"/>
  </cols>
  <sheetData>
    <row r="1" spans="1:26" s="9" customFormat="1" x14ac:dyDescent="0.25">
      <c r="A1" s="9" t="s">
        <v>40</v>
      </c>
      <c r="B1" s="9" t="s">
        <v>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15" t="s">
        <v>41</v>
      </c>
    </row>
    <row r="2" spans="1:26" x14ac:dyDescent="0.25">
      <c r="A2">
        <v>1</v>
      </c>
      <c r="B2" s="8">
        <v>-1</v>
      </c>
      <c r="C2" s="8">
        <v>1</v>
      </c>
      <c r="D2" s="8">
        <v>-1</v>
      </c>
      <c r="E2" s="8">
        <v>-1</v>
      </c>
      <c r="F2" s="8">
        <v>-1</v>
      </c>
      <c r="G2">
        <f>B2*C2</f>
        <v>-1</v>
      </c>
      <c r="H2">
        <f>B2*D2</f>
        <v>1</v>
      </c>
      <c r="I2">
        <f>B2*E2</f>
        <v>1</v>
      </c>
      <c r="J2">
        <f>B2*F2</f>
        <v>1</v>
      </c>
      <c r="K2">
        <f>C2*D2</f>
        <v>-1</v>
      </c>
      <c r="L2">
        <f>C2*E2</f>
        <v>-1</v>
      </c>
      <c r="M2">
        <f>C2*F2</f>
        <v>-1</v>
      </c>
      <c r="N2">
        <f>D2*E2</f>
        <v>1</v>
      </c>
      <c r="O2">
        <f>D2*F2</f>
        <v>1</v>
      </c>
      <c r="P2">
        <f>E2*F2</f>
        <v>1</v>
      </c>
      <c r="Q2">
        <f>B2*C2*D2</f>
        <v>1</v>
      </c>
      <c r="R2">
        <f>B2*C2*E2</f>
        <v>1</v>
      </c>
      <c r="S2">
        <f>B2*C2*F2</f>
        <v>1</v>
      </c>
      <c r="T2">
        <f>B2*D2*E2</f>
        <v>-1</v>
      </c>
      <c r="U2">
        <f>B2*D2*F2</f>
        <v>-1</v>
      </c>
      <c r="V2">
        <f>B2*E2*F2</f>
        <v>-1</v>
      </c>
      <c r="W2">
        <f>C2*D2*E2</f>
        <v>1</v>
      </c>
      <c r="X2">
        <f>C2*E2*F2</f>
        <v>1</v>
      </c>
      <c r="Y2">
        <f>D2*E2*F2</f>
        <v>-1</v>
      </c>
      <c r="Z2" s="8">
        <v>4.5999999999999996</v>
      </c>
    </row>
    <row r="3" spans="1:26" x14ac:dyDescent="0.25">
      <c r="A3">
        <v>2</v>
      </c>
      <c r="B3" s="8">
        <v>-1</v>
      </c>
      <c r="C3" s="8">
        <v>-1</v>
      </c>
      <c r="D3" s="8">
        <v>-1</v>
      </c>
      <c r="E3" s="8">
        <v>1</v>
      </c>
      <c r="F3" s="8">
        <v>-1</v>
      </c>
      <c r="G3">
        <f t="shared" ref="G3:G22" si="0">B3*C3</f>
        <v>1</v>
      </c>
      <c r="H3">
        <f t="shared" ref="H3:H22" si="1">B3*D3</f>
        <v>1</v>
      </c>
      <c r="I3">
        <f t="shared" ref="I3:I22" si="2">B3*E3</f>
        <v>-1</v>
      </c>
      <c r="J3">
        <f t="shared" ref="J3:J22" si="3">B3*F3</f>
        <v>1</v>
      </c>
      <c r="K3">
        <f t="shared" ref="K3:K22" si="4">C3*D3</f>
        <v>1</v>
      </c>
      <c r="L3">
        <f t="shared" ref="L3:L22" si="5">C3*E3</f>
        <v>-1</v>
      </c>
      <c r="M3">
        <f t="shared" ref="M3:M22" si="6">C3*F3</f>
        <v>1</v>
      </c>
      <c r="N3">
        <f t="shared" ref="N3:N22" si="7">D3*E3</f>
        <v>-1</v>
      </c>
      <c r="O3">
        <f t="shared" ref="O3:O22" si="8">D3*F3</f>
        <v>1</v>
      </c>
      <c r="P3">
        <f t="shared" ref="P3:P22" si="9">E3*F3</f>
        <v>-1</v>
      </c>
      <c r="Q3">
        <f t="shared" ref="Q3:Q22" si="10">B3*C3*D3</f>
        <v>-1</v>
      </c>
      <c r="R3">
        <f t="shared" ref="R3:R22" si="11">B3*C3*E3</f>
        <v>1</v>
      </c>
      <c r="S3">
        <f t="shared" ref="S3:S22" si="12">B3*C3*F3</f>
        <v>-1</v>
      </c>
      <c r="T3">
        <f t="shared" ref="T3:T22" si="13">B3*D3*E3</f>
        <v>1</v>
      </c>
      <c r="U3">
        <f t="shared" ref="U3:U22" si="14">B3*D3*F3</f>
        <v>-1</v>
      </c>
      <c r="V3">
        <f t="shared" ref="V3:V22" si="15">B3*E3*F3</f>
        <v>1</v>
      </c>
      <c r="W3">
        <f t="shared" ref="W3:W22" si="16">C3*D3*E3</f>
        <v>1</v>
      </c>
      <c r="X3">
        <f t="shared" ref="X3:X22" si="17">C3*E3*F3</f>
        <v>1</v>
      </c>
      <c r="Y3">
        <f t="shared" ref="Y3:Y22" si="18">D3*E3*F3</f>
        <v>1</v>
      </c>
      <c r="Z3" s="8">
        <v>4.3499999999999996</v>
      </c>
    </row>
    <row r="4" spans="1:26" x14ac:dyDescent="0.25">
      <c r="A4">
        <v>3</v>
      </c>
      <c r="B4" s="8">
        <v>1</v>
      </c>
      <c r="C4" s="8">
        <v>-1</v>
      </c>
      <c r="D4" s="8">
        <v>-1</v>
      </c>
      <c r="E4" s="8">
        <v>-1</v>
      </c>
      <c r="F4" s="8">
        <v>-1</v>
      </c>
      <c r="G4">
        <f t="shared" si="0"/>
        <v>-1</v>
      </c>
      <c r="H4">
        <f t="shared" si="1"/>
        <v>-1</v>
      </c>
      <c r="I4">
        <f t="shared" si="2"/>
        <v>-1</v>
      </c>
      <c r="J4">
        <f t="shared" si="3"/>
        <v>-1</v>
      </c>
      <c r="K4">
        <f t="shared" si="4"/>
        <v>1</v>
      </c>
      <c r="L4">
        <f t="shared" si="5"/>
        <v>1</v>
      </c>
      <c r="M4">
        <f t="shared" si="6"/>
        <v>1</v>
      </c>
      <c r="N4">
        <f t="shared" si="7"/>
        <v>1</v>
      </c>
      <c r="O4">
        <f t="shared" si="8"/>
        <v>1</v>
      </c>
      <c r="P4">
        <f t="shared" si="9"/>
        <v>1</v>
      </c>
      <c r="Q4">
        <f t="shared" si="10"/>
        <v>1</v>
      </c>
      <c r="R4">
        <f t="shared" si="11"/>
        <v>1</v>
      </c>
      <c r="S4">
        <f t="shared" si="12"/>
        <v>1</v>
      </c>
      <c r="T4">
        <f t="shared" si="13"/>
        <v>1</v>
      </c>
      <c r="U4">
        <f t="shared" si="14"/>
        <v>1</v>
      </c>
      <c r="V4">
        <f t="shared" si="15"/>
        <v>1</v>
      </c>
      <c r="W4">
        <f t="shared" si="16"/>
        <v>-1</v>
      </c>
      <c r="X4">
        <f t="shared" si="17"/>
        <v>-1</v>
      </c>
      <c r="Y4">
        <f t="shared" si="18"/>
        <v>-1</v>
      </c>
      <c r="Z4" s="8">
        <v>6.95</v>
      </c>
    </row>
    <row r="5" spans="1:26" x14ac:dyDescent="0.25">
      <c r="A5">
        <v>4</v>
      </c>
      <c r="B5" s="8">
        <v>1</v>
      </c>
      <c r="C5" s="8">
        <v>1</v>
      </c>
      <c r="D5" s="8">
        <v>-1</v>
      </c>
      <c r="E5" s="8">
        <v>1</v>
      </c>
      <c r="F5" s="8">
        <v>-1</v>
      </c>
      <c r="G5">
        <f t="shared" si="0"/>
        <v>1</v>
      </c>
      <c r="H5">
        <f t="shared" si="1"/>
        <v>-1</v>
      </c>
      <c r="I5">
        <f t="shared" si="2"/>
        <v>1</v>
      </c>
      <c r="J5">
        <f t="shared" si="3"/>
        <v>-1</v>
      </c>
      <c r="K5">
        <f t="shared" si="4"/>
        <v>-1</v>
      </c>
      <c r="L5">
        <f t="shared" si="5"/>
        <v>1</v>
      </c>
      <c r="M5">
        <f t="shared" si="6"/>
        <v>-1</v>
      </c>
      <c r="N5">
        <f t="shared" si="7"/>
        <v>-1</v>
      </c>
      <c r="O5">
        <f t="shared" si="8"/>
        <v>1</v>
      </c>
      <c r="P5">
        <f t="shared" si="9"/>
        <v>-1</v>
      </c>
      <c r="Q5">
        <f t="shared" si="10"/>
        <v>-1</v>
      </c>
      <c r="R5">
        <f t="shared" si="11"/>
        <v>1</v>
      </c>
      <c r="S5">
        <f t="shared" si="12"/>
        <v>-1</v>
      </c>
      <c r="T5">
        <f t="shared" si="13"/>
        <v>-1</v>
      </c>
      <c r="U5">
        <f t="shared" si="14"/>
        <v>1</v>
      </c>
      <c r="V5">
        <f t="shared" si="15"/>
        <v>-1</v>
      </c>
      <c r="W5">
        <f t="shared" si="16"/>
        <v>-1</v>
      </c>
      <c r="X5">
        <f t="shared" si="17"/>
        <v>-1</v>
      </c>
      <c r="Y5">
        <f t="shared" si="18"/>
        <v>1</v>
      </c>
      <c r="Z5" s="8">
        <v>6.4</v>
      </c>
    </row>
    <row r="6" spans="1:26" x14ac:dyDescent="0.25">
      <c r="A6">
        <v>5</v>
      </c>
      <c r="B6" s="8">
        <v>1</v>
      </c>
      <c r="C6" s="8">
        <v>1</v>
      </c>
      <c r="D6" s="8">
        <v>-1</v>
      </c>
      <c r="E6" s="8">
        <v>-1</v>
      </c>
      <c r="F6" s="8">
        <v>1</v>
      </c>
      <c r="G6">
        <f t="shared" si="0"/>
        <v>1</v>
      </c>
      <c r="H6">
        <f t="shared" si="1"/>
        <v>-1</v>
      </c>
      <c r="I6">
        <f t="shared" si="2"/>
        <v>-1</v>
      </c>
      <c r="J6">
        <f t="shared" si="3"/>
        <v>1</v>
      </c>
      <c r="K6">
        <f t="shared" si="4"/>
        <v>-1</v>
      </c>
      <c r="L6">
        <f t="shared" si="5"/>
        <v>-1</v>
      </c>
      <c r="M6">
        <f t="shared" si="6"/>
        <v>1</v>
      </c>
      <c r="N6">
        <f t="shared" si="7"/>
        <v>1</v>
      </c>
      <c r="O6">
        <f t="shared" si="8"/>
        <v>-1</v>
      </c>
      <c r="P6">
        <f t="shared" si="9"/>
        <v>-1</v>
      </c>
      <c r="Q6">
        <f t="shared" si="10"/>
        <v>-1</v>
      </c>
      <c r="R6">
        <f t="shared" si="11"/>
        <v>-1</v>
      </c>
      <c r="S6">
        <f t="shared" si="12"/>
        <v>1</v>
      </c>
      <c r="T6">
        <f t="shared" si="13"/>
        <v>1</v>
      </c>
      <c r="U6">
        <f t="shared" si="14"/>
        <v>-1</v>
      </c>
      <c r="V6">
        <f t="shared" si="15"/>
        <v>-1</v>
      </c>
      <c r="W6">
        <f t="shared" si="16"/>
        <v>1</v>
      </c>
      <c r="X6">
        <f t="shared" si="17"/>
        <v>-1</v>
      </c>
      <c r="Y6">
        <f t="shared" si="18"/>
        <v>1</v>
      </c>
      <c r="Z6" s="8">
        <v>7.9</v>
      </c>
    </row>
    <row r="7" spans="1:26" x14ac:dyDescent="0.25">
      <c r="A7">
        <v>6</v>
      </c>
      <c r="B7" s="8">
        <v>-1</v>
      </c>
      <c r="C7" s="8">
        <v>1</v>
      </c>
      <c r="D7" s="8">
        <v>-1</v>
      </c>
      <c r="E7" s="8">
        <v>1</v>
      </c>
      <c r="F7" s="8">
        <v>1</v>
      </c>
      <c r="G7">
        <f t="shared" si="0"/>
        <v>-1</v>
      </c>
      <c r="H7">
        <f t="shared" si="1"/>
        <v>1</v>
      </c>
      <c r="I7">
        <f t="shared" si="2"/>
        <v>-1</v>
      </c>
      <c r="J7">
        <f t="shared" si="3"/>
        <v>-1</v>
      </c>
      <c r="K7">
        <f t="shared" si="4"/>
        <v>-1</v>
      </c>
      <c r="L7">
        <f t="shared" si="5"/>
        <v>1</v>
      </c>
      <c r="M7">
        <f t="shared" si="6"/>
        <v>1</v>
      </c>
      <c r="N7">
        <f t="shared" si="7"/>
        <v>-1</v>
      </c>
      <c r="O7">
        <f t="shared" si="8"/>
        <v>-1</v>
      </c>
      <c r="P7">
        <f t="shared" si="9"/>
        <v>1</v>
      </c>
      <c r="Q7">
        <f t="shared" si="10"/>
        <v>1</v>
      </c>
      <c r="R7">
        <f t="shared" si="11"/>
        <v>-1</v>
      </c>
      <c r="S7">
        <f t="shared" si="12"/>
        <v>-1</v>
      </c>
      <c r="T7">
        <f t="shared" si="13"/>
        <v>1</v>
      </c>
      <c r="U7">
        <f t="shared" si="14"/>
        <v>1</v>
      </c>
      <c r="V7">
        <f t="shared" si="15"/>
        <v>-1</v>
      </c>
      <c r="W7">
        <f t="shared" si="16"/>
        <v>-1</v>
      </c>
      <c r="X7">
        <f>C7*E7*F7</f>
        <v>1</v>
      </c>
      <c r="Y7">
        <f t="shared" si="18"/>
        <v>-1</v>
      </c>
      <c r="Z7" s="8">
        <v>4.4000000000000004</v>
      </c>
    </row>
    <row r="8" spans="1:26" x14ac:dyDescent="0.25">
      <c r="A8">
        <v>7</v>
      </c>
      <c r="B8" s="8">
        <v>1</v>
      </c>
      <c r="C8" s="8">
        <v>-1</v>
      </c>
      <c r="D8" s="8">
        <v>-1</v>
      </c>
      <c r="E8" s="8">
        <v>1</v>
      </c>
      <c r="F8" s="8">
        <v>1</v>
      </c>
      <c r="G8">
        <f t="shared" si="0"/>
        <v>-1</v>
      </c>
      <c r="H8">
        <f t="shared" si="1"/>
        <v>-1</v>
      </c>
      <c r="I8">
        <f t="shared" si="2"/>
        <v>1</v>
      </c>
      <c r="J8">
        <f t="shared" si="3"/>
        <v>1</v>
      </c>
      <c r="K8">
        <f t="shared" si="4"/>
        <v>1</v>
      </c>
      <c r="L8">
        <f t="shared" si="5"/>
        <v>-1</v>
      </c>
      <c r="M8">
        <f t="shared" si="6"/>
        <v>-1</v>
      </c>
      <c r="N8">
        <f t="shared" si="7"/>
        <v>-1</v>
      </c>
      <c r="O8">
        <f t="shared" si="8"/>
        <v>-1</v>
      </c>
      <c r="P8">
        <f t="shared" si="9"/>
        <v>1</v>
      </c>
      <c r="Q8">
        <f t="shared" si="10"/>
        <v>1</v>
      </c>
      <c r="R8">
        <f t="shared" si="11"/>
        <v>-1</v>
      </c>
      <c r="S8">
        <f t="shared" si="12"/>
        <v>-1</v>
      </c>
      <c r="T8">
        <f t="shared" si="13"/>
        <v>-1</v>
      </c>
      <c r="U8">
        <f t="shared" si="14"/>
        <v>-1</v>
      </c>
      <c r="V8">
        <f t="shared" si="15"/>
        <v>1</v>
      </c>
      <c r="W8">
        <f t="shared" si="16"/>
        <v>1</v>
      </c>
      <c r="X8">
        <f t="shared" si="17"/>
        <v>-1</v>
      </c>
      <c r="Y8">
        <f t="shared" si="18"/>
        <v>-1</v>
      </c>
      <c r="Z8" s="8">
        <v>3.85</v>
      </c>
    </row>
    <row r="9" spans="1:26" x14ac:dyDescent="0.25">
      <c r="A9">
        <v>8</v>
      </c>
      <c r="B9" s="8">
        <v>-1</v>
      </c>
      <c r="C9" s="8">
        <v>-1</v>
      </c>
      <c r="D9" s="8">
        <v>-1</v>
      </c>
      <c r="E9" s="8">
        <v>-1</v>
      </c>
      <c r="F9" s="8">
        <v>1</v>
      </c>
      <c r="G9">
        <f t="shared" si="0"/>
        <v>1</v>
      </c>
      <c r="H9">
        <f t="shared" si="1"/>
        <v>1</v>
      </c>
      <c r="I9">
        <f t="shared" si="2"/>
        <v>1</v>
      </c>
      <c r="J9">
        <f t="shared" si="3"/>
        <v>-1</v>
      </c>
      <c r="K9">
        <f t="shared" si="4"/>
        <v>1</v>
      </c>
      <c r="L9">
        <f t="shared" si="5"/>
        <v>1</v>
      </c>
      <c r="M9">
        <f t="shared" si="6"/>
        <v>-1</v>
      </c>
      <c r="N9">
        <f t="shared" si="7"/>
        <v>1</v>
      </c>
      <c r="O9">
        <f t="shared" si="8"/>
        <v>-1</v>
      </c>
      <c r="P9">
        <f t="shared" si="9"/>
        <v>-1</v>
      </c>
      <c r="Q9">
        <f t="shared" si="10"/>
        <v>-1</v>
      </c>
      <c r="R9">
        <f t="shared" si="11"/>
        <v>-1</v>
      </c>
      <c r="S9">
        <f t="shared" si="12"/>
        <v>1</v>
      </c>
      <c r="T9">
        <f t="shared" si="13"/>
        <v>-1</v>
      </c>
      <c r="U9">
        <f t="shared" si="14"/>
        <v>1</v>
      </c>
      <c r="V9">
        <f t="shared" si="15"/>
        <v>1</v>
      </c>
      <c r="W9">
        <f t="shared" si="16"/>
        <v>-1</v>
      </c>
      <c r="X9">
        <f t="shared" si="17"/>
        <v>1</v>
      </c>
      <c r="Y9">
        <f t="shared" si="18"/>
        <v>1</v>
      </c>
      <c r="Z9" s="8">
        <v>1.95</v>
      </c>
    </row>
    <row r="10" spans="1:26" x14ac:dyDescent="0.25">
      <c r="A10">
        <v>9</v>
      </c>
      <c r="B10" s="8">
        <v>-1</v>
      </c>
      <c r="C10" s="8">
        <v>1</v>
      </c>
      <c r="D10" s="8">
        <v>1</v>
      </c>
      <c r="E10" s="8">
        <v>1</v>
      </c>
      <c r="F10" s="8">
        <v>-1</v>
      </c>
      <c r="G10">
        <f t="shared" si="0"/>
        <v>-1</v>
      </c>
      <c r="H10">
        <f t="shared" si="1"/>
        <v>-1</v>
      </c>
      <c r="I10">
        <f t="shared" si="2"/>
        <v>-1</v>
      </c>
      <c r="J10">
        <f t="shared" si="3"/>
        <v>1</v>
      </c>
      <c r="K10">
        <f t="shared" si="4"/>
        <v>1</v>
      </c>
      <c r="L10">
        <f t="shared" si="5"/>
        <v>1</v>
      </c>
      <c r="M10">
        <f t="shared" si="6"/>
        <v>-1</v>
      </c>
      <c r="N10">
        <f t="shared" si="7"/>
        <v>1</v>
      </c>
      <c r="O10">
        <f t="shared" si="8"/>
        <v>-1</v>
      </c>
      <c r="P10">
        <f t="shared" si="9"/>
        <v>-1</v>
      </c>
      <c r="Q10">
        <f t="shared" si="10"/>
        <v>-1</v>
      </c>
      <c r="R10">
        <f t="shared" si="11"/>
        <v>-1</v>
      </c>
      <c r="S10">
        <f t="shared" si="12"/>
        <v>1</v>
      </c>
      <c r="T10">
        <f t="shared" si="13"/>
        <v>-1</v>
      </c>
      <c r="U10">
        <f t="shared" si="14"/>
        <v>1</v>
      </c>
      <c r="V10">
        <f t="shared" si="15"/>
        <v>1</v>
      </c>
      <c r="W10">
        <f t="shared" si="16"/>
        <v>1</v>
      </c>
      <c r="X10">
        <f t="shared" si="17"/>
        <v>-1</v>
      </c>
      <c r="Y10">
        <f t="shared" si="18"/>
        <v>-1</v>
      </c>
      <c r="Z10" s="8">
        <v>4.5</v>
      </c>
    </row>
    <row r="11" spans="1:26" x14ac:dyDescent="0.25">
      <c r="A11">
        <v>10</v>
      </c>
      <c r="B11" s="8">
        <v>-1</v>
      </c>
      <c r="C11" s="8">
        <v>-1</v>
      </c>
      <c r="D11" s="8">
        <v>1</v>
      </c>
      <c r="E11" s="8">
        <v>-1</v>
      </c>
      <c r="F11" s="8">
        <v>-1</v>
      </c>
      <c r="G11">
        <f t="shared" si="0"/>
        <v>1</v>
      </c>
      <c r="H11">
        <f t="shared" si="1"/>
        <v>-1</v>
      </c>
      <c r="I11">
        <f t="shared" si="2"/>
        <v>1</v>
      </c>
      <c r="J11">
        <f t="shared" si="3"/>
        <v>1</v>
      </c>
      <c r="K11">
        <f t="shared" si="4"/>
        <v>-1</v>
      </c>
      <c r="L11">
        <f t="shared" si="5"/>
        <v>1</v>
      </c>
      <c r="M11">
        <f t="shared" si="6"/>
        <v>1</v>
      </c>
      <c r="N11">
        <f t="shared" si="7"/>
        <v>-1</v>
      </c>
      <c r="O11">
        <f t="shared" si="8"/>
        <v>-1</v>
      </c>
      <c r="P11">
        <f t="shared" si="9"/>
        <v>1</v>
      </c>
      <c r="Q11">
        <f t="shared" si="10"/>
        <v>1</v>
      </c>
      <c r="R11">
        <f t="shared" si="11"/>
        <v>-1</v>
      </c>
      <c r="S11">
        <f t="shared" si="12"/>
        <v>-1</v>
      </c>
      <c r="T11">
        <f t="shared" si="13"/>
        <v>1</v>
      </c>
      <c r="U11">
        <f t="shared" si="14"/>
        <v>1</v>
      </c>
      <c r="V11">
        <f t="shared" si="15"/>
        <v>-1</v>
      </c>
      <c r="W11">
        <f t="shared" si="16"/>
        <v>1</v>
      </c>
      <c r="X11">
        <f t="shared" si="17"/>
        <v>-1</v>
      </c>
      <c r="Y11">
        <f t="shared" si="18"/>
        <v>1</v>
      </c>
      <c r="Z11" s="8">
        <v>4.7</v>
      </c>
    </row>
    <row r="12" spans="1:26" x14ac:dyDescent="0.25">
      <c r="A12">
        <v>11</v>
      </c>
      <c r="B12" s="8">
        <v>1</v>
      </c>
      <c r="C12" s="8">
        <v>1</v>
      </c>
      <c r="D12" s="8">
        <v>1</v>
      </c>
      <c r="E12" s="8">
        <v>-1</v>
      </c>
      <c r="F12" s="8">
        <v>-1</v>
      </c>
      <c r="G12">
        <f t="shared" si="0"/>
        <v>1</v>
      </c>
      <c r="H12">
        <f t="shared" si="1"/>
        <v>1</v>
      </c>
      <c r="I12">
        <f t="shared" si="2"/>
        <v>-1</v>
      </c>
      <c r="J12">
        <f t="shared" si="3"/>
        <v>-1</v>
      </c>
      <c r="K12">
        <f t="shared" si="4"/>
        <v>1</v>
      </c>
      <c r="L12">
        <f t="shared" si="5"/>
        <v>-1</v>
      </c>
      <c r="M12">
        <f t="shared" si="6"/>
        <v>-1</v>
      </c>
      <c r="N12">
        <f t="shared" si="7"/>
        <v>-1</v>
      </c>
      <c r="O12">
        <f t="shared" si="8"/>
        <v>-1</v>
      </c>
      <c r="P12">
        <f t="shared" si="9"/>
        <v>1</v>
      </c>
      <c r="Q12">
        <f t="shared" si="10"/>
        <v>1</v>
      </c>
      <c r="R12">
        <f t="shared" si="11"/>
        <v>-1</v>
      </c>
      <c r="S12">
        <f t="shared" si="12"/>
        <v>-1</v>
      </c>
      <c r="T12">
        <f t="shared" si="13"/>
        <v>-1</v>
      </c>
      <c r="U12">
        <f t="shared" si="14"/>
        <v>-1</v>
      </c>
      <c r="V12">
        <f t="shared" si="15"/>
        <v>1</v>
      </c>
      <c r="W12">
        <f t="shared" si="16"/>
        <v>-1</v>
      </c>
      <c r="X12">
        <f t="shared" si="17"/>
        <v>1</v>
      </c>
      <c r="Y12">
        <f t="shared" si="18"/>
        <v>1</v>
      </c>
      <c r="Z12" s="8">
        <v>10.75</v>
      </c>
    </row>
    <row r="13" spans="1:26" x14ac:dyDescent="0.25">
      <c r="A13">
        <v>12</v>
      </c>
      <c r="B13" s="8">
        <v>1</v>
      </c>
      <c r="C13" s="8">
        <v>-1</v>
      </c>
      <c r="D13" s="8">
        <v>1</v>
      </c>
      <c r="E13" s="8">
        <v>1</v>
      </c>
      <c r="F13" s="8">
        <v>-1</v>
      </c>
      <c r="G13">
        <f t="shared" si="0"/>
        <v>-1</v>
      </c>
      <c r="H13">
        <f t="shared" si="1"/>
        <v>1</v>
      </c>
      <c r="I13">
        <f t="shared" si="2"/>
        <v>1</v>
      </c>
      <c r="J13">
        <f t="shared" si="3"/>
        <v>-1</v>
      </c>
      <c r="K13">
        <f t="shared" si="4"/>
        <v>-1</v>
      </c>
      <c r="L13">
        <f t="shared" si="5"/>
        <v>-1</v>
      </c>
      <c r="M13">
        <f t="shared" si="6"/>
        <v>1</v>
      </c>
      <c r="N13">
        <f t="shared" si="7"/>
        <v>1</v>
      </c>
      <c r="O13">
        <f t="shared" si="8"/>
        <v>-1</v>
      </c>
      <c r="P13">
        <f t="shared" si="9"/>
        <v>-1</v>
      </c>
      <c r="Q13">
        <f t="shared" si="10"/>
        <v>-1</v>
      </c>
      <c r="R13">
        <f t="shared" si="11"/>
        <v>-1</v>
      </c>
      <c r="S13">
        <f t="shared" si="12"/>
        <v>1</v>
      </c>
      <c r="T13">
        <f t="shared" si="13"/>
        <v>1</v>
      </c>
      <c r="U13">
        <f t="shared" si="14"/>
        <v>-1</v>
      </c>
      <c r="V13">
        <f t="shared" si="15"/>
        <v>-1</v>
      </c>
      <c r="W13">
        <f t="shared" si="16"/>
        <v>-1</v>
      </c>
      <c r="X13">
        <f t="shared" si="17"/>
        <v>1</v>
      </c>
      <c r="Y13">
        <f t="shared" si="18"/>
        <v>-1</v>
      </c>
      <c r="Z13" s="8">
        <v>6.05</v>
      </c>
    </row>
    <row r="14" spans="1:26" x14ac:dyDescent="0.25">
      <c r="A14">
        <v>13</v>
      </c>
      <c r="B14" s="8">
        <v>1</v>
      </c>
      <c r="C14" s="8">
        <v>-1</v>
      </c>
      <c r="D14" s="8">
        <v>1</v>
      </c>
      <c r="E14" s="8">
        <v>-1</v>
      </c>
      <c r="F14" s="8">
        <v>1</v>
      </c>
      <c r="G14">
        <f t="shared" si="0"/>
        <v>-1</v>
      </c>
      <c r="H14">
        <f t="shared" si="1"/>
        <v>1</v>
      </c>
      <c r="I14">
        <f t="shared" si="2"/>
        <v>-1</v>
      </c>
      <c r="J14">
        <f t="shared" si="3"/>
        <v>1</v>
      </c>
      <c r="K14">
        <f t="shared" si="4"/>
        <v>-1</v>
      </c>
      <c r="L14">
        <f t="shared" si="5"/>
        <v>1</v>
      </c>
      <c r="M14">
        <f t="shared" si="6"/>
        <v>-1</v>
      </c>
      <c r="N14">
        <f t="shared" si="7"/>
        <v>-1</v>
      </c>
      <c r="O14">
        <f t="shared" si="8"/>
        <v>1</v>
      </c>
      <c r="P14">
        <f t="shared" si="9"/>
        <v>-1</v>
      </c>
      <c r="Q14">
        <f t="shared" si="10"/>
        <v>-1</v>
      </c>
      <c r="R14">
        <f t="shared" si="11"/>
        <v>1</v>
      </c>
      <c r="S14">
        <f t="shared" si="12"/>
        <v>-1</v>
      </c>
      <c r="T14">
        <f t="shared" si="13"/>
        <v>-1</v>
      </c>
      <c r="U14">
        <f t="shared" si="14"/>
        <v>1</v>
      </c>
      <c r="V14">
        <f t="shared" si="15"/>
        <v>-1</v>
      </c>
      <c r="W14">
        <f t="shared" si="16"/>
        <v>1</v>
      </c>
      <c r="X14">
        <f t="shared" si="17"/>
        <v>1</v>
      </c>
      <c r="Y14">
        <f t="shared" si="18"/>
        <v>-1</v>
      </c>
      <c r="Z14" s="8">
        <v>9.85</v>
      </c>
    </row>
    <row r="15" spans="1:26" x14ac:dyDescent="0.25">
      <c r="A15">
        <v>14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>
        <f t="shared" si="0"/>
        <v>1</v>
      </c>
      <c r="H15">
        <f t="shared" si="1"/>
        <v>1</v>
      </c>
      <c r="I15">
        <f t="shared" si="2"/>
        <v>1</v>
      </c>
      <c r="J15">
        <f t="shared" si="3"/>
        <v>1</v>
      </c>
      <c r="K15">
        <f t="shared" si="4"/>
        <v>1</v>
      </c>
      <c r="L15">
        <f t="shared" si="5"/>
        <v>1</v>
      </c>
      <c r="M15">
        <f t="shared" si="6"/>
        <v>1</v>
      </c>
      <c r="N15">
        <f t="shared" si="7"/>
        <v>1</v>
      </c>
      <c r="O15">
        <f t="shared" si="8"/>
        <v>1</v>
      </c>
      <c r="P15">
        <f t="shared" si="9"/>
        <v>1</v>
      </c>
      <c r="Q15">
        <f t="shared" si="10"/>
        <v>1</v>
      </c>
      <c r="R15">
        <f t="shared" si="11"/>
        <v>1</v>
      </c>
      <c r="S15">
        <f t="shared" si="12"/>
        <v>1</v>
      </c>
      <c r="T15">
        <f t="shared" si="13"/>
        <v>1</v>
      </c>
      <c r="U15">
        <f t="shared" si="14"/>
        <v>1</v>
      </c>
      <c r="V15">
        <f t="shared" si="15"/>
        <v>1</v>
      </c>
      <c r="W15">
        <f t="shared" si="16"/>
        <v>1</v>
      </c>
      <c r="X15">
        <f t="shared" si="17"/>
        <v>1</v>
      </c>
      <c r="Y15">
        <f t="shared" si="18"/>
        <v>1</v>
      </c>
      <c r="Z15" s="8">
        <v>7.15</v>
      </c>
    </row>
    <row r="16" spans="1:26" x14ac:dyDescent="0.25">
      <c r="A16">
        <v>15</v>
      </c>
      <c r="B16" s="8">
        <v>-1</v>
      </c>
      <c r="C16" s="8">
        <v>1</v>
      </c>
      <c r="D16" s="8">
        <v>1</v>
      </c>
      <c r="E16" s="8">
        <v>-1</v>
      </c>
      <c r="F16" s="8">
        <v>1</v>
      </c>
      <c r="G16">
        <f t="shared" si="0"/>
        <v>-1</v>
      </c>
      <c r="H16">
        <f t="shared" si="1"/>
        <v>-1</v>
      </c>
      <c r="I16">
        <f t="shared" si="2"/>
        <v>1</v>
      </c>
      <c r="J16">
        <f t="shared" si="3"/>
        <v>-1</v>
      </c>
      <c r="K16">
        <f t="shared" si="4"/>
        <v>1</v>
      </c>
      <c r="L16">
        <f t="shared" si="5"/>
        <v>-1</v>
      </c>
      <c r="M16">
        <f t="shared" si="6"/>
        <v>1</v>
      </c>
      <c r="N16">
        <f t="shared" si="7"/>
        <v>-1</v>
      </c>
      <c r="O16">
        <f t="shared" si="8"/>
        <v>1</v>
      </c>
      <c r="P16">
        <f t="shared" si="9"/>
        <v>-1</v>
      </c>
      <c r="Q16">
        <f t="shared" si="10"/>
        <v>-1</v>
      </c>
      <c r="R16">
        <f t="shared" si="11"/>
        <v>1</v>
      </c>
      <c r="S16">
        <f t="shared" si="12"/>
        <v>-1</v>
      </c>
      <c r="T16">
        <f t="shared" si="13"/>
        <v>1</v>
      </c>
      <c r="U16">
        <f t="shared" si="14"/>
        <v>-1</v>
      </c>
      <c r="V16">
        <f t="shared" si="15"/>
        <v>1</v>
      </c>
      <c r="W16">
        <f t="shared" si="16"/>
        <v>-1</v>
      </c>
      <c r="X16">
        <f t="shared" si="17"/>
        <v>-1</v>
      </c>
      <c r="Y16">
        <f t="shared" si="18"/>
        <v>-1</v>
      </c>
      <c r="Z16" s="8">
        <v>4.25</v>
      </c>
    </row>
    <row r="17" spans="1:26" x14ac:dyDescent="0.25">
      <c r="A17">
        <v>16</v>
      </c>
      <c r="B17" s="8">
        <v>-1</v>
      </c>
      <c r="C17" s="8">
        <v>-1</v>
      </c>
      <c r="D17" s="8">
        <v>1</v>
      </c>
      <c r="E17" s="8">
        <v>1</v>
      </c>
      <c r="F17" s="8">
        <v>1</v>
      </c>
      <c r="G17">
        <f t="shared" si="0"/>
        <v>1</v>
      </c>
      <c r="H17">
        <f t="shared" si="1"/>
        <v>-1</v>
      </c>
      <c r="I17">
        <f t="shared" si="2"/>
        <v>-1</v>
      </c>
      <c r="J17">
        <f t="shared" si="3"/>
        <v>-1</v>
      </c>
      <c r="K17">
        <f t="shared" si="4"/>
        <v>-1</v>
      </c>
      <c r="L17">
        <f t="shared" si="5"/>
        <v>-1</v>
      </c>
      <c r="M17">
        <f t="shared" si="6"/>
        <v>-1</v>
      </c>
      <c r="N17">
        <f t="shared" si="7"/>
        <v>1</v>
      </c>
      <c r="O17">
        <f t="shared" si="8"/>
        <v>1</v>
      </c>
      <c r="P17">
        <f t="shared" si="9"/>
        <v>1</v>
      </c>
      <c r="Q17">
        <f t="shared" si="10"/>
        <v>1</v>
      </c>
      <c r="R17">
        <f t="shared" si="11"/>
        <v>1</v>
      </c>
      <c r="S17">
        <f t="shared" si="12"/>
        <v>1</v>
      </c>
      <c r="T17">
        <f t="shared" si="13"/>
        <v>-1</v>
      </c>
      <c r="U17">
        <f t="shared" si="14"/>
        <v>-1</v>
      </c>
      <c r="V17">
        <f t="shared" si="15"/>
        <v>-1</v>
      </c>
      <c r="W17">
        <f t="shared" si="16"/>
        <v>-1</v>
      </c>
      <c r="X17">
        <f t="shared" si="17"/>
        <v>-1</v>
      </c>
      <c r="Y17">
        <f t="shared" si="18"/>
        <v>1</v>
      </c>
      <c r="Z17" s="8">
        <v>1.25</v>
      </c>
    </row>
    <row r="18" spans="1:26" x14ac:dyDescent="0.25">
      <c r="A18" s="4">
        <v>17</v>
      </c>
      <c r="B18" s="4">
        <v>1</v>
      </c>
      <c r="C18" s="4">
        <v>1</v>
      </c>
      <c r="D18" s="4">
        <v>1</v>
      </c>
      <c r="E18" s="4">
        <v>-0.5</v>
      </c>
      <c r="F18" s="4">
        <v>-1</v>
      </c>
      <c r="G18" s="4">
        <f t="shared" si="0"/>
        <v>1</v>
      </c>
      <c r="H18" s="4">
        <f t="shared" si="1"/>
        <v>1</v>
      </c>
      <c r="I18" s="4">
        <f t="shared" si="2"/>
        <v>-0.5</v>
      </c>
      <c r="J18" s="4">
        <f t="shared" si="3"/>
        <v>-1</v>
      </c>
      <c r="K18" s="4">
        <f t="shared" si="4"/>
        <v>1</v>
      </c>
      <c r="L18" s="4">
        <f t="shared" si="5"/>
        <v>-0.5</v>
      </c>
      <c r="M18" s="4">
        <f t="shared" si="6"/>
        <v>-1</v>
      </c>
      <c r="N18" s="4">
        <f t="shared" si="7"/>
        <v>-0.5</v>
      </c>
      <c r="O18" s="4">
        <f t="shared" si="8"/>
        <v>-1</v>
      </c>
      <c r="P18" s="4">
        <f t="shared" si="9"/>
        <v>0.5</v>
      </c>
      <c r="Q18" s="4">
        <f t="shared" si="10"/>
        <v>1</v>
      </c>
      <c r="R18" s="4">
        <f t="shared" si="11"/>
        <v>-0.5</v>
      </c>
      <c r="S18" s="4">
        <f t="shared" si="12"/>
        <v>-1</v>
      </c>
      <c r="T18" s="4">
        <f t="shared" si="13"/>
        <v>-0.5</v>
      </c>
      <c r="U18" s="4">
        <f t="shared" si="14"/>
        <v>-1</v>
      </c>
      <c r="V18" s="4">
        <f t="shared" si="15"/>
        <v>0.5</v>
      </c>
      <c r="W18" s="4">
        <f t="shared" si="16"/>
        <v>-0.5</v>
      </c>
      <c r="X18" s="4">
        <f t="shared" si="17"/>
        <v>0.5</v>
      </c>
      <c r="Y18" s="4">
        <f t="shared" si="18"/>
        <v>0.5</v>
      </c>
      <c r="Z18" s="8">
        <v>6.45</v>
      </c>
    </row>
    <row r="19" spans="1:26" x14ac:dyDescent="0.25">
      <c r="A19" s="4">
        <v>18</v>
      </c>
      <c r="B19" s="4">
        <v>-1</v>
      </c>
      <c r="C19" s="4">
        <v>-1</v>
      </c>
      <c r="D19" s="4">
        <v>-1</v>
      </c>
      <c r="E19" s="4">
        <v>-1</v>
      </c>
      <c r="F19" s="4">
        <v>0.5</v>
      </c>
      <c r="G19" s="4">
        <f t="shared" si="0"/>
        <v>1</v>
      </c>
      <c r="H19" s="4">
        <f t="shared" si="1"/>
        <v>1</v>
      </c>
      <c r="I19" s="4">
        <f t="shared" si="2"/>
        <v>1</v>
      </c>
      <c r="J19" s="4">
        <f t="shared" si="3"/>
        <v>-0.5</v>
      </c>
      <c r="K19" s="4">
        <f t="shared" si="4"/>
        <v>1</v>
      </c>
      <c r="L19" s="4">
        <f t="shared" si="5"/>
        <v>1</v>
      </c>
      <c r="M19" s="4">
        <f t="shared" si="6"/>
        <v>-0.5</v>
      </c>
      <c r="N19" s="4">
        <f t="shared" si="7"/>
        <v>1</v>
      </c>
      <c r="O19" s="4">
        <f t="shared" si="8"/>
        <v>-0.5</v>
      </c>
      <c r="P19" s="4">
        <f t="shared" si="9"/>
        <v>-0.5</v>
      </c>
      <c r="Q19" s="4">
        <f t="shared" si="10"/>
        <v>-1</v>
      </c>
      <c r="R19" s="4">
        <f t="shared" si="11"/>
        <v>-1</v>
      </c>
      <c r="S19" s="4">
        <f t="shared" si="12"/>
        <v>0.5</v>
      </c>
      <c r="T19" s="4">
        <f t="shared" si="13"/>
        <v>-1</v>
      </c>
      <c r="U19" s="4">
        <f t="shared" si="14"/>
        <v>0.5</v>
      </c>
      <c r="V19" s="4">
        <f t="shared" si="15"/>
        <v>0.5</v>
      </c>
      <c r="W19" s="4">
        <f t="shared" si="16"/>
        <v>-1</v>
      </c>
      <c r="X19" s="4">
        <f t="shared" si="17"/>
        <v>0.5</v>
      </c>
      <c r="Y19" s="4">
        <f t="shared" si="18"/>
        <v>0.5</v>
      </c>
      <c r="Z19" s="8">
        <v>2.1</v>
      </c>
    </row>
    <row r="20" spans="1:26" x14ac:dyDescent="0.25">
      <c r="A20" s="4">
        <v>19</v>
      </c>
      <c r="B20" s="4">
        <v>-1</v>
      </c>
      <c r="C20" s="4">
        <v>1</v>
      </c>
      <c r="D20" s="4">
        <v>2</v>
      </c>
      <c r="E20" s="4">
        <v>-1</v>
      </c>
      <c r="F20" s="4">
        <v>-1</v>
      </c>
      <c r="G20" s="4">
        <f t="shared" si="0"/>
        <v>-1</v>
      </c>
      <c r="H20" s="4">
        <f t="shared" si="1"/>
        <v>-2</v>
      </c>
      <c r="I20" s="4">
        <f t="shared" si="2"/>
        <v>1</v>
      </c>
      <c r="J20" s="4">
        <f t="shared" si="3"/>
        <v>1</v>
      </c>
      <c r="K20" s="4">
        <f t="shared" si="4"/>
        <v>2</v>
      </c>
      <c r="L20" s="4">
        <f t="shared" si="5"/>
        <v>-1</v>
      </c>
      <c r="M20" s="4">
        <f t="shared" si="6"/>
        <v>-1</v>
      </c>
      <c r="N20" s="4">
        <f t="shared" si="7"/>
        <v>-2</v>
      </c>
      <c r="O20" s="4">
        <f t="shared" si="8"/>
        <v>-2</v>
      </c>
      <c r="P20" s="4">
        <f t="shared" si="9"/>
        <v>1</v>
      </c>
      <c r="Q20" s="4">
        <f t="shared" si="10"/>
        <v>-2</v>
      </c>
      <c r="R20" s="4">
        <f t="shared" si="11"/>
        <v>1</v>
      </c>
      <c r="S20" s="4">
        <f t="shared" si="12"/>
        <v>1</v>
      </c>
      <c r="T20" s="4">
        <f t="shared" si="13"/>
        <v>2</v>
      </c>
      <c r="U20" s="4">
        <f t="shared" si="14"/>
        <v>2</v>
      </c>
      <c r="V20" s="4">
        <f t="shared" si="15"/>
        <v>-1</v>
      </c>
      <c r="W20" s="4">
        <f t="shared" si="16"/>
        <v>-2</v>
      </c>
      <c r="X20" s="4">
        <f t="shared" si="17"/>
        <v>1</v>
      </c>
      <c r="Y20" s="4">
        <f t="shared" si="18"/>
        <v>2</v>
      </c>
      <c r="Z20" s="8">
        <v>4.75</v>
      </c>
    </row>
    <row r="21" spans="1:26" x14ac:dyDescent="0.25">
      <c r="A21" s="4">
        <v>20</v>
      </c>
      <c r="B21" s="4">
        <v>-1</v>
      </c>
      <c r="C21" s="4">
        <v>2</v>
      </c>
      <c r="D21" s="4">
        <v>-1</v>
      </c>
      <c r="E21" s="4">
        <v>-1</v>
      </c>
      <c r="F21" s="4">
        <v>-1</v>
      </c>
      <c r="G21" s="4">
        <f t="shared" si="0"/>
        <v>-2</v>
      </c>
      <c r="H21" s="4">
        <f t="shared" si="1"/>
        <v>1</v>
      </c>
      <c r="I21" s="4">
        <f t="shared" si="2"/>
        <v>1</v>
      </c>
      <c r="J21" s="4">
        <f t="shared" si="3"/>
        <v>1</v>
      </c>
      <c r="K21" s="4">
        <f t="shared" si="4"/>
        <v>-2</v>
      </c>
      <c r="L21" s="4">
        <f t="shared" si="5"/>
        <v>-2</v>
      </c>
      <c r="M21" s="4">
        <f t="shared" si="6"/>
        <v>-2</v>
      </c>
      <c r="N21" s="4">
        <f t="shared" si="7"/>
        <v>1</v>
      </c>
      <c r="O21" s="4">
        <f t="shared" si="8"/>
        <v>1</v>
      </c>
      <c r="P21" s="4">
        <f t="shared" si="9"/>
        <v>1</v>
      </c>
      <c r="Q21" s="4">
        <f t="shared" si="10"/>
        <v>2</v>
      </c>
      <c r="R21" s="4">
        <f t="shared" si="11"/>
        <v>2</v>
      </c>
      <c r="S21" s="4">
        <f t="shared" si="12"/>
        <v>2</v>
      </c>
      <c r="T21" s="4">
        <f t="shared" si="13"/>
        <v>-1</v>
      </c>
      <c r="U21" s="4">
        <f t="shared" si="14"/>
        <v>-1</v>
      </c>
      <c r="V21" s="4">
        <f t="shared" si="15"/>
        <v>-1</v>
      </c>
      <c r="W21" s="4">
        <f t="shared" si="16"/>
        <v>2</v>
      </c>
      <c r="X21" s="4">
        <f t="shared" si="17"/>
        <v>2</v>
      </c>
      <c r="Y21" s="4">
        <f t="shared" si="18"/>
        <v>-1</v>
      </c>
      <c r="Z21" s="8">
        <v>3.6</v>
      </c>
    </row>
    <row r="22" spans="1:26" x14ac:dyDescent="0.25">
      <c r="A22" s="4">
        <v>21</v>
      </c>
      <c r="B22" s="4">
        <v>2</v>
      </c>
      <c r="C22" s="4">
        <v>-1</v>
      </c>
      <c r="D22" s="4">
        <v>-1</v>
      </c>
      <c r="E22" s="4">
        <v>-1</v>
      </c>
      <c r="F22" s="4">
        <v>-1</v>
      </c>
      <c r="G22" s="4">
        <f t="shared" si="0"/>
        <v>-2</v>
      </c>
      <c r="H22" s="4">
        <f t="shared" si="1"/>
        <v>-2</v>
      </c>
      <c r="I22" s="4">
        <f t="shared" si="2"/>
        <v>-2</v>
      </c>
      <c r="J22" s="4">
        <f t="shared" si="3"/>
        <v>-2</v>
      </c>
      <c r="K22" s="4">
        <f t="shared" si="4"/>
        <v>1</v>
      </c>
      <c r="L22" s="4">
        <f t="shared" si="5"/>
        <v>1</v>
      </c>
      <c r="M22" s="4">
        <f t="shared" si="6"/>
        <v>1</v>
      </c>
      <c r="N22" s="4">
        <f t="shared" si="7"/>
        <v>1</v>
      </c>
      <c r="O22" s="4">
        <f t="shared" si="8"/>
        <v>1</v>
      </c>
      <c r="P22" s="4">
        <f t="shared" si="9"/>
        <v>1</v>
      </c>
      <c r="Q22" s="4">
        <f t="shared" si="10"/>
        <v>2</v>
      </c>
      <c r="R22" s="4">
        <f t="shared" si="11"/>
        <v>2</v>
      </c>
      <c r="S22" s="4">
        <f t="shared" si="12"/>
        <v>2</v>
      </c>
      <c r="T22" s="4">
        <f t="shared" si="13"/>
        <v>2</v>
      </c>
      <c r="U22" s="4">
        <f t="shared" si="14"/>
        <v>2</v>
      </c>
      <c r="V22" s="4">
        <f t="shared" si="15"/>
        <v>2</v>
      </c>
      <c r="W22" s="4">
        <f t="shared" si="16"/>
        <v>-1</v>
      </c>
      <c r="X22" s="4">
        <f t="shared" si="17"/>
        <v>-1</v>
      </c>
      <c r="Y22" s="4">
        <f t="shared" si="18"/>
        <v>-1</v>
      </c>
      <c r="Z22" s="8">
        <v>4.55</v>
      </c>
    </row>
    <row r="23" spans="1:26" x14ac:dyDescent="0.25">
      <c r="A23" s="40">
        <v>22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8">
        <v>4.5</v>
      </c>
    </row>
    <row r="24" spans="1:26" x14ac:dyDescent="0.25">
      <c r="A24" s="40">
        <v>23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8">
        <v>4.2</v>
      </c>
    </row>
    <row r="25" spans="1:26" x14ac:dyDescent="0.25">
      <c r="A25" s="40">
        <v>24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8">
        <v>4.25</v>
      </c>
    </row>
    <row r="26" spans="1:26" x14ac:dyDescent="0.25">
      <c r="A26" s="40">
        <v>25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8">
        <v>5</v>
      </c>
    </row>
    <row r="27" spans="1:26" x14ac:dyDescent="0.25">
      <c r="A27" s="40">
        <v>26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8">
        <v>4.9000000000000004</v>
      </c>
    </row>
    <row r="29" spans="1:26" x14ac:dyDescent="0.25">
      <c r="B29" s="10" t="s">
        <v>0</v>
      </c>
      <c r="C29" s="5" t="s">
        <v>33</v>
      </c>
    </row>
    <row r="30" spans="1:26" x14ac:dyDescent="0.25">
      <c r="B30" s="10" t="s">
        <v>1</v>
      </c>
      <c r="C30" s="5" t="s">
        <v>5</v>
      </c>
      <c r="F30" s="10" t="s">
        <v>27</v>
      </c>
      <c r="G30" s="6">
        <f>+Estabilidad!C23</f>
        <v>0.13450000000000001</v>
      </c>
    </row>
    <row r="31" spans="1:26" x14ac:dyDescent="0.25">
      <c r="B31" s="10" t="s">
        <v>2</v>
      </c>
      <c r="C31" s="5" t="s">
        <v>34</v>
      </c>
    </row>
    <row r="32" spans="1:26" x14ac:dyDescent="0.25">
      <c r="B32" s="10" t="s">
        <v>3</v>
      </c>
      <c r="C32" s="5" t="s">
        <v>35</v>
      </c>
    </row>
    <row r="33" spans="1:25" x14ac:dyDescent="0.25">
      <c r="B33" s="10" t="s">
        <v>4</v>
      </c>
      <c r="C33" s="5" t="s">
        <v>39</v>
      </c>
    </row>
    <row r="34" spans="1:25" x14ac:dyDescent="0.25">
      <c r="B34" s="18" t="s">
        <v>49</v>
      </c>
      <c r="C34" s="5">
        <f>COUNT(A2:A27)/2</f>
        <v>13</v>
      </c>
    </row>
    <row r="35" spans="1:25" x14ac:dyDescent="0.25">
      <c r="A35" s="9" t="s">
        <v>26</v>
      </c>
    </row>
    <row r="37" spans="1:25" s="9" customFormat="1" x14ac:dyDescent="0.25">
      <c r="B37" s="9" t="s">
        <v>6</v>
      </c>
      <c r="C37" s="9" t="s">
        <v>1</v>
      </c>
      <c r="D37" s="9" t="s">
        <v>2</v>
      </c>
      <c r="E37" s="9" t="s">
        <v>3</v>
      </c>
      <c r="F37" s="9" t="s">
        <v>4</v>
      </c>
      <c r="G37" s="9" t="s">
        <v>7</v>
      </c>
      <c r="H37" s="9" t="s">
        <v>8</v>
      </c>
      <c r="I37" s="9" t="s">
        <v>9</v>
      </c>
      <c r="J37" s="9" t="s">
        <v>10</v>
      </c>
      <c r="K37" s="9" t="s">
        <v>11</v>
      </c>
      <c r="L37" s="9" t="s">
        <v>12</v>
      </c>
      <c r="M37" s="9" t="s">
        <v>13</v>
      </c>
      <c r="N37" s="9" t="s">
        <v>14</v>
      </c>
      <c r="O37" s="9" t="s">
        <v>15</v>
      </c>
      <c r="P37" s="9" t="s">
        <v>16</v>
      </c>
      <c r="Q37" s="9" t="s">
        <v>17</v>
      </c>
      <c r="R37" s="9" t="s">
        <v>18</v>
      </c>
      <c r="S37" s="9" t="s">
        <v>19</v>
      </c>
      <c r="T37" s="9" t="s">
        <v>20</v>
      </c>
      <c r="U37" s="9" t="s">
        <v>21</v>
      </c>
      <c r="V37" s="9" t="s">
        <v>22</v>
      </c>
      <c r="W37" s="9" t="s">
        <v>23</v>
      </c>
      <c r="X37" s="9" t="s">
        <v>24</v>
      </c>
      <c r="Y37" s="9" t="s">
        <v>25</v>
      </c>
    </row>
    <row r="38" spans="1:25" x14ac:dyDescent="0.25">
      <c r="A38" t="s">
        <v>43</v>
      </c>
      <c r="B38" s="36">
        <f>SUMPRODUCT(B2:B27,$Z$2:$Z$27)/$C$34</f>
        <v>2.6153846153846154</v>
      </c>
      <c r="C38" s="36">
        <f t="shared" ref="C38:Y38" si="19">SUMPRODUCT(C2:C27,$Z$2:$Z$27)/$C$34</f>
        <v>1.75</v>
      </c>
      <c r="D38" s="36">
        <f t="shared" si="19"/>
        <v>1.0615384615384615</v>
      </c>
      <c r="E38" s="36">
        <f t="shared" si="19"/>
        <v>-2.4019230769230768</v>
      </c>
      <c r="F38" s="36">
        <f t="shared" si="19"/>
        <v>-1.9999999999999998</v>
      </c>
      <c r="G38" s="36">
        <f t="shared" si="19"/>
        <v>-0.96153846153846156</v>
      </c>
      <c r="H38" s="36">
        <f t="shared" si="19"/>
        <v>0.21923076923076934</v>
      </c>
      <c r="I38" s="36">
        <f t="shared" si="19"/>
        <v>-0.9903846153846152</v>
      </c>
      <c r="J38" s="36">
        <f t="shared" si="19"/>
        <v>-0.25769230769230778</v>
      </c>
      <c r="K38" s="36">
        <f t="shared" si="19"/>
        <v>1.0769230769230769</v>
      </c>
      <c r="L38" s="36">
        <f t="shared" si="19"/>
        <v>-0.43269230769230749</v>
      </c>
      <c r="M38" s="36">
        <f t="shared" si="19"/>
        <v>-0.9461538461538459</v>
      </c>
      <c r="N38" s="36">
        <f t="shared" si="19"/>
        <v>-0.82115384615384646</v>
      </c>
      <c r="O38" s="36">
        <f t="shared" si="19"/>
        <v>-0.62692307692307736</v>
      </c>
      <c r="P38" s="36">
        <f t="shared" si="19"/>
        <v>1.0365384615384616</v>
      </c>
      <c r="Q38" s="36">
        <f t="shared" si="19"/>
        <v>0.73461538461538467</v>
      </c>
      <c r="R38" s="36">
        <f t="shared" si="19"/>
        <v>1.2634615384615382</v>
      </c>
      <c r="S38" s="36">
        <f t="shared" si="19"/>
        <v>0.57307692307692293</v>
      </c>
      <c r="T38" s="36">
        <f t="shared" si="19"/>
        <v>0.94423076923076921</v>
      </c>
      <c r="U38" s="36">
        <f t="shared" si="19"/>
        <v>0.96153846153846168</v>
      </c>
      <c r="V38" s="36">
        <f t="shared" si="19"/>
        <v>0.27884615384615385</v>
      </c>
      <c r="W38" s="36">
        <f t="shared" si="19"/>
        <v>-0.55961538461538463</v>
      </c>
      <c r="X38" s="36">
        <f t="shared" si="19"/>
        <v>1.6134615384615385</v>
      </c>
      <c r="Y38" s="36">
        <f t="shared" si="19"/>
        <v>0.43269230769230788</v>
      </c>
    </row>
    <row r="40" spans="1:25" x14ac:dyDescent="0.25">
      <c r="B40" t="s">
        <v>28</v>
      </c>
      <c r="C40" t="s">
        <v>29</v>
      </c>
      <c r="M40" s="9" t="s">
        <v>42</v>
      </c>
    </row>
    <row r="41" spans="1:25" x14ac:dyDescent="0.25">
      <c r="B41" t="s">
        <v>6</v>
      </c>
      <c r="C41">
        <v>2.6153846153846154</v>
      </c>
      <c r="E41" s="8"/>
      <c r="H41" s="13" t="s">
        <v>29</v>
      </c>
      <c r="I41" s="13" t="s">
        <v>30</v>
      </c>
      <c r="J41" s="13" t="s">
        <v>31</v>
      </c>
      <c r="K41" s="13" t="s">
        <v>32</v>
      </c>
    </row>
    <row r="42" spans="1:25" x14ac:dyDescent="0.25">
      <c r="B42" t="s">
        <v>1</v>
      </c>
      <c r="C42">
        <v>1.75</v>
      </c>
      <c r="G42" t="str">
        <f>+B41</f>
        <v>x1</v>
      </c>
      <c r="H42" s="5">
        <v>2.6153846153846154</v>
      </c>
      <c r="I42" s="12">
        <f>(COUNT(H$42:H$65)+1+RANK(H42,H$42:H$65,1)-RANK(H42,H$42:H$65,0))/2</f>
        <v>24</v>
      </c>
      <c r="J42" s="5">
        <f>(I42-0.5)/COUNT(H$42:H$65)</f>
        <v>0.97916666666666663</v>
      </c>
      <c r="K42" s="5">
        <f>NORMINV(J42,0,1)</f>
        <v>2.0368341317013874</v>
      </c>
    </row>
    <row r="43" spans="1:25" x14ac:dyDescent="0.25">
      <c r="B43" t="s">
        <v>2</v>
      </c>
      <c r="C43">
        <v>1.0615384615384615</v>
      </c>
      <c r="G43" t="str">
        <f t="shared" ref="G43:G65" si="20">+B42</f>
        <v>X2</v>
      </c>
      <c r="H43" s="5">
        <v>1.75</v>
      </c>
      <c r="I43" s="12">
        <f t="shared" ref="I43:I65" si="21">(COUNT(H$42:H$65)+1+RANK(H43,H$42:H$65,1)-RANK(H43,H$42:H$65,0))/2</f>
        <v>23</v>
      </c>
      <c r="J43" s="5">
        <f t="shared" ref="J43:J65" si="22">(I43-0.5)/COUNT(H$42:H$65)</f>
        <v>0.9375</v>
      </c>
      <c r="K43" s="5">
        <f t="shared" ref="K43:K65" si="23">NORMINV(J43,0,1)</f>
        <v>1.5341205443525465</v>
      </c>
    </row>
    <row r="44" spans="1:25" x14ac:dyDescent="0.25">
      <c r="B44" t="s">
        <v>3</v>
      </c>
      <c r="C44">
        <v>-2.4019230769230768</v>
      </c>
      <c r="G44" t="str">
        <f t="shared" si="20"/>
        <v>X3</v>
      </c>
      <c r="H44" s="5">
        <v>1.0615384615384615</v>
      </c>
      <c r="I44" s="12">
        <f t="shared" si="21"/>
        <v>19</v>
      </c>
      <c r="J44" s="5">
        <f t="shared" si="22"/>
        <v>0.77083333333333337</v>
      </c>
      <c r="K44" s="5">
        <f t="shared" si="23"/>
        <v>0.74159404386151673</v>
      </c>
    </row>
    <row r="45" spans="1:25" x14ac:dyDescent="0.25">
      <c r="B45" t="s">
        <v>4</v>
      </c>
      <c r="C45">
        <v>-1.9999999999999998</v>
      </c>
      <c r="G45" t="str">
        <f t="shared" si="20"/>
        <v>X4</v>
      </c>
      <c r="H45" s="5">
        <v>-2.4019230769230768</v>
      </c>
      <c r="I45" s="12">
        <f t="shared" si="21"/>
        <v>1</v>
      </c>
      <c r="J45" s="5">
        <f t="shared" si="22"/>
        <v>2.0833333333333332E-2</v>
      </c>
      <c r="K45" s="5">
        <f t="shared" si="23"/>
        <v>-2.0368341317013887</v>
      </c>
      <c r="T45" s="15"/>
      <c r="U45" s="8"/>
      <c r="V45" s="8"/>
      <c r="W45" s="8"/>
      <c r="X45" s="8"/>
    </row>
    <row r="46" spans="1:25" x14ac:dyDescent="0.25">
      <c r="B46" t="s">
        <v>7</v>
      </c>
      <c r="C46">
        <v>-0.96153846153846156</v>
      </c>
      <c r="G46" t="str">
        <f t="shared" si="20"/>
        <v>X5</v>
      </c>
      <c r="H46" s="5">
        <v>-1.9999999999999998</v>
      </c>
      <c r="I46" s="12">
        <f t="shared" si="21"/>
        <v>2</v>
      </c>
      <c r="J46" s="5">
        <f t="shared" si="22"/>
        <v>6.25E-2</v>
      </c>
      <c r="K46" s="5">
        <f t="shared" si="23"/>
        <v>-1.5341205443525459</v>
      </c>
      <c r="T46" s="8"/>
      <c r="U46" s="8"/>
      <c r="V46" s="8"/>
      <c r="W46" s="8"/>
      <c r="X46" s="8"/>
    </row>
    <row r="47" spans="1:25" x14ac:dyDescent="0.25">
      <c r="B47" t="s">
        <v>8</v>
      </c>
      <c r="C47">
        <v>0.21923076923076934</v>
      </c>
      <c r="G47" t="str">
        <f t="shared" si="20"/>
        <v>X1X2</v>
      </c>
      <c r="H47" s="5">
        <v>-0.96153846153846156</v>
      </c>
      <c r="I47" s="12">
        <f t="shared" si="21"/>
        <v>4</v>
      </c>
      <c r="J47" s="5">
        <f t="shared" si="22"/>
        <v>0.14583333333333334</v>
      </c>
      <c r="K47" s="5">
        <f t="shared" si="23"/>
        <v>-1.054472451770053</v>
      </c>
      <c r="T47" s="8"/>
      <c r="U47" s="8"/>
      <c r="V47" s="8"/>
      <c r="W47" s="8"/>
      <c r="X47" s="8"/>
    </row>
    <row r="48" spans="1:25" x14ac:dyDescent="0.25">
      <c r="B48" t="s">
        <v>9</v>
      </c>
      <c r="C48">
        <v>-0.9903846153846152</v>
      </c>
      <c r="G48" t="str">
        <f t="shared" si="20"/>
        <v>X1X3</v>
      </c>
      <c r="H48" s="5">
        <v>0.21923076923076934</v>
      </c>
      <c r="I48" s="12">
        <f t="shared" si="21"/>
        <v>11</v>
      </c>
      <c r="J48" s="5">
        <f t="shared" si="22"/>
        <v>0.4375</v>
      </c>
      <c r="K48" s="5">
        <f t="shared" si="23"/>
        <v>-0.1573106846101707</v>
      </c>
      <c r="T48" s="8"/>
      <c r="U48" s="8"/>
      <c r="V48" s="8"/>
      <c r="W48" s="8"/>
      <c r="X48" s="8"/>
    </row>
    <row r="49" spans="2:24" x14ac:dyDescent="0.25">
      <c r="B49" t="s">
        <v>10</v>
      </c>
      <c r="C49">
        <v>-0.25769230769230778</v>
      </c>
      <c r="G49" t="str">
        <f t="shared" si="20"/>
        <v>X1X4</v>
      </c>
      <c r="H49" s="5">
        <v>-0.9903846153846152</v>
      </c>
      <c r="I49" s="12">
        <f t="shared" si="21"/>
        <v>3</v>
      </c>
      <c r="J49" s="5">
        <f t="shared" si="22"/>
        <v>0.10416666666666667</v>
      </c>
      <c r="K49" s="5">
        <f t="shared" si="23"/>
        <v>-1.258161561063097</v>
      </c>
      <c r="T49" s="8"/>
      <c r="U49" s="8"/>
      <c r="V49" s="8"/>
      <c r="W49" s="8"/>
      <c r="X49" s="8"/>
    </row>
    <row r="50" spans="2:24" x14ac:dyDescent="0.25">
      <c r="B50" t="s">
        <v>11</v>
      </c>
      <c r="C50">
        <v>1.0769230769230769</v>
      </c>
      <c r="G50" t="str">
        <f t="shared" si="20"/>
        <v>X1X5</v>
      </c>
      <c r="H50" s="5">
        <v>-0.25769230769230778</v>
      </c>
      <c r="I50" s="12">
        <f t="shared" si="21"/>
        <v>10</v>
      </c>
      <c r="J50" s="5">
        <f t="shared" si="22"/>
        <v>0.39583333333333331</v>
      </c>
      <c r="K50" s="5">
        <f t="shared" si="23"/>
        <v>-0.26414697682592364</v>
      </c>
      <c r="T50" s="8"/>
      <c r="U50" s="8"/>
      <c r="V50" s="8"/>
      <c r="W50" s="8"/>
      <c r="X50" s="8"/>
    </row>
    <row r="51" spans="2:24" x14ac:dyDescent="0.25">
      <c r="B51" t="s">
        <v>12</v>
      </c>
      <c r="C51">
        <v>-0.43269230769230749</v>
      </c>
      <c r="G51" t="str">
        <f t="shared" si="20"/>
        <v>X2X3</v>
      </c>
      <c r="H51" s="5">
        <v>1.0769230769230769</v>
      </c>
      <c r="I51" s="12">
        <f t="shared" si="21"/>
        <v>20</v>
      </c>
      <c r="J51" s="5">
        <f t="shared" si="22"/>
        <v>0.8125</v>
      </c>
      <c r="K51" s="5">
        <f t="shared" si="23"/>
        <v>0.88714655901887607</v>
      </c>
      <c r="T51" s="8"/>
      <c r="U51" s="8"/>
      <c r="V51" s="8"/>
      <c r="W51" s="8"/>
      <c r="X51" s="8"/>
    </row>
    <row r="52" spans="2:24" x14ac:dyDescent="0.25">
      <c r="B52" t="s">
        <v>13</v>
      </c>
      <c r="C52">
        <v>-0.9461538461538459</v>
      </c>
      <c r="G52" t="str">
        <f t="shared" si="20"/>
        <v>X2X4</v>
      </c>
      <c r="H52" s="5">
        <v>-0.43269230769230749</v>
      </c>
      <c r="I52" s="12">
        <f t="shared" si="21"/>
        <v>9</v>
      </c>
      <c r="J52" s="5">
        <f t="shared" si="22"/>
        <v>0.35416666666666669</v>
      </c>
      <c r="K52" s="5">
        <f t="shared" si="23"/>
        <v>-0.37409541019772358</v>
      </c>
      <c r="T52" s="8"/>
      <c r="U52" s="8"/>
      <c r="V52" s="8"/>
      <c r="W52" s="8"/>
      <c r="X52" s="8"/>
    </row>
    <row r="53" spans="2:24" x14ac:dyDescent="0.25">
      <c r="B53" t="s">
        <v>14</v>
      </c>
      <c r="C53">
        <v>-0.82115384615384646</v>
      </c>
      <c r="G53" t="str">
        <f t="shared" si="20"/>
        <v>X2X5</v>
      </c>
      <c r="H53" s="5">
        <v>-0.9461538461538459</v>
      </c>
      <c r="I53" s="12">
        <f t="shared" si="21"/>
        <v>5</v>
      </c>
      <c r="J53" s="5">
        <f t="shared" si="22"/>
        <v>0.1875</v>
      </c>
      <c r="K53" s="5">
        <f t="shared" si="23"/>
        <v>-0.88714655901887607</v>
      </c>
      <c r="T53" s="8"/>
      <c r="U53" s="8"/>
      <c r="V53" s="8"/>
      <c r="W53" s="8"/>
      <c r="X53" s="8"/>
    </row>
    <row r="54" spans="2:24" x14ac:dyDescent="0.25">
      <c r="B54" t="s">
        <v>15</v>
      </c>
      <c r="C54">
        <v>-0.62692307692307736</v>
      </c>
      <c r="G54" t="str">
        <f t="shared" si="20"/>
        <v>X3X4</v>
      </c>
      <c r="H54" s="5">
        <v>-0.82115384615384646</v>
      </c>
      <c r="I54" s="12">
        <f t="shared" si="21"/>
        <v>6</v>
      </c>
      <c r="J54" s="5">
        <f t="shared" si="22"/>
        <v>0.22916666666666666</v>
      </c>
      <c r="K54" s="5">
        <f t="shared" si="23"/>
        <v>-0.74159404386151673</v>
      </c>
    </row>
    <row r="55" spans="2:24" x14ac:dyDescent="0.25">
      <c r="B55" t="s">
        <v>16</v>
      </c>
      <c r="C55">
        <v>1.0365384615384616</v>
      </c>
      <c r="G55" t="str">
        <f t="shared" si="20"/>
        <v>X3X5</v>
      </c>
      <c r="H55" s="5">
        <v>-0.62692307692307736</v>
      </c>
      <c r="I55" s="12">
        <f t="shared" si="21"/>
        <v>7</v>
      </c>
      <c r="J55" s="5">
        <f t="shared" si="22"/>
        <v>0.27083333333333331</v>
      </c>
      <c r="K55" s="5">
        <f t="shared" si="23"/>
        <v>-0.6102946101863328</v>
      </c>
    </row>
    <row r="56" spans="2:24" x14ac:dyDescent="0.25">
      <c r="B56" t="s">
        <v>17</v>
      </c>
      <c r="C56">
        <v>0.73461538461538467</v>
      </c>
      <c r="G56" t="str">
        <f t="shared" si="20"/>
        <v>X4X5</v>
      </c>
      <c r="H56" s="5">
        <v>1.0365384615384616</v>
      </c>
      <c r="I56" s="12">
        <f t="shared" si="21"/>
        <v>18</v>
      </c>
      <c r="J56" s="5">
        <f t="shared" si="22"/>
        <v>0.72916666666666663</v>
      </c>
      <c r="K56" s="5">
        <f t="shared" si="23"/>
        <v>0.61029461018633246</v>
      </c>
      <c r="N56" t="s">
        <v>44</v>
      </c>
      <c r="T56" s="9" t="s">
        <v>45</v>
      </c>
    </row>
    <row r="57" spans="2:24" x14ac:dyDescent="0.25">
      <c r="B57" t="s">
        <v>18</v>
      </c>
      <c r="C57">
        <v>1.2634615384615382</v>
      </c>
      <c r="G57" t="str">
        <f t="shared" si="20"/>
        <v>X1X2X3</v>
      </c>
      <c r="H57" s="5">
        <v>0.73461538461538467</v>
      </c>
      <c r="I57" s="12">
        <f t="shared" si="21"/>
        <v>15</v>
      </c>
      <c r="J57" s="5">
        <f t="shared" si="22"/>
        <v>0.60416666666666663</v>
      </c>
      <c r="K57" s="5">
        <f t="shared" si="23"/>
        <v>0.26414697682592353</v>
      </c>
    </row>
    <row r="58" spans="2:24" x14ac:dyDescent="0.25">
      <c r="B58" t="s">
        <v>19</v>
      </c>
      <c r="C58">
        <v>0.57307692307692293</v>
      </c>
      <c r="G58" t="str">
        <f>+B57</f>
        <v>X1X2X4</v>
      </c>
      <c r="H58" s="5">
        <v>1.2634615384615382</v>
      </c>
      <c r="I58" s="12">
        <f t="shared" si="21"/>
        <v>21</v>
      </c>
      <c r="J58" s="5">
        <f t="shared" si="22"/>
        <v>0.85416666666666663</v>
      </c>
      <c r="K58" s="5">
        <f t="shared" si="23"/>
        <v>1.054472451770053</v>
      </c>
    </row>
    <row r="59" spans="2:24" x14ac:dyDescent="0.25">
      <c r="B59" t="s">
        <v>20</v>
      </c>
      <c r="C59">
        <v>0.94423076923076921</v>
      </c>
      <c r="G59" t="str">
        <f t="shared" si="20"/>
        <v>X1X2X5</v>
      </c>
      <c r="H59" s="5">
        <v>0.57307692307692293</v>
      </c>
      <c r="I59" s="12">
        <f t="shared" si="21"/>
        <v>14</v>
      </c>
      <c r="J59" s="5">
        <f t="shared" si="22"/>
        <v>0.5625</v>
      </c>
      <c r="K59" s="5">
        <f t="shared" si="23"/>
        <v>0.1573106846101707</v>
      </c>
      <c r="T59" s="7" t="s">
        <v>0</v>
      </c>
    </row>
    <row r="60" spans="2:24" x14ac:dyDescent="0.25">
      <c r="B60" t="s">
        <v>21</v>
      </c>
      <c r="C60">
        <v>0.96153846153846168</v>
      </c>
      <c r="G60" t="str">
        <f t="shared" si="20"/>
        <v>X1X3X4</v>
      </c>
      <c r="H60" s="5">
        <v>0.94423076923076921</v>
      </c>
      <c r="I60" s="12">
        <f t="shared" si="21"/>
        <v>16</v>
      </c>
      <c r="J60" s="5">
        <f t="shared" si="22"/>
        <v>0.64583333333333337</v>
      </c>
      <c r="K60" s="5">
        <f t="shared" si="23"/>
        <v>0.37409541019772363</v>
      </c>
      <c r="T60" s="7" t="s">
        <v>1</v>
      </c>
    </row>
    <row r="61" spans="2:24" x14ac:dyDescent="0.25">
      <c r="B61" t="s">
        <v>22</v>
      </c>
      <c r="C61">
        <v>0.27884615384615385</v>
      </c>
      <c r="G61" t="str">
        <f t="shared" si="20"/>
        <v>X1X3X5</v>
      </c>
      <c r="H61" s="5">
        <v>0.96153846153846168</v>
      </c>
      <c r="I61" s="12">
        <f t="shared" si="21"/>
        <v>17</v>
      </c>
      <c r="J61" s="5">
        <f t="shared" si="22"/>
        <v>0.6875</v>
      </c>
      <c r="K61" s="5">
        <f t="shared" si="23"/>
        <v>0.48877641111466941</v>
      </c>
      <c r="T61" s="7" t="s">
        <v>24</v>
      </c>
    </row>
    <row r="62" spans="2:24" x14ac:dyDescent="0.25">
      <c r="B62" t="s">
        <v>23</v>
      </c>
      <c r="C62">
        <v>-0.55961538461538463</v>
      </c>
      <c r="G62" t="str">
        <f t="shared" si="20"/>
        <v>X1X4X5</v>
      </c>
      <c r="H62" s="5">
        <v>0.27884615384615385</v>
      </c>
      <c r="I62" s="12">
        <f t="shared" si="21"/>
        <v>12</v>
      </c>
      <c r="J62" s="5">
        <f t="shared" si="22"/>
        <v>0.47916666666666669</v>
      </c>
      <c r="K62" s="5">
        <f t="shared" si="23"/>
        <v>-5.2245180375940357E-2</v>
      </c>
      <c r="T62" s="7" t="s">
        <v>18</v>
      </c>
    </row>
    <row r="63" spans="2:24" x14ac:dyDescent="0.25">
      <c r="B63" t="s">
        <v>24</v>
      </c>
      <c r="C63">
        <v>1.6134615384615385</v>
      </c>
      <c r="G63" t="str">
        <f t="shared" si="20"/>
        <v>X2X3X4</v>
      </c>
      <c r="H63" s="5">
        <v>-0.55961538461538463</v>
      </c>
      <c r="I63" s="12">
        <f t="shared" si="21"/>
        <v>8</v>
      </c>
      <c r="J63" s="5">
        <f t="shared" si="22"/>
        <v>0.3125</v>
      </c>
      <c r="K63" s="5">
        <f t="shared" si="23"/>
        <v>-0.48877641111466941</v>
      </c>
      <c r="T63" s="7" t="s">
        <v>2</v>
      </c>
    </row>
    <row r="64" spans="2:24" x14ac:dyDescent="0.25">
      <c r="B64" t="s">
        <v>25</v>
      </c>
      <c r="C64">
        <v>0.43269230769230788</v>
      </c>
      <c r="G64" t="str">
        <f t="shared" si="20"/>
        <v>X2X4X5</v>
      </c>
      <c r="H64" s="5">
        <v>1.6134615384615385</v>
      </c>
      <c r="I64" s="12">
        <f t="shared" si="21"/>
        <v>22</v>
      </c>
      <c r="J64" s="5">
        <f t="shared" si="22"/>
        <v>0.89583333333333337</v>
      </c>
      <c r="K64" s="5">
        <f t="shared" si="23"/>
        <v>1.2581615610630965</v>
      </c>
      <c r="T64" s="7" t="s">
        <v>11</v>
      </c>
    </row>
    <row r="65" spans="7:20" x14ac:dyDescent="0.25">
      <c r="G65" t="str">
        <f t="shared" si="20"/>
        <v>X3X4X5</v>
      </c>
      <c r="H65" s="5">
        <v>0.43269230769230788</v>
      </c>
      <c r="I65" s="12">
        <f t="shared" si="21"/>
        <v>13</v>
      </c>
      <c r="J65" s="5">
        <f t="shared" si="22"/>
        <v>0.52083333333333337</v>
      </c>
      <c r="K65" s="5">
        <f t="shared" si="23"/>
        <v>5.2245180375940489E-2</v>
      </c>
      <c r="T65" s="7" t="s">
        <v>16</v>
      </c>
    </row>
    <row r="66" spans="7:20" x14ac:dyDescent="0.25">
      <c r="T66" s="7" t="s">
        <v>3</v>
      </c>
    </row>
    <row r="94" spans="1:15" x14ac:dyDescent="0.25">
      <c r="A94" s="1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5:16" x14ac:dyDescent="0.25">
      <c r="O113" s="8"/>
    </row>
    <row r="114" spans="15:16" x14ac:dyDescent="0.25">
      <c r="O114" s="8"/>
    </row>
    <row r="115" spans="15:16" x14ac:dyDescent="0.25">
      <c r="O115" s="8"/>
    </row>
    <row r="116" spans="15:16" x14ac:dyDescent="0.25">
      <c r="O116" s="8"/>
    </row>
    <row r="117" spans="15:16" x14ac:dyDescent="0.25">
      <c r="O117" s="8"/>
    </row>
    <row r="118" spans="15:16" x14ac:dyDescent="0.25">
      <c r="O118" s="8"/>
    </row>
    <row r="121" spans="15:16" x14ac:dyDescent="0.25">
      <c r="P121" s="14"/>
    </row>
  </sheetData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L73"/>
  <sheetViews>
    <sheetView topLeftCell="A52" zoomScale="70" zoomScaleNormal="70" workbookViewId="0">
      <pane xSplit="1" topLeftCell="B1" activePane="topRight" state="frozen"/>
      <selection pane="topRight" activeCell="I58" sqref="I58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8" width="12" customWidth="1"/>
    <col min="9" max="9" width="13.28515625" customWidth="1"/>
    <col min="12" max="12" width="15.28515625" customWidth="1"/>
    <col min="13" max="15" width="13.7109375" customWidth="1"/>
    <col min="17" max="17" width="15.85546875" bestFit="1" customWidth="1"/>
    <col min="18" max="18" width="14.85546875" bestFit="1" customWidth="1"/>
    <col min="19" max="19" width="15.85546875" bestFit="1" customWidth="1"/>
    <col min="20" max="20" width="14.85546875" bestFit="1" customWidth="1"/>
  </cols>
  <sheetData>
    <row r="1" spans="1:57" x14ac:dyDescent="0.25">
      <c r="B1" s="9" t="s">
        <v>84</v>
      </c>
      <c r="C1" t="s">
        <v>0</v>
      </c>
      <c r="I1" s="9" t="s">
        <v>28</v>
      </c>
      <c r="J1" s="37" t="s">
        <v>11</v>
      </c>
      <c r="K1" s="37" t="s">
        <v>24</v>
      </c>
    </row>
    <row r="2" spans="1:57" x14ac:dyDescent="0.25">
      <c r="C2" t="s">
        <v>1</v>
      </c>
      <c r="J2" s="37" t="s">
        <v>16</v>
      </c>
      <c r="K2" s="37" t="s">
        <v>18</v>
      </c>
    </row>
    <row r="3" spans="1:57" x14ac:dyDescent="0.25">
      <c r="C3" t="s">
        <v>2</v>
      </c>
    </row>
    <row r="5" spans="1:57" x14ac:dyDescent="0.25">
      <c r="M5" s="29" t="s">
        <v>86</v>
      </c>
      <c r="N5" s="9" t="s">
        <v>87</v>
      </c>
    </row>
    <row r="6" spans="1:57" x14ac:dyDescent="0.25">
      <c r="B6" s="9"/>
      <c r="C6" s="9"/>
      <c r="D6" s="9"/>
      <c r="E6" s="9"/>
      <c r="F6" s="9"/>
      <c r="G6" s="9"/>
      <c r="H6" s="9"/>
      <c r="J6" s="9" t="s">
        <v>95</v>
      </c>
    </row>
    <row r="7" spans="1:57" x14ac:dyDescent="0.25">
      <c r="B7" s="9" t="s">
        <v>0</v>
      </c>
      <c r="C7" s="9" t="s">
        <v>1</v>
      </c>
      <c r="D7" s="9" t="s">
        <v>2</v>
      </c>
      <c r="E7" s="9" t="s">
        <v>11</v>
      </c>
      <c r="F7" s="9" t="s">
        <v>16</v>
      </c>
      <c r="G7" s="9" t="s">
        <v>24</v>
      </c>
      <c r="H7" s="9" t="s">
        <v>18</v>
      </c>
      <c r="I7" s="29" t="s">
        <v>47</v>
      </c>
      <c r="J7" s="9" t="s">
        <v>68</v>
      </c>
      <c r="K7" s="9" t="s">
        <v>88</v>
      </c>
      <c r="L7" s="9" t="s">
        <v>69</v>
      </c>
      <c r="M7" s="9" t="s">
        <v>127</v>
      </c>
      <c r="N7" s="9"/>
      <c r="O7" s="9"/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  <c r="Z7">
        <v>10</v>
      </c>
      <c r="AA7">
        <v>11</v>
      </c>
      <c r="AB7">
        <v>12</v>
      </c>
      <c r="AC7">
        <v>13</v>
      </c>
      <c r="AD7">
        <v>14</v>
      </c>
      <c r="AE7">
        <v>15</v>
      </c>
      <c r="AF7">
        <v>16</v>
      </c>
      <c r="AG7">
        <v>17</v>
      </c>
      <c r="AH7">
        <v>18</v>
      </c>
      <c r="AI7">
        <v>19</v>
      </c>
      <c r="AJ7">
        <v>20</v>
      </c>
      <c r="AK7">
        <v>21</v>
      </c>
      <c r="AL7">
        <v>22</v>
      </c>
      <c r="AM7">
        <v>23</v>
      </c>
      <c r="AN7">
        <v>24</v>
      </c>
      <c r="AO7">
        <v>25</v>
      </c>
      <c r="AP7">
        <v>26</v>
      </c>
    </row>
    <row r="8" spans="1:57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-1</v>
      </c>
      <c r="F8" s="30">
        <v>1</v>
      </c>
      <c r="G8" s="30">
        <v>1</v>
      </c>
      <c r="H8" s="30">
        <v>1</v>
      </c>
      <c r="I8" s="5">
        <v>4.5999999999999996</v>
      </c>
      <c r="J8" s="5">
        <f t="array" ref="J8:J33">MMULT(A8:H33,Q51:Q58)</f>
        <v>3.6178145346798098</v>
      </c>
      <c r="K8" s="5">
        <f>(I8-J8)</f>
        <v>0.9821854653201898</v>
      </c>
      <c r="L8" s="5">
        <f>(I8-$I$34)</f>
        <v>-0.52307692307692388</v>
      </c>
      <c r="M8" s="5">
        <f>ABS(K8)</f>
        <v>0.9821854653201898</v>
      </c>
      <c r="N8">
        <f>((M8-$M$34)/$M$35)</f>
        <v>-5.9589872707594624E-2</v>
      </c>
      <c r="O8">
        <f>((K8-$K$34)/$K$35)</f>
        <v>0.76059765341433561</v>
      </c>
      <c r="Q8" s="11" t="s">
        <v>89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v>-1</v>
      </c>
      <c r="G9" s="30">
        <v>1</v>
      </c>
      <c r="H9" s="30">
        <v>1</v>
      </c>
      <c r="I9" s="5">
        <v>4.3499999999999996</v>
      </c>
      <c r="J9" s="5">
        <v>2.6715587440588955</v>
      </c>
      <c r="K9" s="5">
        <f t="shared" ref="K9:K28" si="0">(I9-J9)</f>
        <v>1.6784412559411042</v>
      </c>
      <c r="L9" s="5">
        <f t="shared" ref="L9:L28" si="1">(I9-$I$34)</f>
        <v>-0.77307692307692388</v>
      </c>
      <c r="M9" s="5">
        <f t="shared" ref="M9:M33" si="2">ABS(K9)</f>
        <v>1.6784412559411042</v>
      </c>
      <c r="N9">
        <f t="shared" ref="N9:N33" si="3">((M9-$M$34)/$M$35)</f>
        <v>0.86243598914770347</v>
      </c>
      <c r="O9">
        <f t="shared" ref="O9:O33" si="4">((K9-$K$34)/$K$35)</f>
        <v>1.2997733378659186</v>
      </c>
      <c r="Q9" s="8">
        <f t="array" ref="Q9:AP16">TRANSPOSE(A8:H33)</f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x14ac:dyDescent="0.25">
      <c r="A10" s="30">
        <v>1</v>
      </c>
      <c r="B10" s="30">
        <v>1</v>
      </c>
      <c r="C10" s="30">
        <v>-1</v>
      </c>
      <c r="D10" s="30">
        <v>-1</v>
      </c>
      <c r="E10" s="30">
        <v>1</v>
      </c>
      <c r="F10" s="30">
        <v>1</v>
      </c>
      <c r="G10" s="30">
        <v>-1</v>
      </c>
      <c r="H10" s="30">
        <v>1</v>
      </c>
      <c r="I10" s="5">
        <v>6.95</v>
      </c>
      <c r="J10" s="5">
        <v>4.465615243148946</v>
      </c>
      <c r="K10" s="5">
        <f t="shared" si="0"/>
        <v>2.4843847568510542</v>
      </c>
      <c r="L10" s="5">
        <f t="shared" si="1"/>
        <v>1.8269230769230766</v>
      </c>
      <c r="M10" s="5">
        <f t="shared" si="2"/>
        <v>2.4843847568510542</v>
      </c>
      <c r="N10">
        <f t="shared" si="3"/>
        <v>1.9297172398651772</v>
      </c>
      <c r="O10">
        <f t="shared" si="4"/>
        <v>1.9238904290069547</v>
      </c>
      <c r="Q10">
        <v>-1</v>
      </c>
      <c r="R10">
        <v>-1</v>
      </c>
      <c r="S10">
        <v>1</v>
      </c>
      <c r="T10">
        <v>1</v>
      </c>
      <c r="U10">
        <v>1</v>
      </c>
      <c r="V10">
        <v>-1</v>
      </c>
      <c r="W10">
        <v>1</v>
      </c>
      <c r="X10">
        <v>-1</v>
      </c>
      <c r="Y10">
        <v>-1</v>
      </c>
      <c r="Z10">
        <v>-1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-1</v>
      </c>
      <c r="AG10" s="8">
        <v>1</v>
      </c>
      <c r="AH10" s="8">
        <v>-1</v>
      </c>
      <c r="AI10" s="8">
        <v>-1</v>
      </c>
      <c r="AJ10" s="8">
        <v>-1</v>
      </c>
      <c r="AK10" s="8">
        <v>2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x14ac:dyDescent="0.25">
      <c r="A11" s="30">
        <v>1</v>
      </c>
      <c r="B11" s="30">
        <v>1</v>
      </c>
      <c r="C11" s="30">
        <v>1</v>
      </c>
      <c r="D11" s="30">
        <v>-1</v>
      </c>
      <c r="E11" s="30">
        <v>-1</v>
      </c>
      <c r="F11" s="30">
        <v>-1</v>
      </c>
      <c r="G11" s="30">
        <v>-1</v>
      </c>
      <c r="H11" s="30">
        <v>1</v>
      </c>
      <c r="I11" s="5">
        <v>6.4</v>
      </c>
      <c r="J11" s="5">
        <v>6.5583038189122576</v>
      </c>
      <c r="K11" s="5">
        <f t="shared" si="0"/>
        <v>-0.1583038189122572</v>
      </c>
      <c r="L11" s="5">
        <f t="shared" si="1"/>
        <v>1.2769230769230768</v>
      </c>
      <c r="M11" s="5">
        <f t="shared" si="2"/>
        <v>0.1583038189122572</v>
      </c>
      <c r="N11">
        <f t="shared" si="3"/>
        <v>-1.1506259478526157</v>
      </c>
      <c r="O11">
        <f t="shared" si="4"/>
        <v>-0.12258938606054211</v>
      </c>
      <c r="Q11">
        <v>1</v>
      </c>
      <c r="R11">
        <v>-1</v>
      </c>
      <c r="S11">
        <v>-1</v>
      </c>
      <c r="T11">
        <v>1</v>
      </c>
      <c r="U11">
        <v>1</v>
      </c>
      <c r="V11">
        <v>1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-1</v>
      </c>
      <c r="AD11">
        <v>1</v>
      </c>
      <c r="AE11">
        <v>1</v>
      </c>
      <c r="AF11">
        <v>-1</v>
      </c>
      <c r="AG11" s="8">
        <v>1</v>
      </c>
      <c r="AH11" s="8">
        <v>-1</v>
      </c>
      <c r="AI11" s="8">
        <v>1</v>
      </c>
      <c r="AJ11" s="8">
        <v>2</v>
      </c>
      <c r="AK11" s="8">
        <v>-1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25">
      <c r="A12" s="30">
        <v>1</v>
      </c>
      <c r="B12" s="30">
        <v>1</v>
      </c>
      <c r="C12" s="30">
        <v>1</v>
      </c>
      <c r="D12" s="30">
        <v>-1</v>
      </c>
      <c r="E12" s="30">
        <v>-1</v>
      </c>
      <c r="F12" s="30">
        <v>-1</v>
      </c>
      <c r="G12" s="30">
        <v>-1</v>
      </c>
      <c r="H12" s="30">
        <v>-1</v>
      </c>
      <c r="I12" s="5">
        <v>7.9</v>
      </c>
      <c r="J12" s="5">
        <v>6.9291264066723919</v>
      </c>
      <c r="K12" s="5">
        <f t="shared" si="0"/>
        <v>0.97087359332760848</v>
      </c>
      <c r="L12" s="5">
        <f t="shared" si="1"/>
        <v>2.7769230769230768</v>
      </c>
      <c r="M12" s="5">
        <f t="shared" si="2"/>
        <v>0.97087359332760848</v>
      </c>
      <c r="N12">
        <f t="shared" si="3"/>
        <v>-7.4569767544598958E-2</v>
      </c>
      <c r="O12">
        <f t="shared" si="4"/>
        <v>0.75183781772436642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-1</v>
      </c>
      <c r="AI12">
        <v>2</v>
      </c>
      <c r="AJ12">
        <v>-1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57" x14ac:dyDescent="0.25">
      <c r="A13" s="30">
        <v>1</v>
      </c>
      <c r="B13" s="30">
        <v>-1</v>
      </c>
      <c r="C13" s="30">
        <v>1</v>
      </c>
      <c r="D13" s="30">
        <v>-1</v>
      </c>
      <c r="E13" s="30">
        <v>-1</v>
      </c>
      <c r="F13" s="30">
        <v>1</v>
      </c>
      <c r="G13" s="30">
        <v>1</v>
      </c>
      <c r="H13" s="30">
        <v>-1</v>
      </c>
      <c r="I13" s="5">
        <v>4.4000000000000004</v>
      </c>
      <c r="J13" s="5">
        <v>3.9886371224399433</v>
      </c>
      <c r="K13" s="5">
        <f t="shared" si="0"/>
        <v>0.41136287756005707</v>
      </c>
      <c r="L13" s="5">
        <f t="shared" si="1"/>
        <v>-0.72307692307692317</v>
      </c>
      <c r="M13" s="5">
        <f t="shared" si="2"/>
        <v>0.41136287756005707</v>
      </c>
      <c r="N13">
        <f t="shared" si="3"/>
        <v>-0.81550917066653406</v>
      </c>
      <c r="O13">
        <f t="shared" si="4"/>
        <v>0.31855657655445951</v>
      </c>
      <c r="Q13">
        <v>-1</v>
      </c>
      <c r="R13">
        <v>1</v>
      </c>
      <c r="S13">
        <v>1</v>
      </c>
      <c r="T13">
        <v>-1</v>
      </c>
      <c r="U13">
        <v>-1</v>
      </c>
      <c r="V13">
        <v>-1</v>
      </c>
      <c r="W13">
        <v>1</v>
      </c>
      <c r="X13">
        <v>1</v>
      </c>
      <c r="Y13">
        <v>1</v>
      </c>
      <c r="Z13">
        <v>-1</v>
      </c>
      <c r="AA13">
        <v>1</v>
      </c>
      <c r="AB13">
        <v>-1</v>
      </c>
      <c r="AC13">
        <v>-1</v>
      </c>
      <c r="AD13">
        <v>1</v>
      </c>
      <c r="AE13">
        <v>1</v>
      </c>
      <c r="AF13">
        <v>-1</v>
      </c>
      <c r="AG13">
        <v>1</v>
      </c>
      <c r="AH13">
        <v>1</v>
      </c>
      <c r="AI13">
        <v>2</v>
      </c>
      <c r="AJ13">
        <v>-2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57" x14ac:dyDescent="0.25">
      <c r="A14" s="30">
        <v>1</v>
      </c>
      <c r="B14" s="30">
        <v>1</v>
      </c>
      <c r="C14" s="30">
        <v>-1</v>
      </c>
      <c r="D14" s="30">
        <v>-1</v>
      </c>
      <c r="E14" s="30">
        <v>1</v>
      </c>
      <c r="F14" s="30">
        <v>1</v>
      </c>
      <c r="G14" s="30">
        <v>-1</v>
      </c>
      <c r="H14" s="30">
        <v>-1</v>
      </c>
      <c r="I14" s="5">
        <v>3.85</v>
      </c>
      <c r="J14" s="5">
        <v>4.8364378309090803</v>
      </c>
      <c r="K14" s="5">
        <f t="shared" si="0"/>
        <v>-0.98643783090908022</v>
      </c>
      <c r="L14" s="5">
        <f t="shared" si="1"/>
        <v>-1.2730769230769234</v>
      </c>
      <c r="M14" s="5">
        <f t="shared" si="2"/>
        <v>0.98643783090908022</v>
      </c>
      <c r="N14">
        <f t="shared" si="3"/>
        <v>-5.3958621808375566E-2</v>
      </c>
      <c r="O14">
        <f t="shared" si="4"/>
        <v>-0.76389065601167516</v>
      </c>
      <c r="Q14">
        <v>1</v>
      </c>
      <c r="R14">
        <v>-1</v>
      </c>
      <c r="S14">
        <v>1</v>
      </c>
      <c r="T14">
        <v>-1</v>
      </c>
      <c r="U14">
        <v>-1</v>
      </c>
      <c r="V14">
        <v>1</v>
      </c>
      <c r="W14">
        <v>1</v>
      </c>
      <c r="X14">
        <v>-1</v>
      </c>
      <c r="Y14">
        <v>-1</v>
      </c>
      <c r="Z14">
        <v>1</v>
      </c>
      <c r="AA14">
        <v>1</v>
      </c>
      <c r="AB14">
        <v>-1</v>
      </c>
      <c r="AC14">
        <v>-1</v>
      </c>
      <c r="AD14">
        <v>1</v>
      </c>
      <c r="AE14">
        <v>-1</v>
      </c>
      <c r="AF14">
        <v>1</v>
      </c>
      <c r="AG14">
        <v>0.5</v>
      </c>
      <c r="AH14">
        <v>-0.5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57" x14ac:dyDescent="0.25">
      <c r="A15" s="30">
        <v>1</v>
      </c>
      <c r="B15" s="30">
        <v>-1</v>
      </c>
      <c r="C15" s="30">
        <v>-1</v>
      </c>
      <c r="D15" s="30">
        <v>-1</v>
      </c>
      <c r="E15" s="30">
        <v>1</v>
      </c>
      <c r="F15" s="30">
        <v>-1</v>
      </c>
      <c r="G15" s="30">
        <v>1</v>
      </c>
      <c r="H15" s="30">
        <v>-1</v>
      </c>
      <c r="I15" s="5">
        <v>1.95</v>
      </c>
      <c r="J15" s="5">
        <v>3.0423813318190289</v>
      </c>
      <c r="K15" s="5">
        <f t="shared" si="0"/>
        <v>-1.092381331819029</v>
      </c>
      <c r="L15" s="5">
        <f t="shared" si="1"/>
        <v>-3.1730769230769234</v>
      </c>
      <c r="M15" s="5">
        <f t="shared" si="2"/>
        <v>1.092381331819029</v>
      </c>
      <c r="N15">
        <f t="shared" si="3"/>
        <v>8.6338448679685431E-2</v>
      </c>
      <c r="O15">
        <f t="shared" si="4"/>
        <v>-0.84593257276956313</v>
      </c>
      <c r="Q15">
        <v>1</v>
      </c>
      <c r="R15">
        <v>1</v>
      </c>
      <c r="S15">
        <v>-1</v>
      </c>
      <c r="T15">
        <v>-1</v>
      </c>
      <c r="U15">
        <v>-1</v>
      </c>
      <c r="V15">
        <v>1</v>
      </c>
      <c r="W15">
        <v>-1</v>
      </c>
      <c r="X15">
        <v>1</v>
      </c>
      <c r="Y15">
        <v>-1</v>
      </c>
      <c r="Z15">
        <v>-1</v>
      </c>
      <c r="AA15">
        <v>1</v>
      </c>
      <c r="AB15">
        <v>1</v>
      </c>
      <c r="AC15">
        <v>1</v>
      </c>
      <c r="AD15">
        <v>1</v>
      </c>
      <c r="AE15">
        <v>-1</v>
      </c>
      <c r="AF15">
        <v>-1</v>
      </c>
      <c r="AG15">
        <v>0.5</v>
      </c>
      <c r="AH15">
        <v>0.5</v>
      </c>
      <c r="AI15">
        <v>1</v>
      </c>
      <c r="AJ15">
        <v>2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57" x14ac:dyDescent="0.25">
      <c r="A16" s="30">
        <v>1</v>
      </c>
      <c r="B16" s="30">
        <v>-1</v>
      </c>
      <c r="C16" s="30">
        <v>1</v>
      </c>
      <c r="D16" s="30">
        <v>1</v>
      </c>
      <c r="E16" s="30">
        <v>1</v>
      </c>
      <c r="F16" s="30">
        <v>-1</v>
      </c>
      <c r="G16" s="30">
        <v>-1</v>
      </c>
      <c r="H16" s="30">
        <v>-1</v>
      </c>
      <c r="I16" s="5">
        <v>4.5</v>
      </c>
      <c r="J16" s="5">
        <v>4.4489768502703537</v>
      </c>
      <c r="K16" s="5">
        <f t="shared" si="0"/>
        <v>5.1023149729646278E-2</v>
      </c>
      <c r="L16" s="5">
        <f t="shared" si="1"/>
        <v>-0.62307692307692353</v>
      </c>
      <c r="M16" s="5">
        <f t="shared" si="2"/>
        <v>5.1023149729646278E-2</v>
      </c>
      <c r="N16">
        <f t="shared" si="3"/>
        <v>-1.2926937809621948</v>
      </c>
      <c r="O16">
        <f t="shared" si="4"/>
        <v>3.9511975410394189E-2</v>
      </c>
      <c r="Q16">
        <v>1</v>
      </c>
      <c r="R16">
        <v>1</v>
      </c>
      <c r="S16">
        <v>1</v>
      </c>
      <c r="T16">
        <v>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1</v>
      </c>
      <c r="AD16">
        <v>1</v>
      </c>
      <c r="AE16">
        <v>1</v>
      </c>
      <c r="AF16">
        <v>1</v>
      </c>
      <c r="AG16">
        <v>-0.5</v>
      </c>
      <c r="AH16">
        <v>-1</v>
      </c>
      <c r="AI16">
        <v>1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24" ht="17.25" x14ac:dyDescent="0.25">
      <c r="A17" s="30">
        <v>1</v>
      </c>
      <c r="B17" s="30">
        <v>-1</v>
      </c>
      <c r="C17" s="30">
        <v>-1</v>
      </c>
      <c r="D17" s="30">
        <v>1</v>
      </c>
      <c r="E17" s="30">
        <v>-1</v>
      </c>
      <c r="F17" s="30">
        <v>1</v>
      </c>
      <c r="G17" s="30">
        <v>-1</v>
      </c>
      <c r="H17" s="30">
        <v>-1</v>
      </c>
      <c r="I17" s="5">
        <v>4.7</v>
      </c>
      <c r="J17" s="5">
        <v>3.0797413321602356</v>
      </c>
      <c r="K17" s="5">
        <f t="shared" si="0"/>
        <v>1.6202586678397646</v>
      </c>
      <c r="L17" s="5">
        <f t="shared" si="1"/>
        <v>-0.42307692307692335</v>
      </c>
      <c r="M17" s="5">
        <f t="shared" si="2"/>
        <v>1.6202586678397646</v>
      </c>
      <c r="N17">
        <f t="shared" si="3"/>
        <v>0.78538693381235247</v>
      </c>
      <c r="O17">
        <f t="shared" si="4"/>
        <v>1.2547171427357808</v>
      </c>
      <c r="Q17" s="11" t="s">
        <v>90</v>
      </c>
      <c r="R17" s="3"/>
      <c r="S17" s="3"/>
      <c r="T17" s="3"/>
      <c r="U17" s="3"/>
      <c r="V17" s="3"/>
      <c r="W17" s="3"/>
      <c r="X17" s="3"/>
    </row>
    <row r="18" spans="1:24" x14ac:dyDescent="0.25">
      <c r="A18" s="30">
        <v>1</v>
      </c>
      <c r="B18" s="30">
        <v>1</v>
      </c>
      <c r="C18" s="30">
        <v>1</v>
      </c>
      <c r="D18" s="30">
        <v>1</v>
      </c>
      <c r="E18" s="30">
        <v>1</v>
      </c>
      <c r="F18" s="30">
        <v>1</v>
      </c>
      <c r="G18" s="30">
        <v>1</v>
      </c>
      <c r="H18" s="30">
        <v>-1</v>
      </c>
      <c r="I18" s="5">
        <v>10.75</v>
      </c>
      <c r="J18" s="5">
        <v>8.1053045448245111</v>
      </c>
      <c r="K18" s="5">
        <f t="shared" si="0"/>
        <v>2.6446954551754889</v>
      </c>
      <c r="L18" s="5">
        <f t="shared" si="1"/>
        <v>5.6269230769230765</v>
      </c>
      <c r="M18" s="5">
        <f t="shared" si="2"/>
        <v>2.6446954551754889</v>
      </c>
      <c r="N18">
        <f t="shared" si="3"/>
        <v>2.1420107845341492</v>
      </c>
      <c r="O18">
        <f t="shared" si="4"/>
        <v>2.048033928649386</v>
      </c>
      <c r="Q18">
        <f t="array" ref="Q18:X25">MMULT(Q9:AP16,A8:H33)</f>
        <v>26</v>
      </c>
      <c r="R18">
        <v>0</v>
      </c>
      <c r="S18">
        <v>2</v>
      </c>
      <c r="T18">
        <v>0</v>
      </c>
      <c r="U18">
        <v>3</v>
      </c>
      <c r="V18">
        <v>3</v>
      </c>
      <c r="W18">
        <v>3</v>
      </c>
      <c r="X18">
        <v>3.5</v>
      </c>
    </row>
    <row r="19" spans="1:24" x14ac:dyDescent="0.25">
      <c r="A19" s="30">
        <v>1</v>
      </c>
      <c r="B19" s="30">
        <v>1</v>
      </c>
      <c r="C19" s="30">
        <v>-1</v>
      </c>
      <c r="D19" s="30">
        <v>1</v>
      </c>
      <c r="E19" s="30">
        <v>-1</v>
      </c>
      <c r="F19" s="30">
        <v>-1</v>
      </c>
      <c r="G19" s="30">
        <v>1</v>
      </c>
      <c r="H19" s="30">
        <v>-1</v>
      </c>
      <c r="I19" s="5">
        <v>6.05</v>
      </c>
      <c r="J19" s="5">
        <v>7.8825018118567929</v>
      </c>
      <c r="K19" s="5">
        <f t="shared" si="0"/>
        <v>-1.8325018118567931</v>
      </c>
      <c r="L19" s="5">
        <f t="shared" si="1"/>
        <v>0.92692307692307629</v>
      </c>
      <c r="M19" s="5">
        <f t="shared" si="2"/>
        <v>1.8325018118567931</v>
      </c>
      <c r="N19">
        <f t="shared" si="3"/>
        <v>1.0664527007636924</v>
      </c>
      <c r="O19">
        <f t="shared" si="4"/>
        <v>-1.4190767703138625</v>
      </c>
      <c r="Q19">
        <v>0</v>
      </c>
      <c r="R19">
        <v>24</v>
      </c>
      <c r="S19">
        <v>-3</v>
      </c>
      <c r="T19">
        <v>-1</v>
      </c>
      <c r="U19">
        <v>2</v>
      </c>
      <c r="V19">
        <v>1</v>
      </c>
      <c r="W19">
        <v>-5</v>
      </c>
      <c r="X19">
        <v>1.5</v>
      </c>
    </row>
    <row r="20" spans="1:24" x14ac:dyDescent="0.25">
      <c r="A20" s="30">
        <v>1</v>
      </c>
      <c r="B20" s="30">
        <v>1</v>
      </c>
      <c r="C20" s="30">
        <v>-1</v>
      </c>
      <c r="D20" s="30">
        <v>1</v>
      </c>
      <c r="E20" s="30">
        <v>-1</v>
      </c>
      <c r="F20" s="30">
        <v>-1</v>
      </c>
      <c r="G20" s="30">
        <v>1</v>
      </c>
      <c r="H20" s="30">
        <v>1</v>
      </c>
      <c r="I20" s="5">
        <v>9.85</v>
      </c>
      <c r="J20" s="5">
        <v>7.5116792240966586</v>
      </c>
      <c r="K20" s="5">
        <f t="shared" si="0"/>
        <v>2.3383207759033411</v>
      </c>
      <c r="L20" s="5">
        <f t="shared" si="1"/>
        <v>4.7269230769230761</v>
      </c>
      <c r="M20" s="5">
        <f t="shared" si="2"/>
        <v>2.3383207759033411</v>
      </c>
      <c r="N20">
        <f t="shared" si="3"/>
        <v>1.7362900975225197</v>
      </c>
      <c r="O20">
        <f t="shared" si="4"/>
        <v>1.8107794890879143</v>
      </c>
      <c r="Q20">
        <v>2</v>
      </c>
      <c r="R20">
        <v>-3</v>
      </c>
      <c r="S20">
        <v>24</v>
      </c>
      <c r="T20">
        <v>3</v>
      </c>
      <c r="U20">
        <v>-3</v>
      </c>
      <c r="V20">
        <v>3</v>
      </c>
      <c r="W20">
        <v>6</v>
      </c>
      <c r="X20">
        <v>3.5</v>
      </c>
    </row>
    <row r="21" spans="1:24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>
        <v>1</v>
      </c>
      <c r="H21" s="30">
        <v>1</v>
      </c>
      <c r="I21" s="5">
        <v>7.15</v>
      </c>
      <c r="J21" s="5">
        <v>7.7344819570643768</v>
      </c>
      <c r="K21" s="5">
        <f t="shared" si="0"/>
        <v>-0.58448195706437645</v>
      </c>
      <c r="L21" s="5">
        <f t="shared" si="1"/>
        <v>2.0269230769230768</v>
      </c>
      <c r="M21" s="5">
        <f t="shared" si="2"/>
        <v>0.58448195706437645</v>
      </c>
      <c r="N21">
        <f t="shared" si="3"/>
        <v>-0.58625395924313162</v>
      </c>
      <c r="O21">
        <f t="shared" si="4"/>
        <v>-0.4526187982849636</v>
      </c>
      <c r="Q21">
        <v>0</v>
      </c>
      <c r="R21">
        <v>-1</v>
      </c>
      <c r="S21">
        <v>3</v>
      </c>
      <c r="T21">
        <v>24</v>
      </c>
      <c r="U21">
        <v>5</v>
      </c>
      <c r="V21">
        <v>1</v>
      </c>
      <c r="W21">
        <v>1</v>
      </c>
      <c r="X21">
        <v>-1.5</v>
      </c>
    </row>
    <row r="22" spans="1:24" x14ac:dyDescent="0.25">
      <c r="A22" s="30">
        <v>1</v>
      </c>
      <c r="B22" s="30">
        <v>-1</v>
      </c>
      <c r="C22" s="30">
        <v>1</v>
      </c>
      <c r="D22" s="30">
        <v>1</v>
      </c>
      <c r="E22" s="30">
        <v>1</v>
      </c>
      <c r="F22" s="30">
        <v>-1</v>
      </c>
      <c r="G22" s="30">
        <v>-1</v>
      </c>
      <c r="H22" s="30">
        <v>1</v>
      </c>
      <c r="I22" s="5">
        <v>4.25</v>
      </c>
      <c r="J22" s="5">
        <v>4.0781542625102194</v>
      </c>
      <c r="K22" s="5">
        <f t="shared" si="0"/>
        <v>0.1718457374897806</v>
      </c>
      <c r="L22" s="5">
        <f t="shared" si="1"/>
        <v>-0.87307692307692353</v>
      </c>
      <c r="M22" s="5">
        <f t="shared" si="2"/>
        <v>0.1718457374897806</v>
      </c>
      <c r="N22">
        <f t="shared" si="3"/>
        <v>-1.1326928845793029</v>
      </c>
      <c r="O22">
        <f t="shared" si="4"/>
        <v>0.13307615445253407</v>
      </c>
      <c r="Q22">
        <v>3</v>
      </c>
      <c r="R22">
        <v>2</v>
      </c>
      <c r="S22">
        <v>-3</v>
      </c>
      <c r="T22">
        <v>5</v>
      </c>
      <c r="U22">
        <v>27</v>
      </c>
      <c r="V22">
        <v>1</v>
      </c>
      <c r="W22">
        <v>-2</v>
      </c>
      <c r="X22">
        <v>-1.5</v>
      </c>
    </row>
    <row r="23" spans="1:24" x14ac:dyDescent="0.25">
      <c r="A23" s="30">
        <v>1</v>
      </c>
      <c r="B23" s="30">
        <v>-1</v>
      </c>
      <c r="C23" s="30">
        <v>-1</v>
      </c>
      <c r="D23" s="30">
        <v>1</v>
      </c>
      <c r="E23" s="30">
        <v>-1</v>
      </c>
      <c r="F23" s="30">
        <v>1</v>
      </c>
      <c r="G23" s="30">
        <v>-1</v>
      </c>
      <c r="H23" s="30">
        <v>1</v>
      </c>
      <c r="I23" s="5">
        <v>1.25</v>
      </c>
      <c r="J23" s="5">
        <v>2.7089187444001022</v>
      </c>
      <c r="K23" s="5">
        <f t="shared" si="0"/>
        <v>-1.4589187444001022</v>
      </c>
      <c r="L23" s="5">
        <f t="shared" si="1"/>
        <v>-3.8730769230769235</v>
      </c>
      <c r="M23" s="5">
        <f t="shared" si="2"/>
        <v>1.4589187444001022</v>
      </c>
      <c r="N23">
        <f t="shared" si="3"/>
        <v>0.57173042428665044</v>
      </c>
      <c r="O23">
        <f t="shared" si="4"/>
        <v>-1.1297766182593243</v>
      </c>
      <c r="Q23">
        <v>3</v>
      </c>
      <c r="R23">
        <v>1</v>
      </c>
      <c r="S23">
        <v>3</v>
      </c>
      <c r="T23">
        <v>1</v>
      </c>
      <c r="U23">
        <v>1</v>
      </c>
      <c r="V23">
        <v>19.5</v>
      </c>
      <c r="W23">
        <v>2</v>
      </c>
      <c r="X23">
        <v>5.25</v>
      </c>
    </row>
    <row r="24" spans="1:24" x14ac:dyDescent="0.25">
      <c r="A24" s="30">
        <v>1</v>
      </c>
      <c r="B24" s="30">
        <v>1</v>
      </c>
      <c r="C24" s="30">
        <v>1</v>
      </c>
      <c r="D24" s="30">
        <v>1</v>
      </c>
      <c r="E24" s="30">
        <v>1</v>
      </c>
      <c r="F24" s="30">
        <v>0.5</v>
      </c>
      <c r="G24" s="30">
        <v>0.5</v>
      </c>
      <c r="H24" s="30">
        <v>-0.5</v>
      </c>
      <c r="I24" s="5">
        <v>6.45</v>
      </c>
      <c r="J24" s="5">
        <v>7.9231190965942648</v>
      </c>
      <c r="K24" s="5">
        <f t="shared" si="0"/>
        <v>-1.4731190965942647</v>
      </c>
      <c r="L24" s="5">
        <f t="shared" si="1"/>
        <v>1.3269230769230766</v>
      </c>
      <c r="M24" s="5">
        <f t="shared" si="2"/>
        <v>1.4731190965942647</v>
      </c>
      <c r="N24">
        <f t="shared" si="3"/>
        <v>0.59053542691189997</v>
      </c>
      <c r="O24">
        <f t="shared" si="4"/>
        <v>-1.1407732731049711</v>
      </c>
      <c r="Q24">
        <v>3</v>
      </c>
      <c r="R24">
        <v>-5</v>
      </c>
      <c r="S24">
        <v>6</v>
      </c>
      <c r="T24">
        <v>1</v>
      </c>
      <c r="U24">
        <v>-2</v>
      </c>
      <c r="V24">
        <v>2</v>
      </c>
      <c r="W24">
        <v>22.5</v>
      </c>
      <c r="X24">
        <v>2.25</v>
      </c>
    </row>
    <row r="25" spans="1:24" x14ac:dyDescent="0.25">
      <c r="A25" s="30">
        <v>1</v>
      </c>
      <c r="B25" s="30">
        <v>-1</v>
      </c>
      <c r="C25" s="30">
        <v>-1</v>
      </c>
      <c r="D25" s="30">
        <v>-1</v>
      </c>
      <c r="E25" s="30">
        <v>1</v>
      </c>
      <c r="F25" s="30">
        <v>-0.5</v>
      </c>
      <c r="G25" s="30">
        <v>0.5</v>
      </c>
      <c r="H25" s="30">
        <v>-1</v>
      </c>
      <c r="I25" s="5">
        <v>2.1</v>
      </c>
      <c r="J25" s="5">
        <v>2.6662933342432162</v>
      </c>
      <c r="K25" s="5">
        <f t="shared" si="0"/>
        <v>-0.56629333424321615</v>
      </c>
      <c r="L25" s="5">
        <f t="shared" si="1"/>
        <v>-3.0230769230769234</v>
      </c>
      <c r="M25" s="5">
        <f t="shared" si="2"/>
        <v>0.56629333424321615</v>
      </c>
      <c r="N25">
        <f t="shared" si="3"/>
        <v>-0.61034048155081055</v>
      </c>
      <c r="O25">
        <f t="shared" si="4"/>
        <v>-0.43853365415986395</v>
      </c>
      <c r="Q25">
        <v>3.5</v>
      </c>
      <c r="R25">
        <v>1.5</v>
      </c>
      <c r="S25">
        <v>3.5</v>
      </c>
      <c r="T25">
        <v>-1.5</v>
      </c>
      <c r="U25">
        <v>-1.5</v>
      </c>
      <c r="V25">
        <v>5.25</v>
      </c>
      <c r="W25">
        <v>2.25</v>
      </c>
      <c r="X25">
        <v>26.25</v>
      </c>
    </row>
    <row r="26" spans="1:24" ht="17.25" x14ac:dyDescent="0.25">
      <c r="A26" s="30">
        <v>1</v>
      </c>
      <c r="B26" s="30">
        <v>-1</v>
      </c>
      <c r="C26" s="30">
        <v>1</v>
      </c>
      <c r="D26" s="30">
        <v>2</v>
      </c>
      <c r="E26" s="30">
        <v>2</v>
      </c>
      <c r="F26" s="30">
        <v>1</v>
      </c>
      <c r="G26" s="30">
        <v>1</v>
      </c>
      <c r="H26" s="30">
        <v>1</v>
      </c>
      <c r="I26" s="5">
        <v>4.75</v>
      </c>
      <c r="J26" s="5">
        <v>4.8452029341667062</v>
      </c>
      <c r="K26" s="5">
        <f t="shared" si="0"/>
        <v>-9.5202934166706221E-2</v>
      </c>
      <c r="L26" s="5">
        <f t="shared" si="1"/>
        <v>-0.37307692307692353</v>
      </c>
      <c r="M26" s="5">
        <f t="shared" si="2"/>
        <v>9.5202934166706221E-2</v>
      </c>
      <c r="N26">
        <f t="shared" si="3"/>
        <v>-1.234188122020623</v>
      </c>
      <c r="O26">
        <f t="shared" si="4"/>
        <v>-7.3724495914577221E-2</v>
      </c>
      <c r="Q26" s="11" t="s">
        <v>91</v>
      </c>
      <c r="R26" s="3"/>
      <c r="S26" s="3"/>
      <c r="T26" s="3"/>
      <c r="U26" s="3"/>
      <c r="V26" s="3"/>
      <c r="W26" s="3"/>
      <c r="X26" s="3"/>
    </row>
    <row r="27" spans="1:24" x14ac:dyDescent="0.25">
      <c r="A27" s="30">
        <v>1</v>
      </c>
      <c r="B27" s="30">
        <v>-1</v>
      </c>
      <c r="C27" s="30">
        <v>2</v>
      </c>
      <c r="D27" s="30">
        <v>-1</v>
      </c>
      <c r="E27" s="30">
        <v>-2</v>
      </c>
      <c r="F27" s="30">
        <v>1</v>
      </c>
      <c r="G27" s="30">
        <v>2</v>
      </c>
      <c r="H27" s="30">
        <v>2</v>
      </c>
      <c r="I27" s="5">
        <v>3.6</v>
      </c>
      <c r="J27" s="5">
        <v>4.6577071312618248</v>
      </c>
      <c r="K27" s="5">
        <f t="shared" si="0"/>
        <v>-1.0577071312618247</v>
      </c>
      <c r="L27" s="5">
        <f t="shared" si="1"/>
        <v>-1.5230769230769234</v>
      </c>
      <c r="M27" s="5">
        <f t="shared" si="2"/>
        <v>1.0577071312618247</v>
      </c>
      <c r="N27">
        <f t="shared" si="3"/>
        <v>4.0420683853070877E-2</v>
      </c>
      <c r="O27">
        <f t="shared" si="4"/>
        <v>-0.81908111089293067</v>
      </c>
      <c r="Q27">
        <f t="array" ref="Q27:X34">MINVERSE(Q18:X25)</f>
        <v>4.0827437878766297E-2</v>
      </c>
      <c r="R27">
        <v>-2.8962675936845323E-4</v>
      </c>
      <c r="S27">
        <v>-1.9937736937624797E-3</v>
      </c>
      <c r="T27">
        <v>1.4814303268725524E-3</v>
      </c>
      <c r="U27">
        <v>-5.438783763484222E-3</v>
      </c>
      <c r="V27">
        <v>-4.1528935117443426E-3</v>
      </c>
      <c r="W27">
        <v>-4.7414478288209903E-3</v>
      </c>
      <c r="X27">
        <v>-4.1504177566427857E-3</v>
      </c>
    </row>
    <row r="28" spans="1:24" x14ac:dyDescent="0.25">
      <c r="A28" s="30">
        <v>1</v>
      </c>
      <c r="B28" s="30">
        <v>2</v>
      </c>
      <c r="C28" s="30">
        <v>-1</v>
      </c>
      <c r="D28" s="30">
        <v>-1</v>
      </c>
      <c r="E28" s="30">
        <v>1</v>
      </c>
      <c r="F28" s="30">
        <v>1</v>
      </c>
      <c r="G28" s="30">
        <v>-1</v>
      </c>
      <c r="H28" s="30">
        <v>2</v>
      </c>
      <c r="I28" s="5">
        <v>4.55</v>
      </c>
      <c r="J28" s="5">
        <v>5.929408193965533</v>
      </c>
      <c r="K28" s="5">
        <f t="shared" si="0"/>
        <v>-1.3794081939655332</v>
      </c>
      <c r="L28" s="5">
        <f t="shared" si="1"/>
        <v>-0.57307692307692371</v>
      </c>
      <c r="M28" s="5">
        <f t="shared" si="2"/>
        <v>1.3794081939655332</v>
      </c>
      <c r="N28">
        <f t="shared" si="3"/>
        <v>0.46643753512353875</v>
      </c>
      <c r="O28">
        <f t="shared" si="4"/>
        <v>-1.0682041961277258</v>
      </c>
      <c r="Q28">
        <v>-2.8962675936845323E-4</v>
      </c>
      <c r="R28">
        <v>4.4647891036921801E-2</v>
      </c>
      <c r="S28">
        <v>3.6157362932249027E-3</v>
      </c>
      <c r="T28">
        <v>1.4611737628700279E-3</v>
      </c>
      <c r="U28">
        <v>-2.5346976520259708E-3</v>
      </c>
      <c r="V28">
        <v>-2.8129865927093169E-3</v>
      </c>
      <c r="W28">
        <v>9.2849084114029166E-3</v>
      </c>
      <c r="X28">
        <v>-3.2893855265351186E-3</v>
      </c>
    </row>
    <row r="29" spans="1:24" x14ac:dyDescent="0.25">
      <c r="A29" s="30">
        <v>1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1">
        <v>4.5</v>
      </c>
      <c r="J29" s="5">
        <v>5.1037271099889754</v>
      </c>
      <c r="K29" s="5">
        <f t="shared" ref="K29:K33" si="5">(I29-J29)</f>
        <v>-0.60372710998897539</v>
      </c>
      <c r="L29" s="5">
        <f t="shared" ref="L29:L33" si="6">(I29-$I$34)</f>
        <v>-0.62307692307692353</v>
      </c>
      <c r="M29" s="5">
        <f t="shared" si="2"/>
        <v>0.60372710998897539</v>
      </c>
      <c r="N29">
        <f t="shared" si="3"/>
        <v>-0.5607683130899902</v>
      </c>
      <c r="O29">
        <f t="shared" si="4"/>
        <v>-0.46752211203872401</v>
      </c>
      <c r="Q29">
        <v>-1.9937736937624805E-3</v>
      </c>
      <c r="R29">
        <v>3.6157362932249032E-3</v>
      </c>
      <c r="S29">
        <v>4.7577545893465419E-2</v>
      </c>
      <c r="T29">
        <v>-6.6398221692950711E-3</v>
      </c>
      <c r="U29">
        <v>5.6658039641762524E-3</v>
      </c>
      <c r="V29">
        <v>-4.916712389090896E-3</v>
      </c>
      <c r="W29">
        <v>-9.9316930446404703E-3</v>
      </c>
      <c r="X29">
        <v>-4.5054775258402922E-3</v>
      </c>
    </row>
    <row r="30" spans="1:24" x14ac:dyDescent="0.25">
      <c r="A30" s="30">
        <v>1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1">
        <v>4.2</v>
      </c>
      <c r="J30" s="5">
        <v>5.1037271099889754</v>
      </c>
      <c r="K30" s="5">
        <f t="shared" si="5"/>
        <v>-0.90372710998897521</v>
      </c>
      <c r="L30" s="5">
        <f t="shared" si="6"/>
        <v>-0.92307692307692335</v>
      </c>
      <c r="M30" s="5">
        <f t="shared" si="2"/>
        <v>0.90372710998897521</v>
      </c>
      <c r="N30">
        <f t="shared" si="3"/>
        <v>-0.16348937870595717</v>
      </c>
      <c r="O30">
        <f t="shared" si="4"/>
        <v>-0.69984004391721555</v>
      </c>
      <c r="Q30">
        <v>1.4814303268725522E-3</v>
      </c>
      <c r="R30">
        <v>1.4611737628700279E-3</v>
      </c>
      <c r="S30">
        <v>-6.6398221692950711E-3</v>
      </c>
      <c r="T30">
        <v>4.4775603814795617E-2</v>
      </c>
      <c r="U30">
        <v>-9.1401967118890926E-3</v>
      </c>
      <c r="V30">
        <v>-1.8349568899954012E-3</v>
      </c>
      <c r="W30">
        <v>-1.0513516192261695E-3</v>
      </c>
      <c r="X30">
        <v>3.0977061437816498E-3</v>
      </c>
    </row>
    <row r="31" spans="1:24" x14ac:dyDescent="0.25">
      <c r="A31" s="30">
        <v>1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1">
        <v>4.25</v>
      </c>
      <c r="J31" s="5">
        <v>5.1037271099889754</v>
      </c>
      <c r="K31" s="5">
        <f t="shared" si="5"/>
        <v>-0.85372710998897539</v>
      </c>
      <c r="L31" s="5">
        <f t="shared" si="6"/>
        <v>-0.87307692307692353</v>
      </c>
      <c r="M31" s="5">
        <f t="shared" si="2"/>
        <v>0.85372710998897539</v>
      </c>
      <c r="N31">
        <f t="shared" si="3"/>
        <v>-0.22970253443662916</v>
      </c>
      <c r="O31">
        <f t="shared" si="4"/>
        <v>-0.66112038860413369</v>
      </c>
      <c r="Q31">
        <v>-5.4387837634842211E-3</v>
      </c>
      <c r="R31">
        <v>-2.5346976520259704E-3</v>
      </c>
      <c r="S31">
        <v>5.6658039641762515E-3</v>
      </c>
      <c r="T31">
        <v>-9.1401967118890926E-3</v>
      </c>
      <c r="U31">
        <v>4.0555595634361626E-2</v>
      </c>
      <c r="V31">
        <v>-2.3689172350689564E-3</v>
      </c>
      <c r="W31">
        <v>2.6571911500867526E-3</v>
      </c>
      <c r="X31">
        <v>2.155760364028285E-3</v>
      </c>
    </row>
    <row r="32" spans="1:24" x14ac:dyDescent="0.25">
      <c r="A32" s="30">
        <v>1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1">
        <v>5</v>
      </c>
      <c r="J32" s="5">
        <v>5.1037271099889754</v>
      </c>
      <c r="K32" s="5">
        <f t="shared" si="5"/>
        <v>-0.10372710998897539</v>
      </c>
      <c r="L32" s="5">
        <f t="shared" si="6"/>
        <v>-0.12307692307692353</v>
      </c>
      <c r="M32" s="5">
        <f t="shared" si="2"/>
        <v>0.10372710998897539</v>
      </c>
      <c r="N32">
        <f t="shared" si="3"/>
        <v>-1.2228998703967122</v>
      </c>
      <c r="O32">
        <f t="shared" si="4"/>
        <v>-8.0325558907904604E-2</v>
      </c>
      <c r="Q32">
        <v>-4.1528935117443443E-3</v>
      </c>
      <c r="R32">
        <v>-2.8129865927093169E-3</v>
      </c>
      <c r="S32">
        <v>-4.9167123890908951E-3</v>
      </c>
      <c r="T32">
        <v>-1.8349568899954012E-3</v>
      </c>
      <c r="U32">
        <v>-2.3689172350689568E-3</v>
      </c>
      <c r="V32">
        <v>5.5976317546898913E-2</v>
      </c>
      <c r="W32">
        <v>-2.883121413473343E-3</v>
      </c>
      <c r="X32">
        <v>-9.8183373175814662E-3</v>
      </c>
    </row>
    <row r="33" spans="1:64" x14ac:dyDescent="0.25">
      <c r="A33" s="30">
        <v>1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1">
        <v>4.9000000000000004</v>
      </c>
      <c r="J33" s="5">
        <v>5.1037271099889754</v>
      </c>
      <c r="K33" s="5">
        <f t="shared" si="5"/>
        <v>-0.20372710998897503</v>
      </c>
      <c r="L33" s="5">
        <f t="shared" si="6"/>
        <v>-0.22307692307692317</v>
      </c>
      <c r="M33" s="5">
        <f t="shared" si="2"/>
        <v>0.20372710998897503</v>
      </c>
      <c r="N33">
        <f t="shared" si="3"/>
        <v>-1.0904735589353685</v>
      </c>
      <c r="O33">
        <f t="shared" si="4"/>
        <v>-0.15776486953406821</v>
      </c>
      <c r="Q33">
        <v>-4.7414478288209903E-3</v>
      </c>
      <c r="R33">
        <v>9.2849084114029166E-3</v>
      </c>
      <c r="S33">
        <v>-9.9316930446404703E-3</v>
      </c>
      <c r="T33">
        <v>-1.0513516192261687E-3</v>
      </c>
      <c r="U33">
        <v>2.6571911500867518E-3</v>
      </c>
      <c r="V33">
        <v>-2.8831214134733426E-3</v>
      </c>
      <c r="W33">
        <v>5.0551475360931443E-2</v>
      </c>
      <c r="X33">
        <v>-2.2387444725736803E-3</v>
      </c>
    </row>
    <row r="34" spans="1:64" x14ac:dyDescent="0.25">
      <c r="A34" s="17"/>
      <c r="B34" s="17"/>
      <c r="C34" s="17"/>
      <c r="E34" s="33"/>
      <c r="F34" s="33"/>
      <c r="G34" s="33"/>
      <c r="H34" s="10" t="s">
        <v>38</v>
      </c>
      <c r="I34" s="31">
        <f>AVERAGE(I8:I33)</f>
        <v>5.1230769230769235</v>
      </c>
      <c r="J34" s="19" t="s">
        <v>128</v>
      </c>
      <c r="K34" s="41">
        <f>AVERAGE(K8:K33)</f>
        <v>-9.2233912815013012E-16</v>
      </c>
      <c r="L34" s="16" t="s">
        <v>38</v>
      </c>
      <c r="M34" s="16">
        <f>AVERAGE(M8:M33)</f>
        <v>1.0271839796260036</v>
      </c>
      <c r="N34" s="17"/>
      <c r="O34" s="17"/>
      <c r="Q34">
        <v>-4.1504177566427849E-3</v>
      </c>
      <c r="R34">
        <v>-3.2893855265351182E-3</v>
      </c>
      <c r="S34">
        <v>-4.5054775258402914E-3</v>
      </c>
      <c r="T34">
        <v>3.0977061437816498E-3</v>
      </c>
      <c r="U34">
        <v>2.155760364028285E-3</v>
      </c>
      <c r="V34">
        <v>-9.8183373175814662E-3</v>
      </c>
      <c r="W34">
        <v>-2.2387444725736798E-3</v>
      </c>
      <c r="X34">
        <v>4.1893080286506741E-2</v>
      </c>
    </row>
    <row r="35" spans="1:64" x14ac:dyDescent="0.25">
      <c r="A35" s="17"/>
      <c r="B35" s="17"/>
      <c r="C35" s="17"/>
      <c r="D35" s="17"/>
      <c r="E35" s="17"/>
      <c r="F35" s="17"/>
      <c r="G35" s="17"/>
      <c r="H35" s="16" t="s">
        <v>37</v>
      </c>
      <c r="I35" s="5">
        <f>STDEV(I8:I33)</f>
        <v>2.1616766996584271</v>
      </c>
      <c r="J35" t="s">
        <v>37</v>
      </c>
      <c r="K35" s="41">
        <f>STDEV(K8:K33)</f>
        <v>1.2913338095524536</v>
      </c>
      <c r="L35" s="16" t="s">
        <v>37</v>
      </c>
      <c r="M35" s="16">
        <f>STDEV(M8:M33)</f>
        <v>0.75513694292686129</v>
      </c>
      <c r="N35" s="17"/>
      <c r="O35" s="17"/>
    </row>
    <row r="36" spans="1:64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9"/>
      <c r="K36" s="17"/>
      <c r="L36" s="17"/>
      <c r="N36" s="17"/>
      <c r="O36" s="17"/>
    </row>
    <row r="37" spans="1:64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9"/>
      <c r="K37" s="17"/>
      <c r="L37" s="17"/>
      <c r="N37" s="17"/>
      <c r="O37" s="17"/>
    </row>
    <row r="38" spans="1:64" x14ac:dyDescent="0.25">
      <c r="A38" s="17"/>
      <c r="C38" s="13" t="s">
        <v>74</v>
      </c>
      <c r="D38" s="13" t="s">
        <v>75</v>
      </c>
      <c r="E38" s="13" t="s">
        <v>76</v>
      </c>
      <c r="H38" s="35"/>
      <c r="J38" s="17"/>
    </row>
    <row r="39" spans="1:64" ht="17.25" x14ac:dyDescent="0.25">
      <c r="A39" s="17"/>
      <c r="B39" s="9" t="s">
        <v>77</v>
      </c>
      <c r="C39" s="5">
        <v>26</v>
      </c>
      <c r="D39" s="5">
        <v>7</v>
      </c>
      <c r="E39" s="5">
        <f>(C39-D39-1)</f>
        <v>18</v>
      </c>
      <c r="F39" t="s">
        <v>78</v>
      </c>
      <c r="H39" s="19"/>
      <c r="J39" s="17"/>
      <c r="Q39" s="11" t="s">
        <v>92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x14ac:dyDescent="0.25">
      <c r="A40" s="17"/>
      <c r="B40" s="9" t="s">
        <v>79</v>
      </c>
      <c r="C40" s="5">
        <v>26</v>
      </c>
      <c r="D40" s="5">
        <v>0</v>
      </c>
      <c r="E40" s="5">
        <f>(C40-1)</f>
        <v>25</v>
      </c>
      <c r="F40" t="s">
        <v>80</v>
      </c>
      <c r="H40" s="19"/>
      <c r="J40" s="17"/>
      <c r="Q40">
        <f t="array" ref="Q40:AP47">MMULT(Q27:X34,Q9:AP16)</f>
        <v>3.0035885283775814E-2</v>
      </c>
      <c r="R40">
        <v>3.1451652167821011E-2</v>
      </c>
      <c r="S40">
        <v>3.2049507283237418E-2</v>
      </c>
      <c r="T40">
        <v>4.7245314446169577E-2</v>
      </c>
      <c r="U40">
        <v>5.554614995945515E-2</v>
      </c>
      <c r="V40">
        <v>3.8336720797061387E-2</v>
      </c>
      <c r="W40">
        <v>4.0350342796522991E-2</v>
      </c>
      <c r="X40">
        <v>3.9752487681106584E-2</v>
      </c>
      <c r="Y40">
        <v>4.8210696604968718E-2</v>
      </c>
      <c r="Z40">
        <v>5.477002449597345E-2</v>
      </c>
      <c r="AA40">
        <v>2.984276040510115E-2</v>
      </c>
      <c r="AB40">
        <v>5.3013662343083238E-2</v>
      </c>
      <c r="AC40">
        <v>4.4712826829797665E-2</v>
      </c>
      <c r="AD40">
        <v>2.1541924891815577E-2</v>
      </c>
      <c r="AE40">
        <v>3.9909861091683145E-2</v>
      </c>
      <c r="AF40" s="8">
        <v>4.6469188982687877E-2</v>
      </c>
      <c r="AG40">
        <v>3.2214722197062416E-2</v>
      </c>
      <c r="AH40">
        <v>4.0046764839644915E-2</v>
      </c>
      <c r="AI40">
        <v>1.8163824973940805E-2</v>
      </c>
      <c r="AJ40">
        <v>2.4589029768033781E-2</v>
      </c>
      <c r="AK40">
        <v>2.7609462767226166E-2</v>
      </c>
      <c r="AL40">
        <v>4.0827437878766297E-2</v>
      </c>
      <c r="AM40">
        <v>4.0827437878766297E-2</v>
      </c>
      <c r="AN40">
        <v>4.0827437878766297E-2</v>
      </c>
      <c r="AO40">
        <v>4.0827437878766297E-2</v>
      </c>
      <c r="AP40">
        <v>4.0827437878766297E-2</v>
      </c>
    </row>
    <row r="41" spans="1:64" x14ac:dyDescent="0.25">
      <c r="A41" s="17"/>
      <c r="J41" s="17"/>
      <c r="Q41">
        <v>-3.706572132175092E-2</v>
      </c>
      <c r="R41">
        <v>-4.3740616026834038E-2</v>
      </c>
      <c r="S41">
        <v>2.1359376038785096E-2</v>
      </c>
      <c r="T41">
        <v>3.9286217114705473E-2</v>
      </c>
      <c r="U41">
        <v>4.5864988167775712E-2</v>
      </c>
      <c r="V41">
        <v>-3.0486950268680681E-2</v>
      </c>
      <c r="W41">
        <v>2.7938147091855336E-2</v>
      </c>
      <c r="X41">
        <v>-3.7161844973763798E-2</v>
      </c>
      <c r="Y41">
        <v>-4.5577841684379776E-2</v>
      </c>
      <c r="Z41">
        <v>-5.3365892152196275E-2</v>
      </c>
      <c r="AA41">
        <v>5.6661784026851035E-2</v>
      </c>
      <c r="AB41">
        <v>6.0125679929871799E-2</v>
      </c>
      <c r="AC41">
        <v>5.3546908876801559E-2</v>
      </c>
      <c r="AD41">
        <v>5.0083012973780795E-2</v>
      </c>
      <c r="AE41">
        <v>-5.2156612737450016E-2</v>
      </c>
      <c r="AF41" s="8">
        <v>-5.9944663205266514E-2</v>
      </c>
      <c r="AG41">
        <v>5.1781130354236669E-2</v>
      </c>
      <c r="AH41">
        <v>-4.3210792475819916E-2</v>
      </c>
      <c r="AI41">
        <v>-4.0286292989218757E-2</v>
      </c>
      <c r="AJ41">
        <v>-2.4919764491632249E-2</v>
      </c>
      <c r="AK41">
        <v>6.2717881549171767E-2</v>
      </c>
      <c r="AL41">
        <v>-2.8962675936845323E-4</v>
      </c>
      <c r="AM41">
        <v>-2.8962675936845323E-4</v>
      </c>
      <c r="AN41">
        <v>-2.8962675936845323E-4</v>
      </c>
      <c r="AO41">
        <v>-2.8962675936845323E-4</v>
      </c>
      <c r="AP41">
        <v>-2.8962675936845323E-4</v>
      </c>
    </row>
    <row r="42" spans="1:64" x14ac:dyDescent="0.25">
      <c r="A42" s="17"/>
      <c r="B42" s="10" t="s">
        <v>77</v>
      </c>
      <c r="C42" s="10" t="s">
        <v>79</v>
      </c>
      <c r="D42" s="10" t="s">
        <v>48</v>
      </c>
      <c r="E42" s="10" t="s">
        <v>50</v>
      </c>
      <c r="F42" s="10" t="s">
        <v>81</v>
      </c>
      <c r="G42" s="10" t="s">
        <v>82</v>
      </c>
      <c r="H42" s="10" t="s">
        <v>83</v>
      </c>
      <c r="M42" s="33"/>
      <c r="N42" s="33"/>
      <c r="O42" s="33"/>
      <c r="Q42">
        <v>2.3588171152025193E-2</v>
      </c>
      <c r="R42">
        <v>-5.0401887928371358E-2</v>
      </c>
      <c r="S42">
        <v>-3.31404540308224E-2</v>
      </c>
      <c r="T42">
        <v>6.0516454605937728E-2</v>
      </c>
      <c r="U42">
        <v>6.9527409657618319E-2</v>
      </c>
      <c r="V42">
        <v>3.2599126203705781E-2</v>
      </c>
      <c r="W42">
        <v>-2.4129498979141812E-2</v>
      </c>
      <c r="X42">
        <v>-4.1390932876690767E-2</v>
      </c>
      <c r="Y42">
        <v>6.0347900660930875E-2</v>
      </c>
      <c r="Z42">
        <v>-5.5972223832534265E-2</v>
      </c>
      <c r="AA42">
        <v>3.7882562379917953E-2</v>
      </c>
      <c r="AB42">
        <v>-5.8770712557183594E-2</v>
      </c>
      <c r="AC42">
        <v>-6.7781667608864185E-2</v>
      </c>
      <c r="AD42">
        <v>2.8871607328237365E-2</v>
      </c>
      <c r="AE42">
        <v>5.1336945609250284E-2</v>
      </c>
      <c r="AF42" s="8">
        <v>-6.4983178884214843E-2</v>
      </c>
      <c r="AG42">
        <v>4.3054026333863488E-2</v>
      </c>
      <c r="AH42">
        <v>-3.8883442548915972E-2</v>
      </c>
      <c r="AI42">
        <v>2.0666116536668739E-2</v>
      </c>
      <c r="AJ42">
        <v>5.1062742510833599E-2</v>
      </c>
      <c r="AK42">
        <v>-3.4030195263437778E-2</v>
      </c>
      <c r="AL42">
        <v>-1.9937736937624805E-3</v>
      </c>
      <c r="AM42">
        <v>-1.9937736937624805E-3</v>
      </c>
      <c r="AN42">
        <v>-1.9937736937624805E-3</v>
      </c>
      <c r="AO42">
        <v>-1.9937736937624805E-3</v>
      </c>
      <c r="AP42">
        <v>-1.9937736937624805E-3</v>
      </c>
    </row>
    <row r="43" spans="1:64" x14ac:dyDescent="0.25">
      <c r="A43" s="17"/>
      <c r="B43" s="5">
        <f>SUMSQ(K8:K33)</f>
        <v>41.688575192331314</v>
      </c>
      <c r="C43" s="5">
        <f>SUMSQ(L8:L33)</f>
        <v>116.82115384615382</v>
      </c>
      <c r="D43" s="5">
        <f>(C43-B43)/C43</f>
        <v>0.64314189836514912</v>
      </c>
      <c r="E43" s="34">
        <f>((C43/E40)-(B43/E39))/(C43/E40)</f>
        <v>0.50436374772937376</v>
      </c>
      <c r="F43" s="5">
        <f>SQRT(B43/E39)</f>
        <v>1.5218514891833295</v>
      </c>
      <c r="G43" s="5">
        <f>SQRT(B43/C39)</f>
        <v>1.266256979513475</v>
      </c>
      <c r="H43" s="34">
        <f>((100*G43)/I34)</f>
        <v>24.716727828341103</v>
      </c>
      <c r="M43" s="19"/>
      <c r="N43" s="19"/>
      <c r="O43" s="19"/>
      <c r="Q43">
        <v>-4.204357507363899E-2</v>
      </c>
      <c r="R43">
        <v>-4.3374410378836228E-2</v>
      </c>
      <c r="S43">
        <v>-4.201927339463464E-2</v>
      </c>
      <c r="T43">
        <v>-3.3348610529455792E-2</v>
      </c>
      <c r="U43">
        <v>-3.9544022817019096E-2</v>
      </c>
      <c r="V43">
        <v>-4.8238987361202294E-2</v>
      </c>
      <c r="W43">
        <v>-4.8214685682197944E-2</v>
      </c>
      <c r="X43">
        <v>-4.9569822666399532E-2</v>
      </c>
      <c r="Y43">
        <v>2.8804443863053902E-2</v>
      </c>
      <c r="Z43">
        <v>5.6694567845431421E-2</v>
      </c>
      <c r="AA43">
        <v>2.5954174370350813E-2</v>
      </c>
      <c r="AB43">
        <v>6.1184125912709934E-2</v>
      </c>
      <c r="AC43">
        <v>6.7379538200273231E-2</v>
      </c>
      <c r="AD43">
        <v>3.2149586657914113E-2</v>
      </c>
      <c r="AE43">
        <v>3.4999856150617202E-2</v>
      </c>
      <c r="AF43" s="8">
        <v>6.2889980132994724E-2</v>
      </c>
      <c r="AG43">
        <v>2.8946181696852421E-2</v>
      </c>
      <c r="AH43">
        <v>-4.9961625301784156E-2</v>
      </c>
      <c r="AI43">
        <v>6.486264623508059E-2</v>
      </c>
      <c r="AJ43">
        <v>-3.749684600648949E-2</v>
      </c>
      <c r="AK43">
        <v>-3.7460393487982968E-2</v>
      </c>
      <c r="AL43">
        <v>1.4814303268725522E-3</v>
      </c>
      <c r="AM43">
        <v>1.4814303268725522E-3</v>
      </c>
      <c r="AN43">
        <v>1.4814303268725522E-3</v>
      </c>
      <c r="AO43">
        <v>1.4814303268725522E-3</v>
      </c>
      <c r="AP43">
        <v>1.4814303268725522E-3</v>
      </c>
    </row>
    <row r="44" spans="1:64" x14ac:dyDescent="0.25">
      <c r="A44" s="17"/>
      <c r="Q44">
        <v>-2.620964679070845E-2</v>
      </c>
      <c r="R44">
        <v>4.8307771019800209E-2</v>
      </c>
      <c r="S44">
        <v>3.3186158945436854E-2</v>
      </c>
      <c r="T44">
        <v>-3.1855589924795986E-2</v>
      </c>
      <c r="U44">
        <v>-3.6167110652852559E-2</v>
      </c>
      <c r="V44">
        <v>-3.0521167518765022E-2</v>
      </c>
      <c r="W44">
        <v>2.8874638217380282E-2</v>
      </c>
      <c r="X44">
        <v>4.3996250291743637E-2</v>
      </c>
      <c r="Y44">
        <v>3.1733082496144448E-2</v>
      </c>
      <c r="Z44">
        <v>-6.5447551171069221E-2</v>
      </c>
      <c r="AA44">
        <v>2.7240235022128103E-2</v>
      </c>
      <c r="AB44">
        <v>-6.046472970480974E-2</v>
      </c>
      <c r="AC44">
        <v>-5.6153208976753168E-2</v>
      </c>
      <c r="AD44">
        <v>3.1551755750184672E-2</v>
      </c>
      <c r="AE44">
        <v>3.604460322420102E-2</v>
      </c>
      <c r="AF44">
        <v>-6.1136030443012648E-2</v>
      </c>
      <c r="AG44">
        <v>2.8173978246633348E-2</v>
      </c>
      <c r="AH44">
        <v>4.1483196099165787E-2</v>
      </c>
      <c r="AI44">
        <v>6.8036549976709146E-2</v>
      </c>
      <c r="AJ44">
        <v>-5.6286486946778791E-2</v>
      </c>
      <c r="AK44">
        <v>3.280722165743917E-2</v>
      </c>
      <c r="AL44">
        <v>-5.4387837634842211E-3</v>
      </c>
      <c r="AM44">
        <v>-5.4387837634842211E-3</v>
      </c>
      <c r="AN44">
        <v>-5.4387837634842211E-3</v>
      </c>
      <c r="AO44">
        <v>-5.4387837634842211E-3</v>
      </c>
      <c r="AP44">
        <v>-5.4387837634842211E-3</v>
      </c>
    </row>
    <row r="45" spans="1:64" x14ac:dyDescent="0.25">
      <c r="A45" s="17"/>
      <c r="Q45">
        <v>4.1222113632782539E-2</v>
      </c>
      <c r="R45">
        <v>-6.5634931152971407E-2</v>
      </c>
      <c r="S45">
        <v>4.645797358235447E-2</v>
      </c>
      <c r="T45">
        <v>-7.0590251819487235E-2</v>
      </c>
      <c r="U45">
        <v>-5.0953577184324299E-2</v>
      </c>
      <c r="V45">
        <v>6.0858788267945468E-2</v>
      </c>
      <c r="W45">
        <v>6.6094648217517399E-2</v>
      </c>
      <c r="X45">
        <v>-4.5998256517808478E-2</v>
      </c>
      <c r="Y45">
        <v>-5.3735352249034384E-2</v>
      </c>
      <c r="Z45">
        <v>7.278854209308315E-2</v>
      </c>
      <c r="AA45">
        <v>4.6825066832398121E-2</v>
      </c>
      <c r="AB45">
        <v>-5.0556309013080003E-2</v>
      </c>
      <c r="AC45">
        <v>-7.0192983648242932E-2</v>
      </c>
      <c r="AD45">
        <v>2.7188392197235192E-2</v>
      </c>
      <c r="AE45">
        <v>-7.3372026884197319E-2</v>
      </c>
      <c r="AF45">
        <v>5.3151867457920214E-2</v>
      </c>
      <c r="AG45">
        <v>1.5369300106894603E-2</v>
      </c>
      <c r="AH45">
        <v>-1.6568537037622351E-2</v>
      </c>
      <c r="AI45">
        <v>2.8610491257589472E-2</v>
      </c>
      <c r="AJ45">
        <v>2.5972859747705798E-2</v>
      </c>
      <c r="AK45">
        <v>3.3826649672063683E-2</v>
      </c>
      <c r="AL45">
        <v>-4.1528935117443443E-3</v>
      </c>
      <c r="AM45">
        <v>-4.1528935117443443E-3</v>
      </c>
      <c r="AN45">
        <v>-4.1528935117443443E-3</v>
      </c>
      <c r="AO45">
        <v>-4.1528935117443443E-3</v>
      </c>
      <c r="AP45">
        <v>-4.1528935117443443E-3</v>
      </c>
    </row>
    <row r="46" spans="1:64" x14ac:dyDescent="0.25">
      <c r="A46" s="17"/>
      <c r="Q46">
        <v>1.9865720659159463E-2</v>
      </c>
      <c r="R46">
        <v>5.0809731875560586E-2</v>
      </c>
      <c r="S46">
        <v>-3.7489644850443149E-2</v>
      </c>
      <c r="T46">
        <v>-5.690117041295091E-2</v>
      </c>
      <c r="U46">
        <v>-5.2423681467803546E-2</v>
      </c>
      <c r="V46">
        <v>2.4343209604306821E-2</v>
      </c>
      <c r="W46">
        <v>-3.3012155905295784E-2</v>
      </c>
      <c r="X46">
        <v>5.5287220820707951E-2</v>
      </c>
      <c r="Y46">
        <v>-6.7781819228888221E-2</v>
      </c>
      <c r="Z46">
        <v>-5.899905826672746E-2</v>
      </c>
      <c r="AA46">
        <v>4.6124705488833823E-2</v>
      </c>
      <c r="AB46">
        <v>6.6439952104887942E-2</v>
      </c>
      <c r="AC46">
        <v>6.1962463159740584E-2</v>
      </c>
      <c r="AD46">
        <v>4.1647216543686458E-2</v>
      </c>
      <c r="AE46">
        <v>-7.2259308174035572E-2</v>
      </c>
      <c r="AF46">
        <v>-6.3476547211874818E-2</v>
      </c>
      <c r="AG46">
        <v>2.1171156278817931E-2</v>
      </c>
      <c r="AH46">
        <v>2.8569922433505555E-2</v>
      </c>
      <c r="AI46">
        <v>2.468323925174121E-2</v>
      </c>
      <c r="AJ46">
        <v>5.5589567352790005E-2</v>
      </c>
      <c r="AK46">
        <v>-3.0443480911613911E-2</v>
      </c>
      <c r="AL46">
        <v>-4.7414478288209903E-3</v>
      </c>
      <c r="AM46">
        <v>-4.7414478288209903E-3</v>
      </c>
      <c r="AN46">
        <v>-4.7414478288209903E-3</v>
      </c>
      <c r="AO46">
        <v>-4.7414478288209903E-3</v>
      </c>
      <c r="AP46">
        <v>-4.7414478288209903E-3</v>
      </c>
    </row>
    <row r="47" spans="1:64" x14ac:dyDescent="0.25">
      <c r="A47" s="17"/>
      <c r="B47" s="13" t="s">
        <v>29</v>
      </c>
      <c r="C47" s="13" t="s">
        <v>30</v>
      </c>
      <c r="D47" s="13" t="s">
        <v>31</v>
      </c>
      <c r="E47" s="13" t="s">
        <v>32</v>
      </c>
      <c r="F47" s="17"/>
      <c r="G47" s="17"/>
      <c r="H47" s="17"/>
      <c r="I47" s="17"/>
      <c r="K47" s="17"/>
      <c r="L47" s="17"/>
      <c r="M47" s="17"/>
      <c r="N47" s="17"/>
      <c r="O47" s="17"/>
      <c r="Q47">
        <v>1.9216022232593704E-2</v>
      </c>
      <c r="R47">
        <v>5.2175172647493787E-2</v>
      </c>
      <c r="S47">
        <v>3.0437215904407979E-2</v>
      </c>
      <c r="T47">
        <v>3.6751414759833755E-2</v>
      </c>
      <c r="U47">
        <v>-4.7034745813179728E-2</v>
      </c>
      <c r="V47">
        <v>-6.4570138340419775E-2</v>
      </c>
      <c r="W47">
        <v>-5.33489446686055E-2</v>
      </c>
      <c r="X47">
        <v>-3.1610987925519696E-2</v>
      </c>
      <c r="Y47">
        <v>-2.9949041744489618E-2</v>
      </c>
      <c r="Z47">
        <v>-4.4886282056028536E-2</v>
      </c>
      <c r="AA47">
        <v>-6.0641976377870152E-2</v>
      </c>
      <c r="AB47">
        <v>-3.6305867419083204E-2</v>
      </c>
      <c r="AC47">
        <v>4.7480293153930278E-2</v>
      </c>
      <c r="AD47">
        <v>2.3144184195143334E-2</v>
      </c>
      <c r="AE47">
        <v>5.3837118828523864E-2</v>
      </c>
      <c r="AF47">
        <v>3.8899878516984947E-2</v>
      </c>
      <c r="AG47">
        <v>-3.3666895339539205E-2</v>
      </c>
      <c r="AH47">
        <v>-3.5400784348023587E-2</v>
      </c>
      <c r="AI47">
        <v>3.4976421756023508E-2</v>
      </c>
      <c r="AJ47">
        <v>5.2209120156658191E-2</v>
      </c>
      <c r="AK47">
        <v>6.9040910664379604E-2</v>
      </c>
      <c r="AL47">
        <v>-4.1504177566427849E-3</v>
      </c>
      <c r="AM47">
        <v>-4.1504177566427849E-3</v>
      </c>
      <c r="AN47">
        <v>-4.1504177566427849E-3</v>
      </c>
      <c r="AO47">
        <v>-4.1504177566427849E-3</v>
      </c>
      <c r="AP47">
        <v>-4.1504177566427849E-3</v>
      </c>
    </row>
    <row r="48" spans="1:64" x14ac:dyDescent="0.25">
      <c r="A48" s="17"/>
      <c r="B48" s="5">
        <v>0.9821854653201898</v>
      </c>
      <c r="C48" s="12">
        <f>(COUNT(B$48:B$73)+1+RANK(B48,B$48:B$73,1)-RANK(B48,B$48:B$73,0))/2</f>
        <v>21</v>
      </c>
      <c r="D48" s="5">
        <f>(C48-0.5)/COUNT(B$48:B$73)</f>
        <v>0.78846153846153844</v>
      </c>
      <c r="E48" s="5">
        <f>NORMINV(D48,0,1)</f>
        <v>0.80109452928194935</v>
      </c>
      <c r="F48" s="20"/>
      <c r="G48" s="20"/>
      <c r="H48" s="20"/>
      <c r="I48" s="20"/>
      <c r="K48" s="20"/>
      <c r="L48" s="20"/>
      <c r="M48" s="20"/>
      <c r="N48" s="20"/>
      <c r="O48" s="20"/>
    </row>
    <row r="49" spans="1:18" x14ac:dyDescent="0.25">
      <c r="A49" s="17"/>
      <c r="B49" s="5">
        <v>1.6784412559411042</v>
      </c>
      <c r="C49" s="12">
        <f t="shared" ref="C49:C73" si="7">(COUNT(B$48:B$73)+1+RANK(B49,B$48:B$73,1)-RANK(B49,B$48:B$73,0))/2</f>
        <v>23</v>
      </c>
      <c r="D49" s="5">
        <f t="shared" ref="D49:D73" si="8">(C49-0.5)/COUNT(B$48:B$73)</f>
        <v>0.86538461538461542</v>
      </c>
      <c r="E49" s="5">
        <f t="shared" ref="E49:E73" si="9">NORMINV(D49,0,1)</f>
        <v>1.1048357439621104</v>
      </c>
      <c r="F49" s="17"/>
      <c r="G49" s="17"/>
      <c r="H49" s="17"/>
      <c r="I49" s="17"/>
      <c r="K49" s="17"/>
      <c r="M49" s="17"/>
      <c r="N49" s="17"/>
      <c r="O49" s="17"/>
    </row>
    <row r="50" spans="1:18" ht="17.25" x14ac:dyDescent="0.25">
      <c r="A50" s="17"/>
      <c r="B50" s="5">
        <v>2.4843847568510542</v>
      </c>
      <c r="C50" s="12">
        <f t="shared" si="7"/>
        <v>25</v>
      </c>
      <c r="D50" s="5">
        <f t="shared" si="8"/>
        <v>0.94230769230769229</v>
      </c>
      <c r="E50" s="5">
        <f t="shared" si="9"/>
        <v>1.5744449652170427</v>
      </c>
      <c r="F50" s="17"/>
      <c r="G50" s="17"/>
      <c r="H50" s="17"/>
      <c r="I50" s="17"/>
      <c r="K50" s="17"/>
      <c r="L50" s="17"/>
      <c r="M50" s="17"/>
      <c r="N50" s="17"/>
      <c r="O50" s="17"/>
      <c r="P50" s="11" t="s">
        <v>70</v>
      </c>
      <c r="Q50" s="11" t="s">
        <v>94</v>
      </c>
      <c r="R50" s="11"/>
    </row>
    <row r="51" spans="1:18" x14ac:dyDescent="0.25">
      <c r="A51" s="17"/>
      <c r="B51" s="5">
        <v>-0.1583038189122572</v>
      </c>
      <c r="C51" s="12">
        <f t="shared" si="7"/>
        <v>14</v>
      </c>
      <c r="D51" s="5">
        <f t="shared" si="8"/>
        <v>0.51923076923076927</v>
      </c>
      <c r="E51" s="5">
        <f t="shared" si="9"/>
        <v>4.8223073555922237E-2</v>
      </c>
      <c r="F51" s="17"/>
      <c r="G51" s="17"/>
      <c r="H51" s="17"/>
      <c r="I51" s="17"/>
      <c r="J51" s="17"/>
      <c r="K51" s="17"/>
      <c r="M51" s="17"/>
      <c r="N51" s="17"/>
      <c r="O51" s="17"/>
      <c r="P51" s="1" t="s">
        <v>46</v>
      </c>
      <c r="Q51">
        <f t="array" ref="Q51:Q58">MMULT(Q40:AP47,I8:I33)</f>
        <v>5.1037271099889754</v>
      </c>
    </row>
    <row r="52" spans="1:18" x14ac:dyDescent="0.25">
      <c r="A52" s="17"/>
      <c r="B52" s="5">
        <v>0.97087359332760848</v>
      </c>
      <c r="C52" s="12">
        <f t="shared" si="7"/>
        <v>20</v>
      </c>
      <c r="D52" s="5">
        <f t="shared" si="8"/>
        <v>0.75</v>
      </c>
      <c r="E52" s="5">
        <f t="shared" si="9"/>
        <v>0.67448975019608193</v>
      </c>
      <c r="F52" s="17"/>
      <c r="G52" s="17"/>
      <c r="H52" s="17"/>
      <c r="I52" s="17"/>
      <c r="J52" s="20"/>
      <c r="K52" s="17"/>
      <c r="L52" s="17"/>
      <c r="M52" s="17"/>
      <c r="N52" s="17"/>
      <c r="O52" s="17"/>
      <c r="P52" s="1" t="s">
        <v>71</v>
      </c>
      <c r="Q52">
        <v>1.6492042446966519</v>
      </c>
    </row>
    <row r="53" spans="1:18" x14ac:dyDescent="0.25">
      <c r="A53" s="17"/>
      <c r="B53" s="5">
        <v>0.41136287756005707</v>
      </c>
      <c r="C53" s="12">
        <f t="shared" si="7"/>
        <v>19</v>
      </c>
      <c r="D53" s="5">
        <f t="shared" si="8"/>
        <v>0.71153846153846156</v>
      </c>
      <c r="E53" s="5">
        <f t="shared" si="9"/>
        <v>0.55788476283959876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" t="s">
        <v>72</v>
      </c>
      <c r="Q53">
        <v>0.57887282718275768</v>
      </c>
    </row>
    <row r="54" spans="1:18" x14ac:dyDescent="0.25">
      <c r="A54" s="17"/>
      <c r="B54" s="5">
        <v>-0.98643783090908022</v>
      </c>
      <c r="C54" s="12">
        <f t="shared" si="7"/>
        <v>7</v>
      </c>
      <c r="D54" s="5">
        <f t="shared" si="8"/>
        <v>0.25</v>
      </c>
      <c r="E54" s="5">
        <f t="shared" si="9"/>
        <v>-0.67448975019608193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" t="s">
        <v>73</v>
      </c>
      <c r="Q54">
        <v>0.5899927309089309</v>
      </c>
    </row>
    <row r="55" spans="1:18" x14ac:dyDescent="0.25">
      <c r="A55" s="17"/>
      <c r="B55" s="5">
        <v>-1.092381331819029</v>
      </c>
      <c r="C55" s="12">
        <f t="shared" si="7"/>
        <v>5</v>
      </c>
      <c r="D55" s="5">
        <f t="shared" si="8"/>
        <v>0.17307692307692307</v>
      </c>
      <c r="E55" s="5">
        <f t="shared" si="9"/>
        <v>-0.94207577499577688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" t="s">
        <v>98</v>
      </c>
      <c r="Q55">
        <v>-0.18086326441329847</v>
      </c>
    </row>
    <row r="56" spans="1:18" x14ac:dyDescent="0.25">
      <c r="A56" s="17"/>
      <c r="B56" s="5">
        <v>5.1023149729646278E-2</v>
      </c>
      <c r="C56" s="12">
        <f t="shared" si="7"/>
        <v>17</v>
      </c>
      <c r="D56" s="5">
        <f t="shared" si="8"/>
        <v>0.63461538461538458</v>
      </c>
      <c r="E56" s="5">
        <f t="shared" si="9"/>
        <v>0.34410246288301555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" t="s">
        <v>99</v>
      </c>
      <c r="Q56">
        <v>-0.28660819628559914</v>
      </c>
    </row>
    <row r="57" spans="1:18" x14ac:dyDescent="0.25">
      <c r="B57" s="5">
        <v>1.6202586678397646</v>
      </c>
      <c r="C57" s="12">
        <f t="shared" si="7"/>
        <v>22</v>
      </c>
      <c r="D57" s="5">
        <f t="shared" si="8"/>
        <v>0.82692307692307687</v>
      </c>
      <c r="E57" s="5">
        <f t="shared" si="9"/>
        <v>0.94207577499577577</v>
      </c>
      <c r="J57" s="17"/>
      <c r="P57" s="1" t="s">
        <v>125</v>
      </c>
      <c r="Q57">
        <v>0.46556779886602684</v>
      </c>
    </row>
    <row r="58" spans="1:18" x14ac:dyDescent="0.25">
      <c r="B58" s="5">
        <v>2.6446954551754889</v>
      </c>
      <c r="C58" s="12">
        <f t="shared" si="7"/>
        <v>26</v>
      </c>
      <c r="D58" s="5">
        <f t="shared" si="8"/>
        <v>0.98076923076923073</v>
      </c>
      <c r="E58" s="5">
        <f t="shared" si="9"/>
        <v>2.0699018308950508</v>
      </c>
      <c r="F58" s="9"/>
      <c r="G58" s="9"/>
      <c r="H58" s="9"/>
      <c r="J58" s="17"/>
      <c r="P58" s="1" t="s">
        <v>126</v>
      </c>
      <c r="Q58">
        <v>-0.18541129388006686</v>
      </c>
    </row>
    <row r="59" spans="1:18" x14ac:dyDescent="0.25">
      <c r="B59" s="5">
        <v>-1.8325018118567931</v>
      </c>
      <c r="C59" s="12">
        <f t="shared" si="7"/>
        <v>1</v>
      </c>
      <c r="D59" s="5">
        <f t="shared" si="8"/>
        <v>1.9230769230769232E-2</v>
      </c>
      <c r="E59" s="5">
        <f t="shared" si="9"/>
        <v>-2.0699018308950512</v>
      </c>
      <c r="F59" s="9"/>
      <c r="G59" s="9"/>
      <c r="H59" s="9"/>
      <c r="J59" s="17"/>
      <c r="P59" s="1"/>
    </row>
    <row r="60" spans="1:18" x14ac:dyDescent="0.25">
      <c r="B60" s="5">
        <v>2.3383207759033411</v>
      </c>
      <c r="C60" s="12">
        <f t="shared" si="7"/>
        <v>24</v>
      </c>
      <c r="D60" s="5">
        <f t="shared" si="8"/>
        <v>0.90384615384615385</v>
      </c>
      <c r="E60" s="5">
        <f t="shared" si="9"/>
        <v>1.3037826721034875</v>
      </c>
      <c r="F60" s="9"/>
      <c r="G60" s="9"/>
      <c r="H60" s="9"/>
      <c r="J60" s="17"/>
    </row>
    <row r="61" spans="1:18" x14ac:dyDescent="0.25">
      <c r="B61" s="5">
        <v>-0.58448195706437645</v>
      </c>
      <c r="C61" s="12">
        <f t="shared" si="7"/>
        <v>11</v>
      </c>
      <c r="D61" s="5">
        <f t="shared" si="8"/>
        <v>0.40384615384615385</v>
      </c>
      <c r="E61" s="5">
        <f t="shared" si="9"/>
        <v>-0.24340417781063114</v>
      </c>
      <c r="F61" s="9"/>
      <c r="G61" s="9"/>
      <c r="H61" s="9"/>
    </row>
    <row r="62" spans="1:18" x14ac:dyDescent="0.25">
      <c r="B62" s="5">
        <v>0.1718457374897806</v>
      </c>
      <c r="C62" s="12">
        <f t="shared" si="7"/>
        <v>18</v>
      </c>
      <c r="D62" s="5">
        <f t="shared" si="8"/>
        <v>0.67307692307692313</v>
      </c>
      <c r="E62" s="5">
        <f t="shared" si="9"/>
        <v>0.4484254833059349</v>
      </c>
    </row>
    <row r="63" spans="1:18" x14ac:dyDescent="0.25">
      <c r="B63" s="5">
        <v>-1.4589187444001022</v>
      </c>
      <c r="C63" s="12">
        <f t="shared" si="7"/>
        <v>3</v>
      </c>
      <c r="D63" s="5">
        <f t="shared" si="8"/>
        <v>9.6153846153846159E-2</v>
      </c>
      <c r="E63" s="5">
        <f t="shared" si="9"/>
        <v>-1.3037826721034875</v>
      </c>
      <c r="L63" s="20" t="s">
        <v>93</v>
      </c>
    </row>
    <row r="64" spans="1:18" x14ac:dyDescent="0.25">
      <c r="B64" s="5">
        <v>-1.4731190965942647</v>
      </c>
      <c r="C64" s="12">
        <f t="shared" si="7"/>
        <v>2</v>
      </c>
      <c r="D64" s="5">
        <f t="shared" si="8"/>
        <v>5.7692307692307696E-2</v>
      </c>
      <c r="E64" s="5">
        <f t="shared" si="9"/>
        <v>-1.5744449652170427</v>
      </c>
    </row>
    <row r="65" spans="2:5" x14ac:dyDescent="0.25">
      <c r="B65" s="5">
        <v>-0.56629333424321615</v>
      </c>
      <c r="C65" s="12">
        <f t="shared" si="7"/>
        <v>12</v>
      </c>
      <c r="D65" s="5">
        <f t="shared" si="8"/>
        <v>0.44230769230769229</v>
      </c>
      <c r="E65" s="5">
        <f t="shared" si="9"/>
        <v>-0.14512094121077412</v>
      </c>
    </row>
    <row r="66" spans="2:5" x14ac:dyDescent="0.25">
      <c r="B66" s="5">
        <v>-9.5202934166706221E-2</v>
      </c>
      <c r="C66" s="12">
        <f t="shared" si="7"/>
        <v>16</v>
      </c>
      <c r="D66" s="5">
        <f t="shared" si="8"/>
        <v>0.59615384615384615</v>
      </c>
      <c r="E66" s="5">
        <f t="shared" si="9"/>
        <v>0.24340417781063114</v>
      </c>
    </row>
    <row r="67" spans="2:5" x14ac:dyDescent="0.25">
      <c r="B67" s="5">
        <v>-1.0577071312618247</v>
      </c>
      <c r="C67" s="12">
        <f t="shared" si="7"/>
        <v>6</v>
      </c>
      <c r="D67" s="5">
        <f t="shared" si="8"/>
        <v>0.21153846153846154</v>
      </c>
      <c r="E67" s="5">
        <f t="shared" si="9"/>
        <v>-0.80109452928194935</v>
      </c>
    </row>
    <row r="68" spans="2:5" x14ac:dyDescent="0.25">
      <c r="B68" s="5">
        <v>-1.3794081939655332</v>
      </c>
      <c r="C68" s="12">
        <f t="shared" si="7"/>
        <v>4</v>
      </c>
      <c r="D68" s="5">
        <f t="shared" si="8"/>
        <v>0.13461538461538461</v>
      </c>
      <c r="E68" s="5">
        <f t="shared" si="9"/>
        <v>-1.1048357439621104</v>
      </c>
    </row>
    <row r="69" spans="2:5" x14ac:dyDescent="0.25">
      <c r="B69" s="5">
        <v>-0.60372710998897539</v>
      </c>
      <c r="C69" s="12">
        <f t="shared" si="7"/>
        <v>10</v>
      </c>
      <c r="D69" s="5">
        <f t="shared" si="8"/>
        <v>0.36538461538461536</v>
      </c>
      <c r="E69" s="5">
        <f t="shared" si="9"/>
        <v>-0.34410246288301571</v>
      </c>
    </row>
    <row r="70" spans="2:5" x14ac:dyDescent="0.25">
      <c r="B70" s="5">
        <v>-0.90372710998897521</v>
      </c>
      <c r="C70" s="12">
        <f t="shared" si="7"/>
        <v>8</v>
      </c>
      <c r="D70" s="5">
        <f t="shared" si="8"/>
        <v>0.28846153846153844</v>
      </c>
      <c r="E70" s="5">
        <f t="shared" si="9"/>
        <v>-0.55788476283959876</v>
      </c>
    </row>
    <row r="71" spans="2:5" x14ac:dyDescent="0.25">
      <c r="B71" s="5">
        <v>-0.85372710998897539</v>
      </c>
      <c r="C71" s="12">
        <f t="shared" si="7"/>
        <v>9</v>
      </c>
      <c r="D71" s="5">
        <f t="shared" si="8"/>
        <v>0.32692307692307693</v>
      </c>
      <c r="E71" s="5">
        <f t="shared" si="9"/>
        <v>-0.44842548330593474</v>
      </c>
    </row>
    <row r="72" spans="2:5" x14ac:dyDescent="0.25">
      <c r="B72">
        <v>-0.10372710998897539</v>
      </c>
      <c r="C72" s="12">
        <f t="shared" si="7"/>
        <v>15</v>
      </c>
      <c r="D72" s="5">
        <f t="shared" si="8"/>
        <v>0.55769230769230771</v>
      </c>
      <c r="E72" s="5">
        <f t="shared" si="9"/>
        <v>0.14512094121077412</v>
      </c>
    </row>
    <row r="73" spans="2:5" x14ac:dyDescent="0.25">
      <c r="B73">
        <v>-0.20372710998897503</v>
      </c>
      <c r="C73" s="12">
        <f t="shared" si="7"/>
        <v>13</v>
      </c>
      <c r="D73" s="5">
        <f t="shared" si="8"/>
        <v>0.48076923076923078</v>
      </c>
      <c r="E73" s="5">
        <f t="shared" si="9"/>
        <v>-4.8223073555922091E-2</v>
      </c>
    </row>
  </sheetData>
  <sortState ref="O8:O33">
    <sortCondition ref="O8"/>
  </sortState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L73"/>
  <sheetViews>
    <sheetView topLeftCell="A64" zoomScale="70" zoomScaleNormal="70" workbookViewId="0">
      <pane xSplit="1" topLeftCell="B1" activePane="topRight" state="frozen"/>
      <selection pane="topRight" activeCell="H71" sqref="H71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8" width="12" customWidth="1"/>
    <col min="9" max="9" width="13.28515625" customWidth="1"/>
    <col min="12" max="12" width="15.28515625" customWidth="1"/>
    <col min="13" max="15" width="13.7109375" customWidth="1"/>
    <col min="17" max="17" width="16" bestFit="1" customWidth="1"/>
    <col min="18" max="18" width="15" bestFit="1" customWidth="1"/>
    <col min="19" max="19" width="16" bestFit="1" customWidth="1"/>
    <col min="20" max="20" width="15" bestFit="1" customWidth="1"/>
    <col min="21" max="37" width="11.5703125" bestFit="1" customWidth="1"/>
    <col min="38" max="42" width="15.85546875" bestFit="1" customWidth="1"/>
  </cols>
  <sheetData>
    <row r="1" spans="1:57" x14ac:dyDescent="0.25">
      <c r="B1" s="9" t="s">
        <v>84</v>
      </c>
      <c r="C1" t="s">
        <v>0</v>
      </c>
      <c r="I1" s="9" t="s">
        <v>28</v>
      </c>
      <c r="J1" s="37"/>
    </row>
    <row r="2" spans="1:57" x14ac:dyDescent="0.25">
      <c r="C2" t="s">
        <v>1</v>
      </c>
      <c r="J2" s="37"/>
    </row>
    <row r="3" spans="1:57" x14ac:dyDescent="0.25">
      <c r="C3" t="s">
        <v>2</v>
      </c>
    </row>
    <row r="4" spans="1:57" x14ac:dyDescent="0.25">
      <c r="C4" t="s">
        <v>3</v>
      </c>
    </row>
    <row r="5" spans="1:57" x14ac:dyDescent="0.25">
      <c r="M5" s="29" t="s">
        <v>86</v>
      </c>
      <c r="N5" s="9" t="s">
        <v>87</v>
      </c>
    </row>
    <row r="6" spans="1:57" x14ac:dyDescent="0.25">
      <c r="B6" s="9"/>
      <c r="C6" s="9"/>
      <c r="D6" s="9"/>
      <c r="E6" s="9"/>
      <c r="F6" s="9"/>
      <c r="G6" s="9"/>
      <c r="H6" s="9"/>
      <c r="J6" s="9" t="s">
        <v>95</v>
      </c>
    </row>
    <row r="7" spans="1:57" x14ac:dyDescent="0.25">
      <c r="B7" s="9" t="s">
        <v>0</v>
      </c>
      <c r="C7" s="9" t="s">
        <v>1</v>
      </c>
      <c r="D7" s="9" t="s">
        <v>2</v>
      </c>
      <c r="E7" s="15" t="s">
        <v>3</v>
      </c>
      <c r="F7" s="15"/>
      <c r="G7" s="15"/>
      <c r="H7" s="15"/>
      <c r="I7" s="29" t="s">
        <v>47</v>
      </c>
      <c r="J7" s="9" t="s">
        <v>68</v>
      </c>
      <c r="K7" s="9" t="s">
        <v>88</v>
      </c>
      <c r="L7" s="9" t="s">
        <v>69</v>
      </c>
      <c r="M7" s="9" t="s">
        <v>127</v>
      </c>
      <c r="N7" s="9"/>
      <c r="O7" s="9"/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  <c r="Z7">
        <v>10</v>
      </c>
      <c r="AA7">
        <v>11</v>
      </c>
      <c r="AB7">
        <v>12</v>
      </c>
      <c r="AC7">
        <v>13</v>
      </c>
      <c r="AD7">
        <v>14</v>
      </c>
      <c r="AE7">
        <v>15</v>
      </c>
      <c r="AF7">
        <v>16</v>
      </c>
      <c r="AG7">
        <v>17</v>
      </c>
      <c r="AH7">
        <v>18</v>
      </c>
      <c r="AI7">
        <v>19</v>
      </c>
      <c r="AJ7">
        <v>20</v>
      </c>
      <c r="AK7">
        <v>21</v>
      </c>
      <c r="AL7">
        <v>22</v>
      </c>
      <c r="AM7">
        <v>23</v>
      </c>
      <c r="AN7">
        <v>24</v>
      </c>
      <c r="AO7">
        <v>25</v>
      </c>
      <c r="AP7">
        <v>26</v>
      </c>
    </row>
    <row r="8" spans="1:57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-1</v>
      </c>
      <c r="F8" s="30"/>
      <c r="G8" s="30"/>
      <c r="H8" s="30"/>
      <c r="I8" s="5">
        <v>4.5999999999999996</v>
      </c>
      <c r="J8" s="5">
        <f t="array" ref="J8:J33">MMULT(A8:E33,Q51:Q55)</f>
        <v>3.9625649250744943</v>
      </c>
      <c r="K8" s="5">
        <f>(I8-J8)</f>
        <v>0.63743507492550533</v>
      </c>
      <c r="L8" s="5">
        <f>(I8-$I$34)</f>
        <v>-0.52307692307692388</v>
      </c>
      <c r="M8" s="5">
        <f>ABS(K8)</f>
        <v>0.63743507492550533</v>
      </c>
      <c r="N8">
        <f>((M8-$M$34)/$M$35)</f>
        <v>-0.46853086050399217</v>
      </c>
      <c r="O8">
        <f>((K8-$K$34)/$K$35)</f>
        <v>0.47167770176942425</v>
      </c>
      <c r="Q8" s="11" t="s">
        <v>89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/>
      <c r="G9" s="30"/>
      <c r="H9" s="30"/>
      <c r="I9" s="5">
        <v>4.3499999999999996</v>
      </c>
      <c r="J9" s="5">
        <v>1.8420372993555509</v>
      </c>
      <c r="K9" s="5">
        <f t="shared" ref="K9:K33" si="0">(I9-J9)</f>
        <v>2.5079627006444487</v>
      </c>
      <c r="L9" s="5">
        <f t="shared" ref="L9:L33" si="1">(I9-$I$34)</f>
        <v>-0.77307692307692388</v>
      </c>
      <c r="M9" s="5">
        <f t="shared" ref="M9:M33" si="2">ABS(K9)</f>
        <v>2.5079627006444487</v>
      </c>
      <c r="N9">
        <f t="shared" ref="N9:N33" si="3">((M9-$M$34)/$M$35)</f>
        <v>1.7433626841281122</v>
      </c>
      <c r="O9">
        <f t="shared" ref="O9:O33" si="4">((K9-$K$34)/$K$35)</f>
        <v>1.8557969733649435</v>
      </c>
      <c r="Q9" s="8">
        <f t="array" ref="Q9:AP13">TRANSPOSE(A8:E33)</f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x14ac:dyDescent="0.25">
      <c r="A10" s="30">
        <v>1</v>
      </c>
      <c r="B10" s="30">
        <v>1</v>
      </c>
      <c r="C10" s="30">
        <v>-1</v>
      </c>
      <c r="D10" s="30">
        <v>-1</v>
      </c>
      <c r="E10" s="30">
        <v>-1</v>
      </c>
      <c r="F10" s="30"/>
      <c r="G10" s="30"/>
      <c r="H10" s="30"/>
      <c r="I10" s="5">
        <v>6.95</v>
      </c>
      <c r="J10" s="5">
        <v>5.770067208256477</v>
      </c>
      <c r="K10" s="5">
        <f t="shared" si="0"/>
        <v>1.1799327917435232</v>
      </c>
      <c r="L10" s="5">
        <f t="shared" si="1"/>
        <v>1.8269230769230766</v>
      </c>
      <c r="M10" s="5">
        <f t="shared" si="2"/>
        <v>1.1799327917435232</v>
      </c>
      <c r="N10">
        <f t="shared" si="3"/>
        <v>0.17297113139854681</v>
      </c>
      <c r="O10">
        <f t="shared" si="4"/>
        <v>0.8731053707971852</v>
      </c>
      <c r="Q10">
        <v>-1</v>
      </c>
      <c r="R10">
        <v>-1</v>
      </c>
      <c r="S10">
        <v>1</v>
      </c>
      <c r="T10">
        <v>1</v>
      </c>
      <c r="U10">
        <v>1</v>
      </c>
      <c r="V10">
        <v>-1</v>
      </c>
      <c r="W10">
        <v>1</v>
      </c>
      <c r="X10">
        <v>-1</v>
      </c>
      <c r="Y10">
        <v>-1</v>
      </c>
      <c r="Z10">
        <v>-1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-1</v>
      </c>
      <c r="AG10" s="8">
        <v>1</v>
      </c>
      <c r="AH10" s="8">
        <v>-1</v>
      </c>
      <c r="AI10" s="8">
        <v>-1</v>
      </c>
      <c r="AJ10" s="8">
        <v>-1</v>
      </c>
      <c r="AK10" s="8">
        <v>2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x14ac:dyDescent="0.25">
      <c r="A11" s="30">
        <v>1</v>
      </c>
      <c r="B11" s="30">
        <v>1</v>
      </c>
      <c r="C11" s="30">
        <v>1</v>
      </c>
      <c r="D11" s="30">
        <v>-1</v>
      </c>
      <c r="E11" s="30">
        <v>1</v>
      </c>
      <c r="F11" s="30"/>
      <c r="G11" s="30"/>
      <c r="H11" s="30"/>
      <c r="I11" s="5">
        <v>6.4</v>
      </c>
      <c r="J11" s="5">
        <v>6.1444008457654844</v>
      </c>
      <c r="K11" s="5">
        <f t="shared" si="0"/>
        <v>0.25559915423451596</v>
      </c>
      <c r="L11" s="5">
        <f t="shared" si="1"/>
        <v>1.2769230769230768</v>
      </c>
      <c r="M11" s="5">
        <f t="shared" si="2"/>
        <v>0.25559915423451596</v>
      </c>
      <c r="N11">
        <f t="shared" si="3"/>
        <v>-0.92005073996069797</v>
      </c>
      <c r="O11">
        <f t="shared" si="4"/>
        <v>0.18913364887809977</v>
      </c>
      <c r="Q11">
        <v>1</v>
      </c>
      <c r="R11">
        <v>-1</v>
      </c>
      <c r="S11">
        <v>-1</v>
      </c>
      <c r="T11">
        <v>1</v>
      </c>
      <c r="U11">
        <v>1</v>
      </c>
      <c r="V11">
        <v>1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-1</v>
      </c>
      <c r="AD11">
        <v>1</v>
      </c>
      <c r="AE11">
        <v>1</v>
      </c>
      <c r="AF11">
        <v>-1</v>
      </c>
      <c r="AG11" s="8">
        <v>1</v>
      </c>
      <c r="AH11" s="8">
        <v>-1</v>
      </c>
      <c r="AI11" s="8">
        <v>1</v>
      </c>
      <c r="AJ11" s="8">
        <v>2</v>
      </c>
      <c r="AK11" s="8">
        <v>-1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25">
      <c r="A12" s="30">
        <v>1</v>
      </c>
      <c r="B12" s="30">
        <v>1</v>
      </c>
      <c r="C12" s="30">
        <v>1</v>
      </c>
      <c r="D12" s="30">
        <v>-1</v>
      </c>
      <c r="E12" s="30">
        <v>-1</v>
      </c>
      <c r="F12" s="30"/>
      <c r="G12" s="30"/>
      <c r="H12" s="30"/>
      <c r="I12" s="5">
        <v>7.9</v>
      </c>
      <c r="J12" s="5">
        <v>7.0174978398704519</v>
      </c>
      <c r="K12" s="5">
        <f t="shared" si="0"/>
        <v>0.88250216012954841</v>
      </c>
      <c r="L12" s="5">
        <f t="shared" si="1"/>
        <v>2.7769230769230768</v>
      </c>
      <c r="M12" s="5">
        <f t="shared" si="2"/>
        <v>0.88250216012954841</v>
      </c>
      <c r="N12">
        <f t="shared" si="3"/>
        <v>-0.17873973616479114</v>
      </c>
      <c r="O12">
        <f t="shared" si="4"/>
        <v>0.65301802029815159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-1</v>
      </c>
      <c r="AI12">
        <v>2</v>
      </c>
      <c r="AJ12">
        <v>-1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57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/>
      <c r="G13" s="30"/>
      <c r="H13" s="30"/>
      <c r="I13" s="5">
        <v>4.4000000000000004</v>
      </c>
      <c r="J13" s="5">
        <v>3.0894679309695268</v>
      </c>
      <c r="K13" s="5">
        <f t="shared" si="0"/>
        <v>1.3105320690304736</v>
      </c>
      <c r="L13" s="5">
        <f t="shared" si="1"/>
        <v>-0.72307692307692317</v>
      </c>
      <c r="M13" s="5">
        <f t="shared" si="2"/>
        <v>1.3105320690304736</v>
      </c>
      <c r="N13">
        <f t="shared" si="3"/>
        <v>0.32740440166558982</v>
      </c>
      <c r="O13">
        <f t="shared" si="4"/>
        <v>0.96974386683641767</v>
      </c>
      <c r="Q13">
        <v>-1</v>
      </c>
      <c r="R13">
        <v>1</v>
      </c>
      <c r="S13">
        <v>-1</v>
      </c>
      <c r="T13">
        <v>1</v>
      </c>
      <c r="U13">
        <v>-1</v>
      </c>
      <c r="V13">
        <v>1</v>
      </c>
      <c r="W13">
        <v>1</v>
      </c>
      <c r="X13">
        <v>-1</v>
      </c>
      <c r="Y13">
        <v>1</v>
      </c>
      <c r="Z13">
        <v>-1</v>
      </c>
      <c r="AA13">
        <v>-1</v>
      </c>
      <c r="AB13">
        <v>1</v>
      </c>
      <c r="AC13">
        <v>-1</v>
      </c>
      <c r="AD13">
        <v>1</v>
      </c>
      <c r="AE13">
        <v>-1</v>
      </c>
      <c r="AF13">
        <v>1</v>
      </c>
      <c r="AG13">
        <v>-0.5</v>
      </c>
      <c r="AH13">
        <v>-1</v>
      </c>
      <c r="AI13">
        <v>-1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57" x14ac:dyDescent="0.25">
      <c r="A14" s="30">
        <v>1</v>
      </c>
      <c r="B14" s="30">
        <v>1</v>
      </c>
      <c r="C14" s="30">
        <v>-1</v>
      </c>
      <c r="D14" s="30">
        <v>-1</v>
      </c>
      <c r="E14" s="30">
        <v>1</v>
      </c>
      <c r="F14" s="30"/>
      <c r="G14" s="30"/>
      <c r="H14" s="30"/>
      <c r="I14" s="5">
        <v>3.85</v>
      </c>
      <c r="J14" s="5">
        <v>4.8969702141515095</v>
      </c>
      <c r="K14" s="5">
        <f t="shared" si="0"/>
        <v>-1.0469702141515094</v>
      </c>
      <c r="L14" s="5">
        <f t="shared" si="1"/>
        <v>-1.2730769230769234</v>
      </c>
      <c r="M14" s="5">
        <f t="shared" si="2"/>
        <v>1.0469702141515094</v>
      </c>
      <c r="N14">
        <f t="shared" si="3"/>
        <v>1.574326530895474E-2</v>
      </c>
      <c r="O14">
        <f t="shared" si="4"/>
        <v>-0.77471812245307536</v>
      </c>
    </row>
    <row r="15" spans="1:57" x14ac:dyDescent="0.25">
      <c r="A15" s="30">
        <v>1</v>
      </c>
      <c r="B15" s="30">
        <v>-1</v>
      </c>
      <c r="C15" s="30">
        <v>-1</v>
      </c>
      <c r="D15" s="30">
        <v>-1</v>
      </c>
      <c r="E15" s="30">
        <v>-1</v>
      </c>
      <c r="F15" s="30"/>
      <c r="G15" s="30"/>
      <c r="H15" s="30"/>
      <c r="I15" s="5">
        <v>1.95</v>
      </c>
      <c r="J15" s="5">
        <v>2.7151342934605185</v>
      </c>
      <c r="K15" s="5">
        <f t="shared" si="0"/>
        <v>-0.76513429346051853</v>
      </c>
      <c r="L15" s="5">
        <f t="shared" si="1"/>
        <v>-3.1730769230769234</v>
      </c>
      <c r="M15" s="5">
        <f t="shared" si="2"/>
        <v>0.76513429346051853</v>
      </c>
      <c r="N15">
        <f t="shared" si="3"/>
        <v>-0.31752690138117684</v>
      </c>
      <c r="O15">
        <f t="shared" si="4"/>
        <v>-0.56617026467613796</v>
      </c>
    </row>
    <row r="16" spans="1:57" x14ac:dyDescent="0.25">
      <c r="A16" s="30">
        <v>1</v>
      </c>
      <c r="B16" s="30">
        <v>-1</v>
      </c>
      <c r="C16" s="30">
        <v>1</v>
      </c>
      <c r="D16" s="30">
        <v>1</v>
      </c>
      <c r="E16" s="30">
        <v>1</v>
      </c>
      <c r="F16" s="30"/>
      <c r="G16" s="30"/>
      <c r="H16" s="30"/>
      <c r="I16" s="5">
        <v>4.5</v>
      </c>
      <c r="J16" s="5">
        <v>4.2290174941781311</v>
      </c>
      <c r="K16" s="5">
        <f t="shared" si="0"/>
        <v>0.27098250582186889</v>
      </c>
      <c r="L16" s="5">
        <f t="shared" si="1"/>
        <v>-0.62307692307692353</v>
      </c>
      <c r="M16" s="5">
        <f t="shared" si="2"/>
        <v>0.27098250582186889</v>
      </c>
      <c r="N16">
        <f t="shared" si="3"/>
        <v>-0.90185997089478065</v>
      </c>
      <c r="O16">
        <f t="shared" si="4"/>
        <v>0.20051674373380976</v>
      </c>
    </row>
    <row r="17" spans="1:24" ht="17.25" x14ac:dyDescent="0.25">
      <c r="A17" s="30">
        <v>1</v>
      </c>
      <c r="B17" s="30">
        <v>-1</v>
      </c>
      <c r="C17" s="30">
        <v>-1</v>
      </c>
      <c r="D17" s="30">
        <v>1</v>
      </c>
      <c r="E17" s="30">
        <v>-1</v>
      </c>
      <c r="F17" s="30"/>
      <c r="G17" s="30"/>
      <c r="H17" s="30"/>
      <c r="I17" s="5">
        <v>4.7</v>
      </c>
      <c r="J17" s="5">
        <v>3.8546838566691233</v>
      </c>
      <c r="K17" s="5">
        <f t="shared" si="0"/>
        <v>0.8453161433308769</v>
      </c>
      <c r="L17" s="5">
        <f t="shared" si="1"/>
        <v>-0.42307692307692335</v>
      </c>
      <c r="M17" s="5">
        <f t="shared" si="2"/>
        <v>0.8453161433308769</v>
      </c>
      <c r="N17">
        <f t="shared" si="3"/>
        <v>-0.2227120942185509</v>
      </c>
      <c r="O17">
        <f t="shared" si="4"/>
        <v>0.62550178275253754</v>
      </c>
      <c r="Q17" s="11" t="s">
        <v>90</v>
      </c>
      <c r="R17" s="3"/>
      <c r="S17" s="3"/>
      <c r="T17" s="3"/>
      <c r="U17" s="3"/>
      <c r="V17" s="3"/>
      <c r="W17" s="3"/>
      <c r="X17" s="3"/>
    </row>
    <row r="18" spans="1:24" x14ac:dyDescent="0.25">
      <c r="A18" s="30">
        <v>1</v>
      </c>
      <c r="B18" s="30">
        <v>1</v>
      </c>
      <c r="C18" s="30">
        <v>1</v>
      </c>
      <c r="D18" s="30">
        <v>1</v>
      </c>
      <c r="E18" s="30">
        <v>-1</v>
      </c>
      <c r="F18" s="30"/>
      <c r="G18" s="30"/>
      <c r="H18" s="30"/>
      <c r="I18" s="5">
        <v>10.75</v>
      </c>
      <c r="J18" s="5">
        <v>8.1570474030790567</v>
      </c>
      <c r="K18" s="5">
        <f t="shared" si="0"/>
        <v>2.5929525969209433</v>
      </c>
      <c r="L18" s="5">
        <f t="shared" si="1"/>
        <v>5.6269230769230765</v>
      </c>
      <c r="M18" s="5">
        <f t="shared" si="2"/>
        <v>2.5929525969209433</v>
      </c>
      <c r="N18">
        <f t="shared" si="3"/>
        <v>1.8438629923556777</v>
      </c>
      <c r="O18">
        <f t="shared" si="4"/>
        <v>1.9186862628412145</v>
      </c>
      <c r="Q18">
        <f t="array" ref="Q18:U22">MMULT(Q9:AP13,A8:E33)</f>
        <v>26</v>
      </c>
      <c r="R18">
        <v>0</v>
      </c>
      <c r="S18">
        <v>2</v>
      </c>
      <c r="T18">
        <v>0</v>
      </c>
      <c r="U18">
        <v>-4.5</v>
      </c>
    </row>
    <row r="19" spans="1:24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/>
      <c r="G19" s="30"/>
      <c r="H19" s="30"/>
      <c r="I19" s="5">
        <v>6.05</v>
      </c>
      <c r="J19" s="5">
        <v>6.0365197773601151</v>
      </c>
      <c r="K19" s="5">
        <f t="shared" si="0"/>
        <v>1.3480222639884687E-2</v>
      </c>
      <c r="L19" s="5">
        <f t="shared" si="1"/>
        <v>0.92692307692307629</v>
      </c>
      <c r="M19" s="5">
        <f t="shared" si="2"/>
        <v>1.3480222639884687E-2</v>
      </c>
      <c r="N19">
        <f t="shared" si="3"/>
        <v>-1.2063556811248521</v>
      </c>
      <c r="O19">
        <f t="shared" si="4"/>
        <v>9.974851846464728E-3</v>
      </c>
      <c r="Q19">
        <v>0</v>
      </c>
      <c r="R19">
        <v>24</v>
      </c>
      <c r="S19">
        <v>-3</v>
      </c>
      <c r="T19">
        <v>-1</v>
      </c>
      <c r="U19">
        <v>0.5</v>
      </c>
    </row>
    <row r="20" spans="1:24" x14ac:dyDescent="0.25">
      <c r="A20" s="30">
        <v>1</v>
      </c>
      <c r="B20" s="30">
        <v>1</v>
      </c>
      <c r="C20" s="30">
        <v>-1</v>
      </c>
      <c r="D20" s="30">
        <v>1</v>
      </c>
      <c r="E20" s="30">
        <v>-1</v>
      </c>
      <c r="F20" s="30"/>
      <c r="G20" s="30"/>
      <c r="H20" s="30"/>
      <c r="I20" s="5">
        <v>9.85</v>
      </c>
      <c r="J20" s="5">
        <v>6.9096167714650827</v>
      </c>
      <c r="K20" s="5">
        <f t="shared" si="0"/>
        <v>2.940383228534917</v>
      </c>
      <c r="L20" s="5">
        <f t="shared" si="1"/>
        <v>4.7269230769230761</v>
      </c>
      <c r="M20" s="5">
        <f t="shared" si="2"/>
        <v>2.940383228534917</v>
      </c>
      <c r="N20">
        <f t="shared" si="3"/>
        <v>2.2546987163023027</v>
      </c>
      <c r="O20">
        <f t="shared" si="4"/>
        <v>2.1757717108974415</v>
      </c>
      <c r="Q20">
        <v>2</v>
      </c>
      <c r="R20">
        <v>-3</v>
      </c>
      <c r="S20">
        <v>24</v>
      </c>
      <c r="T20">
        <v>3</v>
      </c>
      <c r="U20">
        <v>-1.5</v>
      </c>
    </row>
    <row r="21" spans="1:24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/>
      <c r="G21" s="30"/>
      <c r="H21" s="30"/>
      <c r="I21" s="5">
        <v>7.15</v>
      </c>
      <c r="J21" s="5">
        <v>7.2839504089740901</v>
      </c>
      <c r="K21" s="5">
        <f t="shared" si="0"/>
        <v>-0.13395040897408972</v>
      </c>
      <c r="L21" s="5">
        <f t="shared" si="1"/>
        <v>2.0269230769230768</v>
      </c>
      <c r="M21" s="5">
        <f t="shared" si="2"/>
        <v>0.13395040897408972</v>
      </c>
      <c r="N21">
        <f t="shared" si="3"/>
        <v>-1.0639000318152958</v>
      </c>
      <c r="O21">
        <f t="shared" si="4"/>
        <v>-9.9118205980986432E-2</v>
      </c>
      <c r="Q21">
        <v>0</v>
      </c>
      <c r="R21">
        <v>-1</v>
      </c>
      <c r="S21">
        <v>3</v>
      </c>
      <c r="T21">
        <v>24</v>
      </c>
      <c r="U21">
        <v>0.5</v>
      </c>
    </row>
    <row r="22" spans="1:24" x14ac:dyDescent="0.25">
      <c r="A22" s="30">
        <v>1</v>
      </c>
      <c r="B22" s="30">
        <v>-1</v>
      </c>
      <c r="C22" s="30">
        <v>1</v>
      </c>
      <c r="D22" s="30">
        <v>1</v>
      </c>
      <c r="E22" s="30">
        <v>-1</v>
      </c>
      <c r="F22" s="30"/>
      <c r="G22" s="30"/>
      <c r="H22" s="30"/>
      <c r="I22" s="5">
        <v>4.25</v>
      </c>
      <c r="J22" s="5">
        <v>5.1021144882830987</v>
      </c>
      <c r="K22" s="5">
        <f t="shared" si="0"/>
        <v>-0.85211448828309866</v>
      </c>
      <c r="L22" s="5">
        <f t="shared" si="1"/>
        <v>-0.87307692307692353</v>
      </c>
      <c r="M22" s="5">
        <f t="shared" si="2"/>
        <v>0.85211448828309866</v>
      </c>
      <c r="N22">
        <f t="shared" si="3"/>
        <v>-0.21467307083966766</v>
      </c>
      <c r="O22">
        <f t="shared" si="4"/>
        <v>-0.6305322993479292</v>
      </c>
      <c r="Q22">
        <v>-4.5</v>
      </c>
      <c r="R22">
        <v>0.5</v>
      </c>
      <c r="S22">
        <v>-1.5</v>
      </c>
      <c r="T22">
        <v>0.5</v>
      </c>
      <c r="U22">
        <v>20.25</v>
      </c>
    </row>
    <row r="23" spans="1:24" x14ac:dyDescent="0.25">
      <c r="A23" s="30">
        <v>1</v>
      </c>
      <c r="B23" s="30">
        <v>-1</v>
      </c>
      <c r="C23" s="30">
        <v>-1</v>
      </c>
      <c r="D23" s="30">
        <v>1</v>
      </c>
      <c r="E23" s="30">
        <v>1</v>
      </c>
      <c r="F23" s="30"/>
      <c r="G23" s="30"/>
      <c r="H23" s="30"/>
      <c r="I23" s="5">
        <v>1.25</v>
      </c>
      <c r="J23" s="5">
        <v>2.9815868625641557</v>
      </c>
      <c r="K23" s="5">
        <f t="shared" si="0"/>
        <v>-1.7315868625641557</v>
      </c>
      <c r="L23" s="5">
        <f t="shared" si="1"/>
        <v>-3.8730769230769235</v>
      </c>
      <c r="M23" s="5">
        <f t="shared" si="2"/>
        <v>1.7315868625641557</v>
      </c>
      <c r="N23">
        <f t="shared" si="3"/>
        <v>0.82530048560906855</v>
      </c>
      <c r="O23">
        <f t="shared" si="4"/>
        <v>-1.2813083933980811</v>
      </c>
    </row>
    <row r="24" spans="1:24" x14ac:dyDescent="0.25">
      <c r="A24" s="30">
        <v>1</v>
      </c>
      <c r="B24" s="30">
        <v>1</v>
      </c>
      <c r="C24" s="30">
        <v>1</v>
      </c>
      <c r="D24" s="30">
        <v>1</v>
      </c>
      <c r="E24" s="30">
        <v>-0.5</v>
      </c>
      <c r="F24" s="30"/>
      <c r="G24" s="30"/>
      <c r="H24" s="30"/>
      <c r="I24" s="5">
        <v>6.45</v>
      </c>
      <c r="J24" s="5">
        <v>7.9387731545528153</v>
      </c>
      <c r="K24" s="5">
        <f t="shared" si="0"/>
        <v>-1.4887731545528151</v>
      </c>
      <c r="L24" s="5">
        <f t="shared" si="1"/>
        <v>1.3269230769230766</v>
      </c>
      <c r="M24" s="5">
        <f t="shared" si="2"/>
        <v>1.4887731545528151</v>
      </c>
      <c r="N24">
        <f t="shared" si="3"/>
        <v>0.53817397332778572</v>
      </c>
      <c r="O24">
        <f t="shared" si="4"/>
        <v>-1.1016354882535291</v>
      </c>
    </row>
    <row r="25" spans="1:24" x14ac:dyDescent="0.25">
      <c r="A25" s="30">
        <v>1</v>
      </c>
      <c r="B25" s="30">
        <v>-1</v>
      </c>
      <c r="C25" s="30">
        <v>-1</v>
      </c>
      <c r="D25" s="30">
        <v>-1</v>
      </c>
      <c r="E25" s="30">
        <v>-1</v>
      </c>
      <c r="F25" s="30"/>
      <c r="G25" s="30"/>
      <c r="H25" s="30"/>
      <c r="I25" s="5">
        <v>2.1</v>
      </c>
      <c r="J25" s="5">
        <v>2.7151342934605185</v>
      </c>
      <c r="K25" s="5">
        <f t="shared" si="0"/>
        <v>-0.6151342934605184</v>
      </c>
      <c r="L25" s="5">
        <f t="shared" si="1"/>
        <v>-3.0230769230769234</v>
      </c>
      <c r="M25" s="5">
        <f t="shared" si="2"/>
        <v>0.6151342934605184</v>
      </c>
      <c r="N25">
        <f t="shared" si="3"/>
        <v>-0.494901470531041</v>
      </c>
      <c r="O25">
        <f t="shared" si="4"/>
        <v>-0.45517597200455578</v>
      </c>
    </row>
    <row r="26" spans="1:24" ht="17.25" x14ac:dyDescent="0.25">
      <c r="A26" s="30">
        <v>1</v>
      </c>
      <c r="B26" s="30">
        <v>-1</v>
      </c>
      <c r="C26" s="30">
        <v>1</v>
      </c>
      <c r="D26" s="30">
        <v>2</v>
      </c>
      <c r="E26" s="30">
        <v>-1</v>
      </c>
      <c r="F26" s="30"/>
      <c r="G26" s="30"/>
      <c r="H26" s="30"/>
      <c r="I26" s="5">
        <v>4.75</v>
      </c>
      <c r="J26" s="5">
        <v>5.6718892698874015</v>
      </c>
      <c r="K26" s="5">
        <f t="shared" si="0"/>
        <v>-0.9218892698874015</v>
      </c>
      <c r="L26" s="5">
        <f t="shared" si="1"/>
        <v>-0.37307692307692353</v>
      </c>
      <c r="M26" s="5">
        <f t="shared" si="2"/>
        <v>0.9218892698874015</v>
      </c>
      <c r="N26">
        <f t="shared" si="3"/>
        <v>-0.13216459200907385</v>
      </c>
      <c r="O26">
        <f t="shared" si="4"/>
        <v>-0.68216298288448729</v>
      </c>
      <c r="Q26" s="11" t="s">
        <v>91</v>
      </c>
      <c r="R26" s="3"/>
      <c r="S26" s="3"/>
      <c r="T26" s="3"/>
      <c r="U26" s="3"/>
      <c r="V26" s="3"/>
      <c r="W26" s="3"/>
      <c r="X26" s="3"/>
    </row>
    <row r="27" spans="1:24" x14ac:dyDescent="0.25">
      <c r="A27" s="30">
        <v>1</v>
      </c>
      <c r="B27" s="30">
        <v>-1</v>
      </c>
      <c r="C27" s="30">
        <v>2</v>
      </c>
      <c r="D27" s="30">
        <v>-1</v>
      </c>
      <c r="E27" s="30">
        <v>-1</v>
      </c>
      <c r="F27" s="30"/>
      <c r="G27" s="30"/>
      <c r="H27" s="30"/>
      <c r="I27" s="5">
        <v>3.6</v>
      </c>
      <c r="J27" s="5">
        <v>4.5862802408814813</v>
      </c>
      <c r="K27" s="5">
        <f t="shared" si="0"/>
        <v>-0.98628024088148125</v>
      </c>
      <c r="L27" s="5">
        <f t="shared" si="1"/>
        <v>-1.5230769230769234</v>
      </c>
      <c r="M27" s="5">
        <f t="shared" si="2"/>
        <v>0.98628024088148125</v>
      </c>
      <c r="N27">
        <f t="shared" si="3"/>
        <v>-5.6022453760965263E-2</v>
      </c>
      <c r="O27">
        <f t="shared" si="4"/>
        <v>-0.72980985141731558</v>
      </c>
      <c r="Q27">
        <f t="array" ref="Q27:U31">MINVERSE(Q18:U22)</f>
        <v>4.0194406439057952E-2</v>
      </c>
      <c r="R27">
        <v>-5.3662047899763422E-4</v>
      </c>
      <c r="S27">
        <v>-2.8907999884852753E-3</v>
      </c>
      <c r="T27">
        <v>1.5717151823883184E-4</v>
      </c>
      <c r="U27">
        <v>8.7273260974524564E-3</v>
      </c>
    </row>
    <row r="28" spans="1:24" x14ac:dyDescent="0.25">
      <c r="A28" s="30">
        <v>1</v>
      </c>
      <c r="B28" s="30">
        <v>2</v>
      </c>
      <c r="C28" s="30">
        <v>-1</v>
      </c>
      <c r="D28" s="30">
        <v>-1</v>
      </c>
      <c r="E28" s="30">
        <v>-1</v>
      </c>
      <c r="F28" s="30"/>
      <c r="G28" s="30"/>
      <c r="H28" s="30"/>
      <c r="I28" s="5">
        <v>4.55</v>
      </c>
      <c r="J28" s="5">
        <v>7.2975336656544565</v>
      </c>
      <c r="K28" s="5">
        <f t="shared" si="0"/>
        <v>-2.7475336656544567</v>
      </c>
      <c r="L28" s="5">
        <f t="shared" si="1"/>
        <v>-0.57307692307692371</v>
      </c>
      <c r="M28" s="5">
        <f t="shared" si="2"/>
        <v>2.7475336656544567</v>
      </c>
      <c r="N28">
        <f t="shared" si="3"/>
        <v>2.0266546621245607</v>
      </c>
      <c r="O28">
        <f t="shared" si="4"/>
        <v>-2.033070372071168</v>
      </c>
      <c r="Q28">
        <v>-5.3662047899763422E-4</v>
      </c>
      <c r="R28">
        <v>4.2374597264298285E-2</v>
      </c>
      <c r="S28">
        <v>5.1484019814275845E-3</v>
      </c>
      <c r="T28">
        <v>1.1389807887556625E-3</v>
      </c>
      <c r="U28">
        <v>-8.122952202407385E-4</v>
      </c>
    </row>
    <row r="29" spans="1:24" x14ac:dyDescent="0.25">
      <c r="A29" s="30">
        <v>1</v>
      </c>
      <c r="B29" s="30">
        <v>0</v>
      </c>
      <c r="C29" s="30">
        <v>0</v>
      </c>
      <c r="D29" s="30">
        <v>0</v>
      </c>
      <c r="E29" s="30">
        <v>0</v>
      </c>
      <c r="F29" s="30"/>
      <c r="G29" s="30"/>
      <c r="H29" s="30"/>
      <c r="I29" s="31">
        <v>4.5</v>
      </c>
      <c r="J29" s="5">
        <v>4.9995423512173041</v>
      </c>
      <c r="K29" s="5">
        <f t="shared" si="0"/>
        <v>-0.49954235121730406</v>
      </c>
      <c r="L29" s="5">
        <f t="shared" si="1"/>
        <v>-0.62307692307692353</v>
      </c>
      <c r="M29" s="5">
        <f t="shared" si="2"/>
        <v>0.49954235121730406</v>
      </c>
      <c r="N29">
        <f t="shared" si="3"/>
        <v>-0.63158861021494839</v>
      </c>
      <c r="O29">
        <f t="shared" si="4"/>
        <v>-0.36964233288575621</v>
      </c>
      <c r="Q29">
        <v>-2.8907999884852749E-3</v>
      </c>
      <c r="R29">
        <v>5.1484019814275845E-3</v>
      </c>
      <c r="S29">
        <v>4.3369457550564483E-2</v>
      </c>
      <c r="T29">
        <v>-5.2602678307078921E-3</v>
      </c>
      <c r="U29">
        <v>2.5729145334470681E-3</v>
      </c>
    </row>
    <row r="30" spans="1:24" x14ac:dyDescent="0.25">
      <c r="A30" s="30">
        <v>1</v>
      </c>
      <c r="B30" s="30">
        <v>0</v>
      </c>
      <c r="C30" s="30">
        <v>0</v>
      </c>
      <c r="D30" s="30">
        <v>0</v>
      </c>
      <c r="E30" s="30">
        <v>0</v>
      </c>
      <c r="F30" s="30"/>
      <c r="G30" s="30"/>
      <c r="H30" s="30"/>
      <c r="I30" s="31">
        <v>4.2</v>
      </c>
      <c r="J30" s="5">
        <v>4.9995423512173041</v>
      </c>
      <c r="K30" s="5">
        <f t="shared" si="0"/>
        <v>-0.79954235121730388</v>
      </c>
      <c r="L30" s="5">
        <f t="shared" si="1"/>
        <v>-0.92307692307692335</v>
      </c>
      <c r="M30" s="5">
        <f t="shared" si="2"/>
        <v>0.79954235121730388</v>
      </c>
      <c r="N30">
        <f t="shared" si="3"/>
        <v>-0.27683947191522063</v>
      </c>
      <c r="O30">
        <f t="shared" si="4"/>
        <v>-0.59163091822892022</v>
      </c>
      <c r="Q30">
        <v>1.5717151823883176E-4</v>
      </c>
      <c r="R30">
        <v>1.1389807887556625E-3</v>
      </c>
      <c r="S30">
        <v>-5.2602678307078921E-3</v>
      </c>
      <c r="T30">
        <v>4.2401445068125564E-2</v>
      </c>
      <c r="U30">
        <v>-1.4297947082680348E-3</v>
      </c>
    </row>
    <row r="31" spans="1:24" x14ac:dyDescent="0.25">
      <c r="A31" s="30">
        <v>1</v>
      </c>
      <c r="B31" s="30">
        <v>0</v>
      </c>
      <c r="C31" s="30">
        <v>0</v>
      </c>
      <c r="D31" s="30">
        <v>0</v>
      </c>
      <c r="E31" s="30">
        <v>0</v>
      </c>
      <c r="F31" s="30"/>
      <c r="G31" s="30"/>
      <c r="H31" s="30"/>
      <c r="I31" s="31">
        <v>4.25</v>
      </c>
      <c r="J31" s="5">
        <v>4.9995423512173041</v>
      </c>
      <c r="K31" s="5">
        <f t="shared" si="0"/>
        <v>-0.74954235121730406</v>
      </c>
      <c r="L31" s="5">
        <f t="shared" si="1"/>
        <v>-0.87307692307692353</v>
      </c>
      <c r="M31" s="5">
        <f t="shared" si="2"/>
        <v>0.74954235121730406</v>
      </c>
      <c r="N31">
        <f t="shared" si="3"/>
        <v>-0.33596432829850842</v>
      </c>
      <c r="O31">
        <f t="shared" si="4"/>
        <v>-0.55463282067172626</v>
      </c>
      <c r="Q31">
        <v>8.7273260974524581E-3</v>
      </c>
      <c r="R31">
        <v>-8.1229522024073818E-4</v>
      </c>
      <c r="S31">
        <v>2.5729145334470681E-3</v>
      </c>
      <c r="T31">
        <v>-1.4297947082680348E-3</v>
      </c>
      <c r="U31">
        <v>5.1568068355701782E-2</v>
      </c>
    </row>
    <row r="32" spans="1:24" x14ac:dyDescent="0.25">
      <c r="A32" s="30">
        <v>1</v>
      </c>
      <c r="B32" s="30">
        <v>0</v>
      </c>
      <c r="C32" s="30">
        <v>0</v>
      </c>
      <c r="D32" s="30">
        <v>0</v>
      </c>
      <c r="E32" s="30">
        <v>0</v>
      </c>
      <c r="F32" s="30"/>
      <c r="G32" s="30"/>
      <c r="H32" s="30"/>
      <c r="I32" s="31">
        <v>5</v>
      </c>
      <c r="J32" s="5">
        <v>4.9995423512173041</v>
      </c>
      <c r="K32" s="5">
        <f t="shared" si="0"/>
        <v>4.5764878269594078E-4</v>
      </c>
      <c r="L32" s="5">
        <f t="shared" si="1"/>
        <v>-0.12307692307692353</v>
      </c>
      <c r="M32" s="5">
        <f t="shared" si="2"/>
        <v>4.5764878269594078E-4</v>
      </c>
      <c r="N32">
        <f t="shared" si="3"/>
        <v>-1.2217548373057929</v>
      </c>
      <c r="O32">
        <f t="shared" si="4"/>
        <v>3.3864268618405424E-4</v>
      </c>
    </row>
    <row r="33" spans="1:64" x14ac:dyDescent="0.25">
      <c r="A33" s="30">
        <v>1</v>
      </c>
      <c r="B33" s="30">
        <v>0</v>
      </c>
      <c r="C33" s="30">
        <v>0</v>
      </c>
      <c r="D33" s="30">
        <v>0</v>
      </c>
      <c r="E33" s="30">
        <v>0</v>
      </c>
      <c r="F33" s="30"/>
      <c r="G33" s="30"/>
      <c r="H33" s="30"/>
      <c r="I33" s="31">
        <v>4.9000000000000004</v>
      </c>
      <c r="J33" s="5">
        <v>4.9995423512173041</v>
      </c>
      <c r="K33" s="5">
        <f t="shared" si="0"/>
        <v>-9.9542351217303704E-2</v>
      </c>
      <c r="L33" s="5">
        <f t="shared" si="1"/>
        <v>-0.22307692307692317</v>
      </c>
      <c r="M33" s="5">
        <f t="shared" si="2"/>
        <v>9.9542351217303704E-2</v>
      </c>
      <c r="N33">
        <f t="shared" si="3"/>
        <v>-1.1045874612812527</v>
      </c>
      <c r="O33">
        <f t="shared" si="4"/>
        <v>-7.3657552428203724E-2</v>
      </c>
    </row>
    <row r="34" spans="1:64" x14ac:dyDescent="0.25">
      <c r="A34" s="17"/>
      <c r="B34" s="17"/>
      <c r="C34" s="17"/>
      <c r="E34" s="33"/>
      <c r="F34" s="33"/>
      <c r="G34" s="33"/>
      <c r="H34" s="10" t="s">
        <v>38</v>
      </c>
      <c r="I34" s="31">
        <f>AVERAGE(I8:I33)</f>
        <v>5.1230769230769235</v>
      </c>
      <c r="J34" s="19" t="s">
        <v>128</v>
      </c>
      <c r="K34" s="41">
        <f>AVERAGE(K8:K33)</f>
        <v>-2.3570888830503323E-15</v>
      </c>
      <c r="L34" s="16" t="s">
        <v>38</v>
      </c>
      <c r="M34" s="16">
        <f>AVERAGE(M8:M33)</f>
        <v>1.0336566382107104</v>
      </c>
      <c r="N34" s="17"/>
      <c r="O34" s="17"/>
    </row>
    <row r="35" spans="1:64" x14ac:dyDescent="0.25">
      <c r="A35" s="17"/>
      <c r="B35" s="17"/>
      <c r="C35" s="17"/>
      <c r="D35" s="17"/>
      <c r="E35" s="17"/>
      <c r="F35" s="17"/>
      <c r="G35" s="17"/>
      <c r="H35" s="16" t="s">
        <v>37</v>
      </c>
      <c r="I35" s="5">
        <f>STDEV(I8:I33)</f>
        <v>2.1616766996584271</v>
      </c>
      <c r="J35" t="s">
        <v>37</v>
      </c>
      <c r="K35" s="41">
        <f>STDEV(K8:K33)</f>
        <v>1.3514208378608334</v>
      </c>
      <c r="L35" s="16" t="s">
        <v>37</v>
      </c>
      <c r="M35" s="16">
        <f>STDEV(M8:M33)</f>
        <v>0.84566801610249331</v>
      </c>
      <c r="N35" s="17"/>
      <c r="O35" s="17"/>
    </row>
    <row r="36" spans="1:64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9"/>
      <c r="K36" s="17"/>
      <c r="L36" s="17"/>
      <c r="N36" s="17"/>
      <c r="O36" s="17"/>
    </row>
    <row r="37" spans="1:64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9"/>
      <c r="K37" s="17"/>
      <c r="L37" s="17"/>
      <c r="N37" s="17"/>
      <c r="O37" s="17"/>
    </row>
    <row r="38" spans="1:64" x14ac:dyDescent="0.25">
      <c r="A38" s="17"/>
      <c r="C38" s="13" t="s">
        <v>74</v>
      </c>
      <c r="D38" s="13" t="s">
        <v>75</v>
      </c>
      <c r="E38" s="13" t="s">
        <v>76</v>
      </c>
      <c r="H38" s="35"/>
      <c r="J38" s="17"/>
    </row>
    <row r="39" spans="1:64" ht="17.25" x14ac:dyDescent="0.25">
      <c r="A39" s="17"/>
      <c r="B39" s="9" t="s">
        <v>77</v>
      </c>
      <c r="C39" s="5">
        <v>26</v>
      </c>
      <c r="D39" s="5">
        <v>7</v>
      </c>
      <c r="E39" s="5">
        <f>(C39-D39-1)</f>
        <v>18</v>
      </c>
      <c r="F39" t="s">
        <v>78</v>
      </c>
      <c r="H39" s="19"/>
      <c r="J39" s="17"/>
      <c r="Q39" s="11" t="s">
        <v>92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x14ac:dyDescent="0.25">
      <c r="A40" s="17"/>
      <c r="B40" s="9" t="s">
        <v>79</v>
      </c>
      <c r="C40" s="5">
        <v>26</v>
      </c>
      <c r="D40" s="5">
        <v>0</v>
      </c>
      <c r="E40" s="5">
        <f>(C40-1)</f>
        <v>25</v>
      </c>
      <c r="F40" t="s">
        <v>80</v>
      </c>
      <c r="H40" s="19"/>
      <c r="J40" s="17"/>
      <c r="Q40">
        <f t="array" ref="Q40:AP44">MMULT(Q27:U31,Q9:AP13)</f>
        <v>2.8955729313879026E-2</v>
      </c>
      <c r="R40">
        <v>5.2191981485754484E-2</v>
      </c>
      <c r="S40">
        <v>3.3664088332854301E-2</v>
      </c>
      <c r="T40">
        <v>4.533714055078867E-2</v>
      </c>
      <c r="U40">
        <v>2.7882488355883757E-2</v>
      </c>
      <c r="V40">
        <v>4.6410381508783939E-2</v>
      </c>
      <c r="W40">
        <v>5.1118740527759214E-2</v>
      </c>
      <c r="X40">
        <v>3.4737329290849571E-2</v>
      </c>
      <c r="Y40">
        <v>4.6724724545261602E-2</v>
      </c>
      <c r="Z40">
        <v>3.5051672327327234E-2</v>
      </c>
      <c r="AA40">
        <v>2.819683139236142E-2</v>
      </c>
      <c r="AB40">
        <v>5.1433083564236877E-2</v>
      </c>
      <c r="AC40">
        <v>3.3978431369331964E-2</v>
      </c>
      <c r="AD40">
        <v>4.5651483587266332E-2</v>
      </c>
      <c r="AE40">
        <v>2.9270072350356689E-2</v>
      </c>
      <c r="AF40" s="8">
        <v>5.2506324522232146E-2</v>
      </c>
      <c r="AG40">
        <v>3.2560494441087648E-2</v>
      </c>
      <c r="AH40">
        <v>3.4737329290849571E-2</v>
      </c>
      <c r="AI40">
        <v>2.9427243868595521E-2</v>
      </c>
      <c r="AJ40">
        <v>2.6064929325393747E-2</v>
      </c>
      <c r="AK40">
        <v>3.3127467853856667E-2</v>
      </c>
      <c r="AL40">
        <v>4.0194406439057952E-2</v>
      </c>
      <c r="AM40">
        <v>4.0194406439057952E-2</v>
      </c>
      <c r="AN40">
        <v>4.0194406439057952E-2</v>
      </c>
      <c r="AO40">
        <v>4.0194406439057952E-2</v>
      </c>
      <c r="AP40">
        <v>4.0194406439057952E-2</v>
      </c>
    </row>
    <row r="41" spans="1:64" x14ac:dyDescent="0.25">
      <c r="A41" s="17"/>
      <c r="J41" s="17"/>
      <c r="Q41">
        <v>-3.808950133038326E-2</v>
      </c>
      <c r="R41">
        <v>-5.0010895733719904E-2</v>
      </c>
      <c r="S41">
        <v>3.6362889235358145E-2</v>
      </c>
      <c r="T41">
        <v>4.5035102757731829E-2</v>
      </c>
      <c r="U41">
        <v>4.6659693198213309E-2</v>
      </c>
      <c r="V41">
        <v>-3.971409177086474E-2</v>
      </c>
      <c r="W41">
        <v>3.4738298794876665E-2</v>
      </c>
      <c r="X41">
        <v>-4.8386305293238424E-2</v>
      </c>
      <c r="Y41">
        <v>-3.7436130193353415E-2</v>
      </c>
      <c r="Z41">
        <v>-4.6108343715727099E-2</v>
      </c>
      <c r="AA41">
        <v>4.8937654775724634E-2</v>
      </c>
      <c r="AB41">
        <v>3.7016260372387991E-2</v>
      </c>
      <c r="AC41">
        <v>3.8640850812869471E-2</v>
      </c>
      <c r="AD41">
        <v>4.7313064335243155E-2</v>
      </c>
      <c r="AE41">
        <v>-3.5811539752871935E-2</v>
      </c>
      <c r="AF41" s="8">
        <v>-4.7732934156208578E-2</v>
      </c>
      <c r="AG41">
        <v>4.8531507165604261E-2</v>
      </c>
      <c r="AH41">
        <v>-4.8386305293238424E-2</v>
      </c>
      <c r="AI41">
        <v>-3.4672558964116272E-2</v>
      </c>
      <c r="AJ41">
        <v>-3.2941099348955671E-2</v>
      </c>
      <c r="AK41">
        <v>7.8737486499656423E-2</v>
      </c>
      <c r="AL41">
        <v>-5.3662047899763422E-4</v>
      </c>
      <c r="AM41">
        <v>-5.3662047899763422E-4</v>
      </c>
      <c r="AN41">
        <v>-5.3662047899763422E-4</v>
      </c>
      <c r="AO41">
        <v>-5.3662047899763422E-4</v>
      </c>
      <c r="AP41">
        <v>-5.3662047899763422E-4</v>
      </c>
    </row>
    <row r="42" spans="1:64" x14ac:dyDescent="0.25">
      <c r="A42" s="17"/>
      <c r="B42" s="10" t="s">
        <v>77</v>
      </c>
      <c r="C42" s="10" t="s">
        <v>79</v>
      </c>
      <c r="D42" s="10" t="s">
        <v>48</v>
      </c>
      <c r="E42" s="10" t="s">
        <v>50</v>
      </c>
      <c r="F42" s="10" t="s">
        <v>81</v>
      </c>
      <c r="G42" s="10" t="s">
        <v>82</v>
      </c>
      <c r="H42" s="10" t="s">
        <v>83</v>
      </c>
      <c r="M42" s="33"/>
      <c r="N42" s="33"/>
      <c r="O42" s="33"/>
      <c r="Q42">
        <v>3.8017608877912445E-2</v>
      </c>
      <c r="R42">
        <v>-4.3575477156322387E-2</v>
      </c>
      <c r="S42">
        <v>-3.842450226036135E-2</v>
      </c>
      <c r="T42">
        <v>5.346024190766175E-2</v>
      </c>
      <c r="U42">
        <v>4.8314412840767616E-2</v>
      </c>
      <c r="V42">
        <v>4.3163437944806579E-2</v>
      </c>
      <c r="W42">
        <v>-3.3278673193467216E-2</v>
      </c>
      <c r="X42">
        <v>-4.8721306223216521E-2</v>
      </c>
      <c r="Y42">
        <v>3.2642902283390798E-2</v>
      </c>
      <c r="Z42">
        <v>-5.9241841884632301E-2</v>
      </c>
      <c r="AA42">
        <v>3.7793877179351835E-2</v>
      </c>
      <c r="AB42">
        <v>-4.3799208854882997E-2</v>
      </c>
      <c r="AC42">
        <v>-4.8945037921777131E-2</v>
      </c>
      <c r="AD42">
        <v>4.2939706246245969E-2</v>
      </c>
      <c r="AE42">
        <v>2.7497073216496665E-2</v>
      </c>
      <c r="AF42" s="8">
        <v>-5.4096012817738168E-2</v>
      </c>
      <c r="AG42">
        <v>3.9080334446075365E-2</v>
      </c>
      <c r="AH42">
        <v>-4.8721306223216521E-2</v>
      </c>
      <c r="AI42">
        <v>2.2236805385788771E-2</v>
      </c>
      <c r="AJ42">
        <v>8.1387066428476929E-2</v>
      </c>
      <c r="AK42">
        <v>-3.3276100278933768E-2</v>
      </c>
      <c r="AL42">
        <v>-2.8907999884852749E-3</v>
      </c>
      <c r="AM42">
        <v>-2.8907999884852749E-3</v>
      </c>
      <c r="AN42">
        <v>-2.8907999884852749E-3</v>
      </c>
      <c r="AO42">
        <v>-2.8907999884852749E-3</v>
      </c>
      <c r="AP42">
        <v>-2.8907999884852749E-3</v>
      </c>
    </row>
    <row r="43" spans="1:64" x14ac:dyDescent="0.25">
      <c r="A43" s="17"/>
      <c r="B43" s="5">
        <f>SUMSQ(K8:K33)</f>
        <v>45.658457025111929</v>
      </c>
      <c r="C43" s="5">
        <f>SUMSQ(L8:L33)</f>
        <v>116.82115384615382</v>
      </c>
      <c r="D43" s="5">
        <f>(C43-B43)/C43</f>
        <v>0.60915933868243355</v>
      </c>
      <c r="E43" s="34">
        <f>((C43/E40)-(B43/E39))/(C43/E40)</f>
        <v>0.45716574817004663</v>
      </c>
      <c r="F43" s="5">
        <f>SQRT(B43/E39)</f>
        <v>1.5926647311470017</v>
      </c>
      <c r="G43" s="5">
        <f>SQRT(B43/C39)</f>
        <v>1.3251771583323655</v>
      </c>
      <c r="H43" s="34">
        <f>((100*G43)/I34)</f>
        <v>25.866821408890011</v>
      </c>
      <c r="M43" s="19"/>
      <c r="N43" s="19"/>
      <c r="O43" s="19"/>
      <c r="Q43">
        <v>-4.7213727461082253E-2</v>
      </c>
      <c r="R43">
        <v>-3.9552781216202537E-2</v>
      </c>
      <c r="S43">
        <v>-3.4415230222155146E-2</v>
      </c>
      <c r="T43">
        <v>-4.7795355300106993E-2</v>
      </c>
      <c r="U43">
        <v>-4.4935765883570927E-2</v>
      </c>
      <c r="V43">
        <v>-5.0073316877618318E-2</v>
      </c>
      <c r="W43">
        <v>-3.7274819638691212E-2</v>
      </c>
      <c r="X43">
        <v>-3.6693191799666472E-2</v>
      </c>
      <c r="Y43">
        <v>3.4729573258632809E-2</v>
      </c>
      <c r="Z43">
        <v>4.8109698336584655E-2</v>
      </c>
      <c r="AA43">
        <v>3.98671242526802E-2</v>
      </c>
      <c r="AB43">
        <v>4.7528070497559916E-2</v>
      </c>
      <c r="AC43">
        <v>5.0387659914095981E-2</v>
      </c>
      <c r="AD43">
        <v>3.7007534836144135E-2</v>
      </c>
      <c r="AE43">
        <v>3.7589162675168875E-2</v>
      </c>
      <c r="AF43" s="8">
        <v>4.525010892004859E-2</v>
      </c>
      <c r="AG43">
        <v>3.9152226898546187E-2</v>
      </c>
      <c r="AH43">
        <v>-3.6693191799666472E-2</v>
      </c>
      <c r="AI43">
        <v>7.9990607743294445E-2</v>
      </c>
      <c r="AJ43">
        <v>-5.247399529179015E-2</v>
      </c>
      <c r="AK43">
        <v>-3.3276249433399484E-2</v>
      </c>
      <c r="AL43">
        <v>1.5717151823883176E-4</v>
      </c>
      <c r="AM43">
        <v>1.5717151823883176E-4</v>
      </c>
      <c r="AN43">
        <v>1.5717151823883176E-4</v>
      </c>
      <c r="AO43">
        <v>1.5717151823883176E-4</v>
      </c>
      <c r="AP43">
        <v>1.5717151823883176E-4</v>
      </c>
    </row>
    <row r="44" spans="1:64" x14ac:dyDescent="0.25">
      <c r="A44" s="17"/>
      <c r="Q44">
        <v>-3.8025737796293479E-2</v>
      </c>
      <c r="R44">
        <v>5.9964569848215944E-2</v>
      </c>
      <c r="S44">
        <v>-4.4796157303669093E-2</v>
      </c>
      <c r="T44">
        <v>6.3485808474628605E-2</v>
      </c>
      <c r="U44">
        <v>-3.9650328236774959E-2</v>
      </c>
      <c r="V44">
        <v>6.5110398915110085E-2</v>
      </c>
      <c r="W44">
        <v>5.8339979407734471E-2</v>
      </c>
      <c r="X44">
        <v>-4.317156686318762E-2</v>
      </c>
      <c r="Y44">
        <v>6.2250809498574013E-2</v>
      </c>
      <c r="Z44">
        <v>-4.6031156279723692E-2</v>
      </c>
      <c r="AA44">
        <v>-4.2509917653311025E-2</v>
      </c>
      <c r="AB44">
        <v>5.5480389991198399E-2</v>
      </c>
      <c r="AC44">
        <v>-4.7655746720205165E-2</v>
      </c>
      <c r="AD44">
        <v>6.062621905809254E-2</v>
      </c>
      <c r="AE44">
        <v>-4.0885327212829552E-2</v>
      </c>
      <c r="AF44">
        <v>5.7104980431679872E-2</v>
      </c>
      <c r="AG44">
        <v>-1.6725883475460137E-2</v>
      </c>
      <c r="AH44">
        <v>-4.317156686318762E-2</v>
      </c>
      <c r="AI44">
        <v>-4.2315121921097584E-2</v>
      </c>
      <c r="AJ44">
        <v>-3.5452823262846413E-2</v>
      </c>
      <c r="AK44">
        <v>-4.5608452523909833E-2</v>
      </c>
      <c r="AL44">
        <v>8.7273260974524581E-3</v>
      </c>
      <c r="AM44">
        <v>8.7273260974524581E-3</v>
      </c>
      <c r="AN44">
        <v>8.7273260974524581E-3</v>
      </c>
      <c r="AO44">
        <v>8.7273260974524581E-3</v>
      </c>
      <c r="AP44">
        <v>8.7273260974524581E-3</v>
      </c>
    </row>
    <row r="45" spans="1:64" x14ac:dyDescent="0.25">
      <c r="A45" s="17"/>
    </row>
    <row r="46" spans="1:64" x14ac:dyDescent="0.25">
      <c r="A46" s="17"/>
    </row>
    <row r="47" spans="1:64" x14ac:dyDescent="0.25">
      <c r="A47" s="17"/>
      <c r="B47" s="13" t="s">
        <v>29</v>
      </c>
      <c r="C47" s="13" t="s">
        <v>30</v>
      </c>
      <c r="D47" s="13" t="s">
        <v>31</v>
      </c>
      <c r="E47" s="13" t="s">
        <v>32</v>
      </c>
      <c r="F47" s="17"/>
      <c r="G47" s="17"/>
      <c r="H47" s="17"/>
      <c r="I47" s="17"/>
      <c r="K47" s="17"/>
      <c r="L47" s="17"/>
      <c r="M47" s="17"/>
      <c r="N47" s="17"/>
      <c r="O47" s="17"/>
    </row>
    <row r="48" spans="1:64" x14ac:dyDescent="0.25">
      <c r="A48" s="17"/>
      <c r="B48" s="5">
        <v>0.63743507492550533</v>
      </c>
      <c r="C48" s="12">
        <f>(COUNT(B$48:B$73)+1+RANK(B48,B$48:B$73,1)-RANK(B48,B$48:B$73,0))/2</f>
        <v>19</v>
      </c>
      <c r="D48" s="5">
        <f>(C48-0.5)/COUNT(B$48:B$73)</f>
        <v>0.71153846153846156</v>
      </c>
      <c r="E48" s="5">
        <f>NORMINV(D48,0,1)</f>
        <v>0.55788476283959876</v>
      </c>
      <c r="F48" s="20"/>
      <c r="G48" s="20"/>
      <c r="H48" s="20"/>
      <c r="I48" s="20"/>
      <c r="K48" s="20"/>
      <c r="L48" s="20"/>
      <c r="M48" s="20"/>
      <c r="N48" s="20"/>
      <c r="O48" s="20"/>
    </row>
    <row r="49" spans="1:18" x14ac:dyDescent="0.25">
      <c r="A49" s="17"/>
      <c r="B49" s="5">
        <v>2.5079627006444487</v>
      </c>
      <c r="C49" s="12">
        <f t="shared" ref="C49:C73" si="5">(COUNT(B$48:B$73)+1+RANK(B49,B$48:B$73,1)-RANK(B49,B$48:B$73,0))/2</f>
        <v>24</v>
      </c>
      <c r="D49" s="5">
        <f t="shared" ref="D49:D73" si="6">(C49-0.5)/COUNT(B$48:B$73)</f>
        <v>0.90384615384615385</v>
      </c>
      <c r="E49" s="5">
        <f t="shared" ref="E49:E73" si="7">NORMINV(D49,0,1)</f>
        <v>1.3037826721034875</v>
      </c>
      <c r="F49" s="17"/>
      <c r="G49" s="17"/>
      <c r="H49" s="17"/>
      <c r="I49" s="17"/>
      <c r="K49" s="17"/>
      <c r="M49" s="17"/>
      <c r="N49" s="17"/>
      <c r="O49" s="17"/>
    </row>
    <row r="50" spans="1:18" ht="17.25" x14ac:dyDescent="0.25">
      <c r="A50" s="17"/>
      <c r="B50" s="5">
        <v>1.1799327917435232</v>
      </c>
      <c r="C50" s="12">
        <f t="shared" si="5"/>
        <v>22</v>
      </c>
      <c r="D50" s="5">
        <f t="shared" si="6"/>
        <v>0.82692307692307687</v>
      </c>
      <c r="E50" s="5">
        <f t="shared" si="7"/>
        <v>0.94207577499577577</v>
      </c>
      <c r="F50" s="17"/>
      <c r="G50" s="17"/>
      <c r="H50" s="17"/>
      <c r="I50" s="17"/>
      <c r="K50" s="17"/>
      <c r="L50" s="17"/>
      <c r="M50" s="17"/>
      <c r="N50" s="17"/>
      <c r="O50" s="17"/>
      <c r="P50" s="11" t="s">
        <v>70</v>
      </c>
      <c r="Q50" s="11" t="s">
        <v>94</v>
      </c>
      <c r="R50" s="11"/>
    </row>
    <row r="51" spans="1:18" x14ac:dyDescent="0.25">
      <c r="A51" s="17"/>
      <c r="B51" s="5">
        <v>0.25559915423451596</v>
      </c>
      <c r="C51" s="12">
        <f t="shared" si="5"/>
        <v>17</v>
      </c>
      <c r="D51" s="5">
        <f t="shared" si="6"/>
        <v>0.63461538461538458</v>
      </c>
      <c r="E51" s="5">
        <f t="shared" si="7"/>
        <v>0.34410246288301555</v>
      </c>
      <c r="F51" s="17"/>
      <c r="G51" s="17"/>
      <c r="H51" s="17"/>
      <c r="I51" s="17"/>
      <c r="J51" s="17"/>
      <c r="K51" s="17"/>
      <c r="M51" s="17"/>
      <c r="N51" s="17"/>
      <c r="O51" s="17"/>
      <c r="P51" s="1" t="s">
        <v>46</v>
      </c>
      <c r="Q51">
        <f t="array" ref="Q51:Q55">MMULT(Q40:AP44,I8:I33)</f>
        <v>4.9995423512173041</v>
      </c>
    </row>
    <row r="52" spans="1:18" x14ac:dyDescent="0.25">
      <c r="A52" s="17"/>
      <c r="B52" s="5">
        <v>0.88250216012954841</v>
      </c>
      <c r="C52" s="12">
        <f t="shared" si="5"/>
        <v>21</v>
      </c>
      <c r="D52" s="5">
        <f t="shared" si="6"/>
        <v>0.78846153846153844</v>
      </c>
      <c r="E52" s="5">
        <f t="shared" si="7"/>
        <v>0.80109452928194935</v>
      </c>
      <c r="F52" s="17"/>
      <c r="G52" s="17"/>
      <c r="H52" s="17"/>
      <c r="I52" s="17"/>
      <c r="J52" s="20"/>
      <c r="K52" s="17"/>
      <c r="L52" s="17"/>
      <c r="M52" s="17"/>
      <c r="N52" s="17"/>
      <c r="O52" s="17"/>
      <c r="P52" s="1" t="s">
        <v>71</v>
      </c>
      <c r="Q52">
        <v>1.527466457397979</v>
      </c>
    </row>
    <row r="53" spans="1:18" x14ac:dyDescent="0.25">
      <c r="A53" s="17"/>
      <c r="B53" s="5">
        <v>1.3105320690304736</v>
      </c>
      <c r="C53" s="12">
        <f t="shared" si="5"/>
        <v>23</v>
      </c>
      <c r="D53" s="5">
        <f t="shared" si="6"/>
        <v>0.86538461538461542</v>
      </c>
      <c r="E53" s="5">
        <f t="shared" si="7"/>
        <v>1.1048357439621104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" t="s">
        <v>72</v>
      </c>
      <c r="Q53">
        <v>0.6237153158069878</v>
      </c>
    </row>
    <row r="54" spans="1:18" x14ac:dyDescent="0.25">
      <c r="A54" s="17"/>
      <c r="B54" s="5">
        <v>-1.0469702141515094</v>
      </c>
      <c r="C54" s="12">
        <f t="shared" si="5"/>
        <v>4</v>
      </c>
      <c r="D54" s="5">
        <f t="shared" si="6"/>
        <v>0.13461538461538461</v>
      </c>
      <c r="E54" s="5">
        <f t="shared" si="7"/>
        <v>-1.1048357439621104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" t="s">
        <v>73</v>
      </c>
      <c r="Q54">
        <v>0.56977478160430239</v>
      </c>
    </row>
    <row r="55" spans="1:18" x14ac:dyDescent="0.25">
      <c r="A55" s="17"/>
      <c r="B55" s="5">
        <v>-0.76513429346051853</v>
      </c>
      <c r="C55" s="12">
        <f t="shared" si="5"/>
        <v>9</v>
      </c>
      <c r="D55" s="5">
        <f t="shared" si="6"/>
        <v>0.32692307692307693</v>
      </c>
      <c r="E55" s="5">
        <f t="shared" si="7"/>
        <v>-0.44842548330593474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" t="s">
        <v>98</v>
      </c>
      <c r="Q55">
        <v>-0.43654849705248372</v>
      </c>
    </row>
    <row r="56" spans="1:18" x14ac:dyDescent="0.25">
      <c r="A56" s="17"/>
      <c r="B56" s="5">
        <v>0.27098250582186889</v>
      </c>
      <c r="C56" s="12">
        <f t="shared" si="5"/>
        <v>18</v>
      </c>
      <c r="D56" s="5">
        <f t="shared" si="6"/>
        <v>0.67307692307692313</v>
      </c>
      <c r="E56" s="5">
        <f t="shared" si="7"/>
        <v>0.4484254833059349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"/>
    </row>
    <row r="57" spans="1:18" x14ac:dyDescent="0.25">
      <c r="B57" s="5">
        <v>0.8453161433308769</v>
      </c>
      <c r="C57" s="12">
        <f t="shared" si="5"/>
        <v>20</v>
      </c>
      <c r="D57" s="5">
        <f t="shared" si="6"/>
        <v>0.75</v>
      </c>
      <c r="E57" s="5">
        <f t="shared" si="7"/>
        <v>0.67448975019608193</v>
      </c>
      <c r="J57" s="17"/>
      <c r="P57" s="1"/>
    </row>
    <row r="58" spans="1:18" x14ac:dyDescent="0.25">
      <c r="B58" s="5">
        <v>2.5929525969209433</v>
      </c>
      <c r="C58" s="12">
        <f t="shared" si="5"/>
        <v>25</v>
      </c>
      <c r="D58" s="5">
        <f t="shared" si="6"/>
        <v>0.94230769230769229</v>
      </c>
      <c r="E58" s="5">
        <f t="shared" si="7"/>
        <v>1.5744449652170427</v>
      </c>
      <c r="F58" s="9"/>
      <c r="G58" s="9"/>
      <c r="H58" s="9"/>
      <c r="J58" s="17"/>
      <c r="P58" s="1"/>
    </row>
    <row r="59" spans="1:18" x14ac:dyDescent="0.25">
      <c r="B59" s="5">
        <v>1.3480222639884687E-2</v>
      </c>
      <c r="C59" s="12">
        <f t="shared" si="5"/>
        <v>16</v>
      </c>
      <c r="D59" s="5">
        <f t="shared" si="6"/>
        <v>0.59615384615384615</v>
      </c>
      <c r="E59" s="5">
        <f t="shared" si="7"/>
        <v>0.24340417781063114</v>
      </c>
      <c r="F59" s="9"/>
      <c r="G59" s="9"/>
      <c r="H59" s="9"/>
      <c r="J59" s="17"/>
      <c r="P59" s="1"/>
    </row>
    <row r="60" spans="1:18" x14ac:dyDescent="0.25">
      <c r="B60" s="5">
        <v>2.940383228534917</v>
      </c>
      <c r="C60" s="12">
        <f t="shared" si="5"/>
        <v>26</v>
      </c>
      <c r="D60" s="5">
        <f t="shared" si="6"/>
        <v>0.98076923076923073</v>
      </c>
      <c r="E60" s="5">
        <f t="shared" si="7"/>
        <v>2.0699018308950508</v>
      </c>
      <c r="F60" s="9"/>
      <c r="G60" s="9"/>
      <c r="H60" s="9"/>
      <c r="J60" s="17"/>
    </row>
    <row r="61" spans="1:18" x14ac:dyDescent="0.25">
      <c r="B61" s="5">
        <v>-0.13395040897408972</v>
      </c>
      <c r="C61" s="12">
        <f t="shared" si="5"/>
        <v>13</v>
      </c>
      <c r="D61" s="5">
        <f t="shared" si="6"/>
        <v>0.48076923076923078</v>
      </c>
      <c r="E61" s="5">
        <f t="shared" si="7"/>
        <v>-4.8223073555922091E-2</v>
      </c>
      <c r="F61" s="9"/>
      <c r="G61" s="9"/>
      <c r="H61" s="9"/>
    </row>
    <row r="62" spans="1:18" x14ac:dyDescent="0.25">
      <c r="B62" s="5">
        <v>-0.85211448828309866</v>
      </c>
      <c r="C62" s="12">
        <f t="shared" si="5"/>
        <v>7</v>
      </c>
      <c r="D62" s="5">
        <f t="shared" si="6"/>
        <v>0.25</v>
      </c>
      <c r="E62" s="5">
        <f t="shared" si="7"/>
        <v>-0.67448975019608193</v>
      </c>
    </row>
    <row r="63" spans="1:18" x14ac:dyDescent="0.25">
      <c r="B63" s="5">
        <v>-1.7315868625641557</v>
      </c>
      <c r="C63" s="12">
        <f t="shared" si="5"/>
        <v>2</v>
      </c>
      <c r="D63" s="5">
        <f t="shared" si="6"/>
        <v>5.7692307692307696E-2</v>
      </c>
      <c r="E63" s="5">
        <f t="shared" si="7"/>
        <v>-1.5744449652170427</v>
      </c>
      <c r="L63" s="20" t="s">
        <v>93</v>
      </c>
    </row>
    <row r="64" spans="1:18" x14ac:dyDescent="0.25">
      <c r="B64" s="5">
        <v>-1.4887731545528151</v>
      </c>
      <c r="C64" s="12">
        <f t="shared" si="5"/>
        <v>3</v>
      </c>
      <c r="D64" s="5">
        <f t="shared" si="6"/>
        <v>9.6153846153846159E-2</v>
      </c>
      <c r="E64" s="5">
        <f t="shared" si="7"/>
        <v>-1.3037826721034875</v>
      </c>
    </row>
    <row r="65" spans="2:5" x14ac:dyDescent="0.25">
      <c r="B65" s="5">
        <v>-0.6151342934605184</v>
      </c>
      <c r="C65" s="12">
        <f t="shared" si="5"/>
        <v>11</v>
      </c>
      <c r="D65" s="5">
        <f t="shared" si="6"/>
        <v>0.40384615384615385</v>
      </c>
      <c r="E65" s="5">
        <f t="shared" si="7"/>
        <v>-0.24340417781063114</v>
      </c>
    </row>
    <row r="66" spans="2:5" x14ac:dyDescent="0.25">
      <c r="B66" s="5">
        <v>-0.9218892698874015</v>
      </c>
      <c r="C66" s="12">
        <f t="shared" si="5"/>
        <v>6</v>
      </c>
      <c r="D66" s="5">
        <f t="shared" si="6"/>
        <v>0.21153846153846154</v>
      </c>
      <c r="E66" s="5">
        <f t="shared" si="7"/>
        <v>-0.80109452928194935</v>
      </c>
    </row>
    <row r="67" spans="2:5" x14ac:dyDescent="0.25">
      <c r="B67" s="5">
        <v>-0.98628024088148125</v>
      </c>
      <c r="C67" s="12">
        <f t="shared" si="5"/>
        <v>5</v>
      </c>
      <c r="D67" s="5">
        <f t="shared" si="6"/>
        <v>0.17307692307692307</v>
      </c>
      <c r="E67" s="5">
        <f t="shared" si="7"/>
        <v>-0.94207577499577688</v>
      </c>
    </row>
    <row r="68" spans="2:5" x14ac:dyDescent="0.25">
      <c r="B68" s="5">
        <v>-2.7475336656544567</v>
      </c>
      <c r="C68" s="12">
        <f t="shared" si="5"/>
        <v>1</v>
      </c>
      <c r="D68" s="5">
        <f t="shared" si="6"/>
        <v>1.9230769230769232E-2</v>
      </c>
      <c r="E68" s="5">
        <f t="shared" si="7"/>
        <v>-2.0699018308950512</v>
      </c>
    </row>
    <row r="69" spans="2:5" x14ac:dyDescent="0.25">
      <c r="B69" s="5">
        <v>-0.49954235121730406</v>
      </c>
      <c r="C69" s="12">
        <f t="shared" si="5"/>
        <v>12</v>
      </c>
      <c r="D69" s="5">
        <f t="shared" si="6"/>
        <v>0.44230769230769229</v>
      </c>
      <c r="E69" s="5">
        <f t="shared" si="7"/>
        <v>-0.14512094121077412</v>
      </c>
    </row>
    <row r="70" spans="2:5" x14ac:dyDescent="0.25">
      <c r="B70" s="5">
        <v>-0.79954235121730388</v>
      </c>
      <c r="C70" s="12">
        <f t="shared" si="5"/>
        <v>8</v>
      </c>
      <c r="D70" s="5">
        <f t="shared" si="6"/>
        <v>0.28846153846153844</v>
      </c>
      <c r="E70" s="5">
        <f t="shared" si="7"/>
        <v>-0.55788476283959876</v>
      </c>
    </row>
    <row r="71" spans="2:5" x14ac:dyDescent="0.25">
      <c r="B71" s="5">
        <v>-0.74954235121730406</v>
      </c>
      <c r="C71" s="12">
        <f t="shared" si="5"/>
        <v>10</v>
      </c>
      <c r="D71" s="5">
        <f t="shared" si="6"/>
        <v>0.36538461538461536</v>
      </c>
      <c r="E71" s="5">
        <f t="shared" si="7"/>
        <v>-0.34410246288301571</v>
      </c>
    </row>
    <row r="72" spans="2:5" x14ac:dyDescent="0.25">
      <c r="B72">
        <v>4.5764878269594078E-4</v>
      </c>
      <c r="C72" s="12">
        <f t="shared" si="5"/>
        <v>15</v>
      </c>
      <c r="D72" s="5">
        <f t="shared" si="6"/>
        <v>0.55769230769230771</v>
      </c>
      <c r="E72" s="5">
        <f t="shared" si="7"/>
        <v>0.14512094121077412</v>
      </c>
    </row>
    <row r="73" spans="2:5" x14ac:dyDescent="0.25">
      <c r="B73">
        <v>-9.9542351217303704E-2</v>
      </c>
      <c r="C73" s="12">
        <f t="shared" si="5"/>
        <v>14</v>
      </c>
      <c r="D73" s="5">
        <f t="shared" si="6"/>
        <v>0.51923076923076927</v>
      </c>
      <c r="E73" s="5">
        <f t="shared" si="7"/>
        <v>4.8223073555922237E-2</v>
      </c>
    </row>
  </sheetData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L73"/>
  <sheetViews>
    <sheetView topLeftCell="A58" zoomScale="70" zoomScaleNormal="70" workbookViewId="0">
      <pane xSplit="1" topLeftCell="B1" activePane="topRight" state="frozen"/>
      <selection pane="topRight" activeCell="B7" sqref="B7:E7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8" width="12" customWidth="1"/>
    <col min="9" max="9" width="13.28515625" customWidth="1"/>
    <col min="12" max="12" width="15.28515625" customWidth="1"/>
    <col min="13" max="15" width="13.7109375" customWidth="1"/>
    <col min="17" max="17" width="16" bestFit="1" customWidth="1"/>
    <col min="18" max="18" width="15" bestFit="1" customWidth="1"/>
    <col min="19" max="19" width="16" bestFit="1" customWidth="1"/>
    <col min="20" max="20" width="15" bestFit="1" customWidth="1"/>
    <col min="21" max="37" width="11.5703125" bestFit="1" customWidth="1"/>
    <col min="38" max="42" width="15.85546875" bestFit="1" customWidth="1"/>
  </cols>
  <sheetData>
    <row r="1" spans="1:57" x14ac:dyDescent="0.25">
      <c r="B1" s="9" t="s">
        <v>84</v>
      </c>
      <c r="C1" t="s">
        <v>0</v>
      </c>
      <c r="I1" s="9" t="s">
        <v>28</v>
      </c>
      <c r="J1" s="37" t="s">
        <v>145</v>
      </c>
    </row>
    <row r="2" spans="1:57" x14ac:dyDescent="0.25">
      <c r="C2" t="s">
        <v>1</v>
      </c>
      <c r="J2" s="37"/>
    </row>
    <row r="3" spans="1:57" x14ac:dyDescent="0.25">
      <c r="C3" t="s">
        <v>2</v>
      </c>
    </row>
    <row r="5" spans="1:57" x14ac:dyDescent="0.25">
      <c r="M5" s="29" t="s">
        <v>86</v>
      </c>
      <c r="N5" s="9" t="s">
        <v>87</v>
      </c>
    </row>
    <row r="6" spans="1:57" x14ac:dyDescent="0.25">
      <c r="B6" s="9"/>
      <c r="C6" s="9"/>
      <c r="D6" s="9"/>
      <c r="E6" s="9"/>
      <c r="F6" s="9"/>
      <c r="G6" s="9"/>
      <c r="H6" s="9"/>
      <c r="J6" s="9" t="s">
        <v>95</v>
      </c>
    </row>
    <row r="7" spans="1:57" x14ac:dyDescent="0.25">
      <c r="B7" s="9" t="s">
        <v>0</v>
      </c>
      <c r="C7" s="9" t="s">
        <v>1</v>
      </c>
      <c r="D7" s="9" t="s">
        <v>2</v>
      </c>
      <c r="E7" s="15" t="s">
        <v>129</v>
      </c>
      <c r="F7" s="15"/>
      <c r="G7" s="15"/>
      <c r="H7" s="15"/>
      <c r="I7" s="29" t="s">
        <v>47</v>
      </c>
      <c r="J7" s="9" t="s">
        <v>68</v>
      </c>
      <c r="K7" s="9" t="s">
        <v>88</v>
      </c>
      <c r="L7" s="9" t="s">
        <v>69</v>
      </c>
      <c r="M7" s="9" t="s">
        <v>127</v>
      </c>
      <c r="N7" s="9"/>
      <c r="O7" s="9"/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  <c r="Z7">
        <v>10</v>
      </c>
      <c r="AA7">
        <v>11</v>
      </c>
      <c r="AB7">
        <v>12</v>
      </c>
      <c r="AC7">
        <v>13</v>
      </c>
      <c r="AD7">
        <v>14</v>
      </c>
      <c r="AE7">
        <v>15</v>
      </c>
      <c r="AF7">
        <v>16</v>
      </c>
      <c r="AG7">
        <v>17</v>
      </c>
      <c r="AH7">
        <v>18</v>
      </c>
      <c r="AI7">
        <v>19</v>
      </c>
      <c r="AJ7">
        <v>20</v>
      </c>
      <c r="AK7">
        <v>21</v>
      </c>
      <c r="AL7">
        <v>22</v>
      </c>
      <c r="AM7">
        <v>23</v>
      </c>
      <c r="AN7">
        <v>24</v>
      </c>
      <c r="AO7">
        <v>25</v>
      </c>
      <c r="AP7">
        <v>26</v>
      </c>
    </row>
    <row r="8" spans="1:57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1</v>
      </c>
      <c r="F8" s="30"/>
      <c r="G8" s="30"/>
      <c r="H8" s="30"/>
      <c r="I8" s="5">
        <v>4.5999999999999996</v>
      </c>
      <c r="J8" s="5">
        <f t="array" ref="J8:J33">MMULT(A8:E33,Q51:Q55)</f>
        <v>3.7806797661925926</v>
      </c>
      <c r="K8" s="5">
        <f>(I8-J8)</f>
        <v>0.81932023380740704</v>
      </c>
      <c r="L8" s="5">
        <f>(I8-$I$34)</f>
        <v>-0.52307692307692388</v>
      </c>
      <c r="M8" s="5">
        <f>ABS(K8)</f>
        <v>0.81932023380740704</v>
      </c>
      <c r="N8">
        <f>((M8-$M$34)/$M$35)</f>
        <v>-0.28513504429310155</v>
      </c>
      <c r="O8">
        <f>((K8-$K$34)/$K$35)</f>
        <v>0.60128622322935932</v>
      </c>
      <c r="Q8" s="11" t="s">
        <v>89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/>
      <c r="G9" s="30"/>
      <c r="H9" s="30"/>
      <c r="I9" s="5">
        <v>4.3499999999999996</v>
      </c>
      <c r="J9" s="5">
        <v>2.4675377099507076</v>
      </c>
      <c r="K9" s="5">
        <f t="shared" ref="K9:K33" si="0">(I9-J9)</f>
        <v>1.882462290049292</v>
      </c>
      <c r="L9" s="5">
        <f t="shared" ref="L9:L33" si="1">(I9-$I$34)</f>
        <v>-0.77307692307692388</v>
      </c>
      <c r="M9" s="5">
        <f t="shared" ref="M9:M33" si="2">ABS(K9)</f>
        <v>1.882462290049292</v>
      </c>
      <c r="N9">
        <f t="shared" ref="N9:N33" si="3">((M9-$M$34)/$M$35)</f>
        <v>0.99031665392122226</v>
      </c>
      <c r="O9">
        <f t="shared" ref="O9:O33" si="4">((K9-$K$34)/$K$35)</f>
        <v>1.3815094441100988</v>
      </c>
      <c r="Q9" s="8">
        <f t="array" ref="Q9:AP13">TRANSPOSE(A8:E33)</f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x14ac:dyDescent="0.25">
      <c r="A10" s="30">
        <v>1</v>
      </c>
      <c r="B10" s="30">
        <v>1</v>
      </c>
      <c r="C10" s="30">
        <v>-1</v>
      </c>
      <c r="D10" s="30">
        <v>-1</v>
      </c>
      <c r="E10" s="30">
        <v>1</v>
      </c>
      <c r="F10" s="30"/>
      <c r="G10" s="30"/>
      <c r="H10" s="30"/>
      <c r="I10" s="5">
        <v>6.95</v>
      </c>
      <c r="J10" s="5">
        <v>5.5656611788890853</v>
      </c>
      <c r="K10" s="5">
        <f t="shared" si="0"/>
        <v>1.3843388211109149</v>
      </c>
      <c r="L10" s="5">
        <f t="shared" si="1"/>
        <v>1.8269230769230766</v>
      </c>
      <c r="M10" s="5">
        <f t="shared" si="2"/>
        <v>1.3843388211109149</v>
      </c>
      <c r="N10">
        <f t="shared" si="3"/>
        <v>0.3927178470188708</v>
      </c>
      <c r="O10">
        <f t="shared" si="4"/>
        <v>1.0159444708785603</v>
      </c>
      <c r="Q10">
        <v>-1</v>
      </c>
      <c r="R10">
        <v>-1</v>
      </c>
      <c r="S10">
        <v>1</v>
      </c>
      <c r="T10">
        <v>1</v>
      </c>
      <c r="U10">
        <v>1</v>
      </c>
      <c r="V10">
        <v>-1</v>
      </c>
      <c r="W10">
        <v>1</v>
      </c>
      <c r="X10">
        <v>-1</v>
      </c>
      <c r="Y10">
        <v>-1</v>
      </c>
      <c r="Z10">
        <v>-1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-1</v>
      </c>
      <c r="AG10" s="8">
        <v>1</v>
      </c>
      <c r="AH10" s="8">
        <v>-1</v>
      </c>
      <c r="AI10" s="8">
        <v>-1</v>
      </c>
      <c r="AJ10" s="8">
        <v>-1</v>
      </c>
      <c r="AK10" s="8">
        <v>2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x14ac:dyDescent="0.25">
      <c r="A11" s="30">
        <v>1</v>
      </c>
      <c r="B11" s="30">
        <v>1</v>
      </c>
      <c r="C11" s="30">
        <v>1</v>
      </c>
      <c r="D11" s="30">
        <v>-1</v>
      </c>
      <c r="E11" s="30">
        <v>1</v>
      </c>
      <c r="F11" s="30"/>
      <c r="G11" s="30"/>
      <c r="H11" s="30"/>
      <c r="I11" s="5">
        <v>6.4</v>
      </c>
      <c r="J11" s="5">
        <v>6.8788032351309703</v>
      </c>
      <c r="K11" s="5">
        <f t="shared" si="0"/>
        <v>-0.4788032351309699</v>
      </c>
      <c r="L11" s="5">
        <f t="shared" si="1"/>
        <v>1.2769230769230768</v>
      </c>
      <c r="M11" s="5">
        <f t="shared" si="2"/>
        <v>0.4788032351309699</v>
      </c>
      <c r="N11">
        <f t="shared" si="3"/>
        <v>-0.69365334312511762</v>
      </c>
      <c r="O11">
        <f t="shared" si="4"/>
        <v>-0.35138615774692461</v>
      </c>
      <c r="Q11">
        <v>1</v>
      </c>
      <c r="R11">
        <v>-1</v>
      </c>
      <c r="S11">
        <v>-1</v>
      </c>
      <c r="T11">
        <v>1</v>
      </c>
      <c r="U11">
        <v>1</v>
      </c>
      <c r="V11">
        <v>1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-1</v>
      </c>
      <c r="AD11">
        <v>1</v>
      </c>
      <c r="AE11">
        <v>1</v>
      </c>
      <c r="AF11">
        <v>-1</v>
      </c>
      <c r="AG11" s="8">
        <v>1</v>
      </c>
      <c r="AH11" s="8">
        <v>-1</v>
      </c>
      <c r="AI11" s="8">
        <v>1</v>
      </c>
      <c r="AJ11" s="8">
        <v>2</v>
      </c>
      <c r="AK11" s="8">
        <v>-1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25">
      <c r="A12" s="30">
        <v>1</v>
      </c>
      <c r="B12" s="30">
        <v>1</v>
      </c>
      <c r="C12" s="30">
        <v>1</v>
      </c>
      <c r="D12" s="30">
        <v>-1</v>
      </c>
      <c r="E12" s="30">
        <v>1</v>
      </c>
      <c r="F12" s="30"/>
      <c r="G12" s="30"/>
      <c r="H12" s="30"/>
      <c r="I12" s="5">
        <v>7.9</v>
      </c>
      <c r="J12" s="5">
        <v>6.8788032351309703</v>
      </c>
      <c r="K12" s="5">
        <f t="shared" si="0"/>
        <v>1.0211967648690301</v>
      </c>
      <c r="L12" s="5">
        <f t="shared" si="1"/>
        <v>2.7769230769230768</v>
      </c>
      <c r="M12" s="5">
        <f t="shared" si="2"/>
        <v>1.0211967648690301</v>
      </c>
      <c r="N12">
        <f t="shared" si="3"/>
        <v>-4.2943737063335256E-2</v>
      </c>
      <c r="O12">
        <f t="shared" si="4"/>
        <v>0.74944023177447339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-1</v>
      </c>
      <c r="AI12">
        <v>2</v>
      </c>
      <c r="AJ12">
        <v>-1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57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/>
      <c r="G13" s="30"/>
      <c r="H13" s="30"/>
      <c r="I13" s="5">
        <v>4.4000000000000004</v>
      </c>
      <c r="J13" s="5">
        <v>3.7806797661925926</v>
      </c>
      <c r="K13" s="5">
        <f t="shared" si="0"/>
        <v>0.61932023380740775</v>
      </c>
      <c r="L13" s="5">
        <f t="shared" si="1"/>
        <v>-0.72307692307692317</v>
      </c>
      <c r="M13" s="5">
        <f t="shared" si="2"/>
        <v>0.61932023380740775</v>
      </c>
      <c r="N13">
        <f t="shared" si="3"/>
        <v>-0.52507507690227717</v>
      </c>
      <c r="O13">
        <f t="shared" si="4"/>
        <v>0.45450937129317348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0.25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57" x14ac:dyDescent="0.25">
      <c r="A14" s="30">
        <v>1</v>
      </c>
      <c r="B14" s="30">
        <v>1</v>
      </c>
      <c r="C14" s="30">
        <v>-1</v>
      </c>
      <c r="D14" s="30">
        <v>-1</v>
      </c>
      <c r="E14" s="30">
        <v>1</v>
      </c>
      <c r="F14" s="30"/>
      <c r="G14" s="30"/>
      <c r="H14" s="30"/>
      <c r="I14" s="5">
        <v>3.85</v>
      </c>
      <c r="J14" s="5">
        <v>5.5656611788890853</v>
      </c>
      <c r="K14" s="5">
        <f t="shared" si="0"/>
        <v>-1.7156611788890852</v>
      </c>
      <c r="L14" s="5">
        <f t="shared" si="1"/>
        <v>-1.2730769230769234</v>
      </c>
      <c r="M14" s="5">
        <f t="shared" si="2"/>
        <v>1.7156611788890852</v>
      </c>
      <c r="N14">
        <f t="shared" si="3"/>
        <v>0.79020533366608781</v>
      </c>
      <c r="O14">
        <f t="shared" si="4"/>
        <v>-1.2590967341323287</v>
      </c>
    </row>
    <row r="15" spans="1:57" x14ac:dyDescent="0.25">
      <c r="A15" s="30">
        <v>1</v>
      </c>
      <c r="B15" s="30">
        <v>-1</v>
      </c>
      <c r="C15" s="30">
        <v>-1</v>
      </c>
      <c r="D15" s="30">
        <v>-1</v>
      </c>
      <c r="E15" s="30">
        <v>1</v>
      </c>
      <c r="F15" s="30"/>
      <c r="G15" s="30"/>
      <c r="H15" s="30"/>
      <c r="I15" s="5">
        <v>1.95</v>
      </c>
      <c r="J15" s="5">
        <v>2.4675377099507076</v>
      </c>
      <c r="K15" s="5">
        <f t="shared" si="0"/>
        <v>-0.51753770995070769</v>
      </c>
      <c r="L15" s="5">
        <f t="shared" si="1"/>
        <v>-3.1730769230769234</v>
      </c>
      <c r="M15" s="5">
        <f t="shared" si="2"/>
        <v>0.51753770995070769</v>
      </c>
      <c r="N15">
        <f t="shared" si="3"/>
        <v>-0.64718358736838155</v>
      </c>
      <c r="O15">
        <f t="shared" si="4"/>
        <v>-0.37981277912413763</v>
      </c>
    </row>
    <row r="16" spans="1:57" x14ac:dyDescent="0.25">
      <c r="A16" s="30">
        <v>1</v>
      </c>
      <c r="B16" s="30">
        <v>-1</v>
      </c>
      <c r="C16" s="30">
        <v>1</v>
      </c>
      <c r="D16" s="30">
        <v>1</v>
      </c>
      <c r="E16" s="30">
        <v>1</v>
      </c>
      <c r="F16" s="30"/>
      <c r="G16" s="30"/>
      <c r="H16" s="30"/>
      <c r="I16" s="5">
        <v>4.5</v>
      </c>
      <c r="J16" s="5">
        <v>4.9476491416329189</v>
      </c>
      <c r="K16" s="5">
        <f t="shared" si="0"/>
        <v>-0.44764914163291891</v>
      </c>
      <c r="L16" s="5">
        <f t="shared" si="1"/>
        <v>-0.62307692307692353</v>
      </c>
      <c r="M16" s="5">
        <f t="shared" si="2"/>
        <v>0.44764914163291891</v>
      </c>
      <c r="N16">
        <f t="shared" si="3"/>
        <v>-0.73102891417427607</v>
      </c>
      <c r="O16">
        <f t="shared" si="4"/>
        <v>-0.32852265890407695</v>
      </c>
    </row>
    <row r="17" spans="1:24" ht="17.25" x14ac:dyDescent="0.25">
      <c r="A17" s="30">
        <v>1</v>
      </c>
      <c r="B17" s="30">
        <v>-1</v>
      </c>
      <c r="C17" s="30">
        <v>-1</v>
      </c>
      <c r="D17" s="30">
        <v>1</v>
      </c>
      <c r="E17" s="30">
        <v>1</v>
      </c>
      <c r="F17" s="30"/>
      <c r="G17" s="30"/>
      <c r="H17" s="30"/>
      <c r="I17" s="5">
        <v>4.7</v>
      </c>
      <c r="J17" s="5">
        <v>3.6345070853910335</v>
      </c>
      <c r="K17" s="5">
        <f t="shared" si="0"/>
        <v>1.0654929146089667</v>
      </c>
      <c r="L17" s="5">
        <f t="shared" si="1"/>
        <v>-0.42307692307692335</v>
      </c>
      <c r="M17" s="5">
        <f t="shared" si="2"/>
        <v>1.0654929146089667</v>
      </c>
      <c r="N17">
        <f t="shared" si="3"/>
        <v>1.0198361001971447E-2</v>
      </c>
      <c r="O17">
        <f t="shared" si="4"/>
        <v>0.78194847883308238</v>
      </c>
      <c r="Q17" s="11" t="s">
        <v>90</v>
      </c>
      <c r="R17" s="3"/>
      <c r="S17" s="3"/>
      <c r="T17" s="3"/>
      <c r="U17" s="3"/>
      <c r="V17" s="3"/>
      <c r="W17" s="3"/>
      <c r="X17" s="3"/>
    </row>
    <row r="18" spans="1:24" x14ac:dyDescent="0.25">
      <c r="A18" s="30">
        <v>1</v>
      </c>
      <c r="B18" s="30">
        <v>1</v>
      </c>
      <c r="C18" s="30">
        <v>1</v>
      </c>
      <c r="D18" s="30">
        <v>1</v>
      </c>
      <c r="E18" s="30">
        <v>1</v>
      </c>
      <c r="F18" s="30"/>
      <c r="G18" s="30"/>
      <c r="H18" s="30"/>
      <c r="I18" s="5">
        <v>10.75</v>
      </c>
      <c r="J18" s="5">
        <v>8.0457726105712961</v>
      </c>
      <c r="K18" s="5">
        <f t="shared" si="0"/>
        <v>2.7042273894287039</v>
      </c>
      <c r="L18" s="5">
        <f t="shared" si="1"/>
        <v>5.6269230769230765</v>
      </c>
      <c r="M18" s="5">
        <f t="shared" si="2"/>
        <v>2.7042273894287039</v>
      </c>
      <c r="N18">
        <f t="shared" si="3"/>
        <v>1.9761883776321183</v>
      </c>
      <c r="O18">
        <f t="shared" si="4"/>
        <v>1.9845899156997859</v>
      </c>
      <c r="Q18">
        <f t="array" ref="Q18:U22">MMULT(Q9:AP13,A8:E33)</f>
        <v>26</v>
      </c>
      <c r="R18">
        <v>0</v>
      </c>
      <c r="S18">
        <v>2</v>
      </c>
      <c r="T18">
        <v>0</v>
      </c>
      <c r="U18">
        <v>20.25</v>
      </c>
    </row>
    <row r="19" spans="1:24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/>
      <c r="G19" s="30"/>
      <c r="H19" s="30"/>
      <c r="I19" s="5">
        <v>6.05</v>
      </c>
      <c r="J19" s="5">
        <v>6.7326305543294112</v>
      </c>
      <c r="K19" s="5">
        <f t="shared" si="0"/>
        <v>-0.68263055432941133</v>
      </c>
      <c r="L19" s="5">
        <f t="shared" si="1"/>
        <v>0.92692307692307629</v>
      </c>
      <c r="M19" s="5">
        <f t="shared" si="2"/>
        <v>0.68263055432941133</v>
      </c>
      <c r="N19">
        <f t="shared" si="3"/>
        <v>-0.44912167504954237</v>
      </c>
      <c r="O19">
        <f t="shared" si="4"/>
        <v>-0.50097181899962184</v>
      </c>
      <c r="Q19">
        <v>0</v>
      </c>
      <c r="R19">
        <v>24</v>
      </c>
      <c r="S19">
        <v>-3</v>
      </c>
      <c r="T19">
        <v>-1</v>
      </c>
      <c r="U19">
        <v>-0.75</v>
      </c>
    </row>
    <row r="20" spans="1:24" x14ac:dyDescent="0.25">
      <c r="A20" s="30">
        <v>1</v>
      </c>
      <c r="B20" s="30">
        <v>1</v>
      </c>
      <c r="C20" s="30">
        <v>-1</v>
      </c>
      <c r="D20" s="30">
        <v>1</v>
      </c>
      <c r="E20" s="30">
        <v>1</v>
      </c>
      <c r="F20" s="30"/>
      <c r="G20" s="30"/>
      <c r="H20" s="30"/>
      <c r="I20" s="5">
        <v>9.85</v>
      </c>
      <c r="J20" s="5">
        <v>6.7326305543294112</v>
      </c>
      <c r="K20" s="5">
        <f t="shared" si="0"/>
        <v>3.1173694456705885</v>
      </c>
      <c r="L20" s="5">
        <f t="shared" si="1"/>
        <v>4.7269230769230761</v>
      </c>
      <c r="M20" s="5">
        <f t="shared" si="2"/>
        <v>3.1173694456705885</v>
      </c>
      <c r="N20">
        <f t="shared" si="3"/>
        <v>2.4718349698666184</v>
      </c>
      <c r="O20">
        <f t="shared" si="4"/>
        <v>2.2877883677879192</v>
      </c>
      <c r="Q20">
        <v>2</v>
      </c>
      <c r="R20">
        <v>-3</v>
      </c>
      <c r="S20">
        <v>24</v>
      </c>
      <c r="T20">
        <v>3</v>
      </c>
      <c r="U20">
        <v>1.25</v>
      </c>
    </row>
    <row r="21" spans="1:24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/>
      <c r="G21" s="30"/>
      <c r="H21" s="30"/>
      <c r="I21" s="5">
        <v>7.15</v>
      </c>
      <c r="J21" s="5">
        <v>8.0457726105712961</v>
      </c>
      <c r="K21" s="5">
        <f t="shared" si="0"/>
        <v>-0.89577261057129576</v>
      </c>
      <c r="L21" s="5">
        <f t="shared" si="1"/>
        <v>2.0269230769230768</v>
      </c>
      <c r="M21" s="5">
        <f t="shared" si="2"/>
        <v>0.89577261057129576</v>
      </c>
      <c r="N21">
        <f t="shared" si="3"/>
        <v>-0.19341511542421905</v>
      </c>
      <c r="O21">
        <f t="shared" si="4"/>
        <v>-0.65739341915156879</v>
      </c>
      <c r="Q21">
        <v>0</v>
      </c>
      <c r="R21">
        <v>-1</v>
      </c>
      <c r="S21">
        <v>3</v>
      </c>
      <c r="T21">
        <v>24</v>
      </c>
      <c r="U21">
        <v>-0.75</v>
      </c>
    </row>
    <row r="22" spans="1:24" x14ac:dyDescent="0.25">
      <c r="A22" s="30">
        <v>1</v>
      </c>
      <c r="B22" s="30">
        <v>-1</v>
      </c>
      <c r="C22" s="30">
        <v>1</v>
      </c>
      <c r="D22" s="30">
        <v>1</v>
      </c>
      <c r="E22" s="30">
        <v>1</v>
      </c>
      <c r="F22" s="30"/>
      <c r="G22" s="30"/>
      <c r="H22" s="30"/>
      <c r="I22" s="5">
        <v>4.25</v>
      </c>
      <c r="J22" s="5">
        <v>4.9476491416329189</v>
      </c>
      <c r="K22" s="5">
        <f t="shared" si="0"/>
        <v>-0.69764914163291891</v>
      </c>
      <c r="L22" s="5">
        <f t="shared" si="1"/>
        <v>-0.87307692307692353</v>
      </c>
      <c r="M22" s="5">
        <f t="shared" si="2"/>
        <v>0.69764914163291891</v>
      </c>
      <c r="N22">
        <f t="shared" si="3"/>
        <v>-0.43110387341280548</v>
      </c>
      <c r="O22">
        <f t="shared" si="4"/>
        <v>-0.51199372382430997</v>
      </c>
      <c r="Q22">
        <v>20.25</v>
      </c>
      <c r="R22">
        <v>-0.75</v>
      </c>
      <c r="S22">
        <v>1.25</v>
      </c>
      <c r="T22">
        <v>-0.75</v>
      </c>
      <c r="U22">
        <v>20.0625</v>
      </c>
    </row>
    <row r="23" spans="1:24" x14ac:dyDescent="0.25">
      <c r="A23" s="30">
        <v>1</v>
      </c>
      <c r="B23" s="30">
        <v>-1</v>
      </c>
      <c r="C23" s="30">
        <v>-1</v>
      </c>
      <c r="D23" s="30">
        <v>1</v>
      </c>
      <c r="E23" s="30">
        <v>1</v>
      </c>
      <c r="F23" s="30"/>
      <c r="G23" s="30"/>
      <c r="H23" s="30"/>
      <c r="I23" s="5">
        <v>1.25</v>
      </c>
      <c r="J23" s="5">
        <v>3.6345070853910335</v>
      </c>
      <c r="K23" s="5">
        <f t="shared" si="0"/>
        <v>-2.3845070853910335</v>
      </c>
      <c r="L23" s="5">
        <f t="shared" si="1"/>
        <v>-3.8730769230769235</v>
      </c>
      <c r="M23" s="5">
        <f t="shared" si="2"/>
        <v>2.3845070853910335</v>
      </c>
      <c r="N23">
        <f t="shared" si="3"/>
        <v>1.592619876749046</v>
      </c>
      <c r="O23">
        <f t="shared" si="4"/>
        <v>-1.749952217066133</v>
      </c>
    </row>
    <row r="24" spans="1:24" x14ac:dyDescent="0.25">
      <c r="A24" s="30">
        <v>1</v>
      </c>
      <c r="B24" s="30">
        <v>1</v>
      </c>
      <c r="C24" s="30">
        <v>1</v>
      </c>
      <c r="D24" s="30">
        <v>1</v>
      </c>
      <c r="E24" s="30">
        <v>0.25</v>
      </c>
      <c r="F24" s="30"/>
      <c r="G24" s="30"/>
      <c r="H24" s="30"/>
      <c r="I24" s="5">
        <v>6.45</v>
      </c>
      <c r="J24" s="5">
        <v>7.4214887553937503</v>
      </c>
      <c r="K24" s="5">
        <f t="shared" si="0"/>
        <v>-0.97148875539375013</v>
      </c>
      <c r="L24" s="5">
        <f t="shared" si="1"/>
        <v>1.3269230769230766</v>
      </c>
      <c r="M24" s="5">
        <f t="shared" si="2"/>
        <v>0.97148875539375013</v>
      </c>
      <c r="N24">
        <f t="shared" si="3"/>
        <v>-0.10257844413551491</v>
      </c>
      <c r="O24">
        <f t="shared" si="4"/>
        <v>-0.71296030604048988</v>
      </c>
    </row>
    <row r="25" spans="1:24" x14ac:dyDescent="0.25">
      <c r="A25" s="30">
        <v>1</v>
      </c>
      <c r="B25" s="30">
        <v>-1</v>
      </c>
      <c r="C25" s="30">
        <v>-1</v>
      </c>
      <c r="D25" s="30">
        <v>-1</v>
      </c>
      <c r="E25" s="30">
        <v>1</v>
      </c>
      <c r="F25" s="30"/>
      <c r="G25" s="30"/>
      <c r="H25" s="30"/>
      <c r="I25" s="5">
        <v>2.1</v>
      </c>
      <c r="J25" s="5">
        <v>2.4675377099507076</v>
      </c>
      <c r="K25" s="5">
        <f t="shared" si="0"/>
        <v>-0.36753770995070756</v>
      </c>
      <c r="L25" s="5">
        <f t="shared" si="1"/>
        <v>-3.0230769230769234</v>
      </c>
      <c r="M25" s="5">
        <f t="shared" si="2"/>
        <v>0.36753770995070756</v>
      </c>
      <c r="N25">
        <f t="shared" si="3"/>
        <v>-0.82713861182526405</v>
      </c>
      <c r="O25">
        <f t="shared" si="4"/>
        <v>-0.2697301401719977</v>
      </c>
    </row>
    <row r="26" spans="1:24" ht="17.25" x14ac:dyDescent="0.25">
      <c r="A26" s="30">
        <v>1</v>
      </c>
      <c r="B26" s="30">
        <v>-1</v>
      </c>
      <c r="C26" s="30">
        <v>1</v>
      </c>
      <c r="D26" s="30">
        <v>2</v>
      </c>
      <c r="E26" s="30">
        <v>1</v>
      </c>
      <c r="F26" s="30"/>
      <c r="G26" s="30"/>
      <c r="H26" s="30"/>
      <c r="I26" s="5">
        <v>4.75</v>
      </c>
      <c r="J26" s="5">
        <v>5.5311338293530818</v>
      </c>
      <c r="K26" s="5">
        <f t="shared" si="0"/>
        <v>-0.78113382935308184</v>
      </c>
      <c r="L26" s="5">
        <f t="shared" si="1"/>
        <v>-0.37307692307692353</v>
      </c>
      <c r="M26" s="5">
        <f t="shared" si="2"/>
        <v>0.78113382935308184</v>
      </c>
      <c r="N26">
        <f t="shared" si="3"/>
        <v>-0.33094727994309148</v>
      </c>
      <c r="O26">
        <f t="shared" si="4"/>
        <v>-0.57326182206651555</v>
      </c>
      <c r="Q26" s="11" t="s">
        <v>91</v>
      </c>
      <c r="R26" s="3"/>
      <c r="S26" s="3"/>
      <c r="T26" s="3"/>
      <c r="U26" s="3"/>
      <c r="V26" s="3"/>
      <c r="W26" s="3"/>
      <c r="X26" s="3"/>
    </row>
    <row r="27" spans="1:24" x14ac:dyDescent="0.25">
      <c r="A27" s="30">
        <v>1</v>
      </c>
      <c r="B27" s="30">
        <v>-1</v>
      </c>
      <c r="C27" s="30">
        <v>2</v>
      </c>
      <c r="D27" s="30">
        <v>-1</v>
      </c>
      <c r="E27" s="30">
        <v>1</v>
      </c>
      <c r="F27" s="30"/>
      <c r="G27" s="30"/>
      <c r="H27" s="30"/>
      <c r="I27" s="5">
        <v>3.6</v>
      </c>
      <c r="J27" s="5">
        <v>4.4372507943135355</v>
      </c>
      <c r="K27" s="5">
        <f t="shared" si="0"/>
        <v>-0.83725079431353544</v>
      </c>
      <c r="L27" s="5">
        <f t="shared" si="1"/>
        <v>-1.5230769230769234</v>
      </c>
      <c r="M27" s="5">
        <f t="shared" si="2"/>
        <v>0.83725079431353544</v>
      </c>
      <c r="N27">
        <f t="shared" si="3"/>
        <v>-0.26362374793039522</v>
      </c>
      <c r="O27">
        <f t="shared" si="4"/>
        <v>-0.61444517935205878</v>
      </c>
      <c r="Q27">
        <f t="array" ref="Q27:U31">MINVERSE(Q18:U22)</f>
        <v>0.18223248470623327</v>
      </c>
      <c r="R27">
        <v>-6.6937583276869871E-3</v>
      </c>
      <c r="S27">
        <v>-5.7746734574124917E-3</v>
      </c>
      <c r="T27">
        <v>-5.3078366979079899E-3</v>
      </c>
      <c r="U27">
        <v>-0.18402445705912293</v>
      </c>
    </row>
    <row r="28" spans="1:24" x14ac:dyDescent="0.25">
      <c r="A28" s="30">
        <v>1</v>
      </c>
      <c r="B28" s="30">
        <v>2</v>
      </c>
      <c r="C28" s="30">
        <v>-1</v>
      </c>
      <c r="D28" s="30">
        <v>-1</v>
      </c>
      <c r="E28" s="30">
        <v>1</v>
      </c>
      <c r="F28" s="30"/>
      <c r="G28" s="30"/>
      <c r="H28" s="30"/>
      <c r="I28" s="5">
        <v>4.55</v>
      </c>
      <c r="J28" s="5">
        <v>7.1147229133582739</v>
      </c>
      <c r="K28" s="5">
        <f t="shared" si="0"/>
        <v>-2.5647229133582741</v>
      </c>
      <c r="L28" s="5">
        <f t="shared" si="1"/>
        <v>-0.57307692307692371</v>
      </c>
      <c r="M28" s="5">
        <f t="shared" si="2"/>
        <v>2.5647229133582741</v>
      </c>
      <c r="N28">
        <f t="shared" si="3"/>
        <v>1.8088248349447933</v>
      </c>
      <c r="O28">
        <f t="shared" si="4"/>
        <v>-1.8822097765566577</v>
      </c>
      <c r="Q28">
        <v>-6.6937583276869862E-3</v>
      </c>
      <c r="R28">
        <v>4.2637885338681021E-2</v>
      </c>
      <c r="S28">
        <v>5.2963193436438962E-3</v>
      </c>
      <c r="T28">
        <v>1.3667686962064907E-3</v>
      </c>
      <c r="U28">
        <v>8.0713618682752512E-3</v>
      </c>
    </row>
    <row r="29" spans="1:24" x14ac:dyDescent="0.25">
      <c r="A29" s="30">
        <v>1</v>
      </c>
      <c r="B29" s="30">
        <v>0</v>
      </c>
      <c r="C29" s="30">
        <v>0</v>
      </c>
      <c r="D29" s="30">
        <v>0</v>
      </c>
      <c r="E29" s="30">
        <v>0</v>
      </c>
      <c r="F29" s="30"/>
      <c r="G29" s="30"/>
      <c r="H29" s="30"/>
      <c r="I29" s="31">
        <v>4.5</v>
      </c>
      <c r="J29" s="5">
        <v>4.4242766866909413</v>
      </c>
      <c r="K29" s="5">
        <f t="shared" si="0"/>
        <v>7.5723313309058682E-2</v>
      </c>
      <c r="L29" s="5">
        <f t="shared" si="1"/>
        <v>-0.62307692307692353</v>
      </c>
      <c r="M29" s="5">
        <f t="shared" si="2"/>
        <v>7.5723313309058682E-2</v>
      </c>
      <c r="N29">
        <f t="shared" si="3"/>
        <v>-1.177228391055386</v>
      </c>
      <c r="O29">
        <f t="shared" si="4"/>
        <v>5.5572147728408183E-2</v>
      </c>
      <c r="Q29">
        <v>-5.7746734574124934E-3</v>
      </c>
      <c r="R29">
        <v>5.2963193436438962E-3</v>
      </c>
      <c r="S29">
        <v>4.3282857177470144E-2</v>
      </c>
      <c r="T29">
        <v>-5.0915663789489378E-3</v>
      </c>
      <c r="U29">
        <v>3.1395454586560251E-3</v>
      </c>
    </row>
    <row r="30" spans="1:24" x14ac:dyDescent="0.25">
      <c r="A30" s="30">
        <v>1</v>
      </c>
      <c r="B30" s="30">
        <v>0</v>
      </c>
      <c r="C30" s="30">
        <v>0</v>
      </c>
      <c r="D30" s="30">
        <v>0</v>
      </c>
      <c r="E30" s="30">
        <v>0</v>
      </c>
      <c r="F30" s="30"/>
      <c r="G30" s="30"/>
      <c r="H30" s="30"/>
      <c r="I30" s="31">
        <v>4.2</v>
      </c>
      <c r="J30" s="5">
        <v>4.4242766866909413</v>
      </c>
      <c r="K30" s="5">
        <f t="shared" si="0"/>
        <v>-0.22427668669094114</v>
      </c>
      <c r="L30" s="5">
        <f t="shared" si="1"/>
        <v>-0.92307692307692335</v>
      </c>
      <c r="M30" s="5">
        <f t="shared" si="2"/>
        <v>0.22427668669094114</v>
      </c>
      <c r="N30">
        <f t="shared" si="3"/>
        <v>-0.99900888478812577</v>
      </c>
      <c r="O30">
        <f t="shared" si="4"/>
        <v>-0.16459313017587127</v>
      </c>
      <c r="Q30">
        <v>-5.307836697907989E-3</v>
      </c>
      <c r="R30">
        <v>1.3667686962064907E-3</v>
      </c>
      <c r="S30">
        <v>-5.0915663789489378E-3</v>
      </c>
      <c r="T30">
        <v>4.2588744627154236E-2</v>
      </c>
      <c r="U30">
        <v>7.3178709581978064E-3</v>
      </c>
    </row>
    <row r="31" spans="1:24" x14ac:dyDescent="0.25">
      <c r="A31" s="30">
        <v>1</v>
      </c>
      <c r="B31" s="30">
        <v>0</v>
      </c>
      <c r="C31" s="30">
        <v>0</v>
      </c>
      <c r="D31" s="30">
        <v>0</v>
      </c>
      <c r="E31" s="30">
        <v>0</v>
      </c>
      <c r="F31" s="30"/>
      <c r="G31" s="30"/>
      <c r="H31" s="30"/>
      <c r="I31" s="31">
        <v>4.25</v>
      </c>
      <c r="J31" s="5">
        <v>4.4242766866909413</v>
      </c>
      <c r="K31" s="5">
        <f t="shared" si="0"/>
        <v>-0.17427668669094132</v>
      </c>
      <c r="L31" s="5">
        <f t="shared" si="1"/>
        <v>-0.87307692307692353</v>
      </c>
      <c r="M31" s="5">
        <f t="shared" si="2"/>
        <v>0.17427668669094132</v>
      </c>
      <c r="N31">
        <f t="shared" si="3"/>
        <v>-1.0589938929404197</v>
      </c>
      <c r="O31">
        <f t="shared" si="4"/>
        <v>-0.12789891719182478</v>
      </c>
      <c r="Q31">
        <v>-0.18402445705912293</v>
      </c>
      <c r="R31">
        <v>8.0713618682752529E-3</v>
      </c>
      <c r="S31">
        <v>3.1395454586560251E-3</v>
      </c>
      <c r="T31">
        <v>7.3178709581978064E-3</v>
      </c>
      <c r="U31">
        <v>0.23596823667258687</v>
      </c>
    </row>
    <row r="32" spans="1:24" x14ac:dyDescent="0.25">
      <c r="A32" s="30">
        <v>1</v>
      </c>
      <c r="B32" s="30">
        <v>0</v>
      </c>
      <c r="C32" s="30">
        <v>0</v>
      </c>
      <c r="D32" s="30">
        <v>0</v>
      </c>
      <c r="E32" s="30">
        <v>0</v>
      </c>
      <c r="F32" s="30"/>
      <c r="G32" s="30"/>
      <c r="H32" s="30"/>
      <c r="I32" s="31">
        <v>5</v>
      </c>
      <c r="J32" s="5">
        <v>4.4242766866909413</v>
      </c>
      <c r="K32" s="5">
        <f t="shared" si="0"/>
        <v>0.57572331330905868</v>
      </c>
      <c r="L32" s="5">
        <f t="shared" si="1"/>
        <v>-0.12307692307692353</v>
      </c>
      <c r="M32" s="5">
        <f t="shared" si="2"/>
        <v>0.57572331330905868</v>
      </c>
      <c r="N32">
        <f t="shared" si="3"/>
        <v>-0.57737830953244484</v>
      </c>
      <c r="O32">
        <f t="shared" si="4"/>
        <v>0.42251427756887411</v>
      </c>
    </row>
    <row r="33" spans="1:64" x14ac:dyDescent="0.25">
      <c r="A33" s="30">
        <v>1</v>
      </c>
      <c r="B33" s="30">
        <v>0</v>
      </c>
      <c r="C33" s="30">
        <v>0</v>
      </c>
      <c r="D33" s="30">
        <v>0</v>
      </c>
      <c r="E33" s="30">
        <v>0</v>
      </c>
      <c r="F33" s="30"/>
      <c r="G33" s="30"/>
      <c r="H33" s="30"/>
      <c r="I33" s="31">
        <v>4.9000000000000004</v>
      </c>
      <c r="J33" s="5">
        <v>4.4242766866909413</v>
      </c>
      <c r="K33" s="5">
        <f t="shared" si="0"/>
        <v>0.47572331330905904</v>
      </c>
      <c r="L33" s="5">
        <f t="shared" si="1"/>
        <v>-0.22307692307692317</v>
      </c>
      <c r="M33" s="5">
        <f t="shared" si="2"/>
        <v>0.47572331330905904</v>
      </c>
      <c r="N33">
        <f t="shared" si="3"/>
        <v>-0.69734832583703266</v>
      </c>
      <c r="O33">
        <f t="shared" si="4"/>
        <v>0.34912585160078125</v>
      </c>
    </row>
    <row r="34" spans="1:64" x14ac:dyDescent="0.25">
      <c r="A34" s="17"/>
      <c r="B34" s="17"/>
      <c r="C34" s="17"/>
      <c r="E34" s="33"/>
      <c r="F34" s="33"/>
      <c r="G34" s="33"/>
      <c r="H34" s="10" t="s">
        <v>38</v>
      </c>
      <c r="I34" s="31">
        <f>AVERAGE(I8:I33)</f>
        <v>5.1230769230769235</v>
      </c>
      <c r="J34" s="19" t="s">
        <v>128</v>
      </c>
      <c r="K34" s="41">
        <f>AVERAGE(K8:K33)</f>
        <v>-3.2623476569754598E-15</v>
      </c>
      <c r="L34" s="16" t="s">
        <v>38</v>
      </c>
      <c r="M34" s="16">
        <f>AVERAGE(M8:M33)</f>
        <v>1.0569921564061178</v>
      </c>
      <c r="N34" s="17"/>
      <c r="O34" s="17"/>
    </row>
    <row r="35" spans="1:64" x14ac:dyDescent="0.25">
      <c r="A35" s="17"/>
      <c r="B35" s="17"/>
      <c r="C35" s="17"/>
      <c r="D35" s="17"/>
      <c r="E35" s="17"/>
      <c r="F35" s="17"/>
      <c r="G35" s="17"/>
      <c r="H35" s="16" t="s">
        <v>37</v>
      </c>
      <c r="I35" s="5">
        <f>STDEV(I8:I33)</f>
        <v>2.1616766996584271</v>
      </c>
      <c r="J35" t="s">
        <v>37</v>
      </c>
      <c r="K35" s="41">
        <f>STDEV(K8:K33)</f>
        <v>1.3626126828701384</v>
      </c>
      <c r="L35" s="16" t="s">
        <v>37</v>
      </c>
      <c r="M35" s="16">
        <f>STDEV(M8:M33)</f>
        <v>0.83354160548009804</v>
      </c>
      <c r="N35" s="17"/>
      <c r="O35" s="17"/>
    </row>
    <row r="36" spans="1:64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9"/>
      <c r="K36" s="17"/>
      <c r="L36" s="17"/>
      <c r="N36" s="17"/>
      <c r="O36" s="17"/>
    </row>
    <row r="37" spans="1:64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9"/>
      <c r="K37" s="17"/>
      <c r="L37" s="17"/>
      <c r="N37" s="17"/>
      <c r="O37" s="17"/>
    </row>
    <row r="38" spans="1:64" x14ac:dyDescent="0.25">
      <c r="A38" s="17"/>
      <c r="C38" s="13" t="s">
        <v>74</v>
      </c>
      <c r="D38" s="13" t="s">
        <v>75</v>
      </c>
      <c r="E38" s="13" t="s">
        <v>76</v>
      </c>
      <c r="H38" s="35"/>
      <c r="J38" s="17"/>
    </row>
    <row r="39" spans="1:64" ht="17.25" x14ac:dyDescent="0.25">
      <c r="A39" s="17"/>
      <c r="B39" s="9" t="s">
        <v>77</v>
      </c>
      <c r="C39" s="5">
        <v>26</v>
      </c>
      <c r="D39" s="5">
        <v>7</v>
      </c>
      <c r="E39" s="5">
        <f>(C39-D39-1)</f>
        <v>18</v>
      </c>
      <c r="F39" t="s">
        <v>78</v>
      </c>
      <c r="H39" s="19"/>
      <c r="J39" s="17"/>
      <c r="Q39" s="11" t="s">
        <v>92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x14ac:dyDescent="0.25">
      <c r="A40" s="17"/>
      <c r="B40" s="9" t="s">
        <v>79</v>
      </c>
      <c r="C40" s="5">
        <v>26</v>
      </c>
      <c r="D40" s="5">
        <v>0</v>
      </c>
      <c r="E40" s="5">
        <f>(C40-1)</f>
        <v>25</v>
      </c>
      <c r="F40" t="s">
        <v>80</v>
      </c>
      <c r="H40" s="19"/>
      <c r="J40" s="17"/>
      <c r="Q40">
        <f t="array" ref="Q40:AP44">MMULT(Q27:U31,Q9:AP13)</f>
        <v>4.4349492152928049E-3</v>
      </c>
      <c r="R40">
        <v>1.5984296130117814E-2</v>
      </c>
      <c r="S40">
        <v>2.5967794747438488E-3</v>
      </c>
      <c r="T40">
        <v>-8.9525674400811606E-3</v>
      </c>
      <c r="U40">
        <v>-8.9525674400811606E-3</v>
      </c>
      <c r="V40">
        <v>4.4349492152928049E-3</v>
      </c>
      <c r="W40">
        <v>2.5967794747438488E-3</v>
      </c>
      <c r="X40">
        <v>1.5984296130117814E-2</v>
      </c>
      <c r="Y40">
        <v>-6.1807241805231783E-3</v>
      </c>
      <c r="Z40">
        <v>5.3686227343018311E-3</v>
      </c>
      <c r="AA40">
        <v>-1.9568240835897144E-2</v>
      </c>
      <c r="AB40">
        <v>-8.0188939210721344E-3</v>
      </c>
      <c r="AC40">
        <v>-8.0188939210721344E-3</v>
      </c>
      <c r="AD40">
        <v>-1.9568240835897144E-2</v>
      </c>
      <c r="AE40">
        <v>-6.1807241805231783E-3</v>
      </c>
      <c r="AF40" s="8">
        <v>5.3686227343018311E-3</v>
      </c>
      <c r="AG40">
        <v>0.11845010195844505</v>
      </c>
      <c r="AH40">
        <v>1.5984296130117814E-2</v>
      </c>
      <c r="AI40">
        <v>-1.148856087843117E-2</v>
      </c>
      <c r="AJ40">
        <v>-1.339724242119672E-3</v>
      </c>
      <c r="AK40">
        <v>-4.0969788529431339E-3</v>
      </c>
      <c r="AL40">
        <v>0.18223248470623327</v>
      </c>
      <c r="AM40">
        <v>0.18223248470623327</v>
      </c>
      <c r="AN40">
        <v>0.18223248470623327</v>
      </c>
      <c r="AO40">
        <v>0.18223248470623327</v>
      </c>
      <c r="AP40">
        <v>0.18223248470623327</v>
      </c>
    </row>
    <row r="41" spans="1:64" x14ac:dyDescent="0.25">
      <c r="A41" s="17"/>
      <c r="J41" s="17"/>
      <c r="Q41">
        <v>-3.7330731150655355E-2</v>
      </c>
      <c r="R41">
        <v>-4.7923369837943153E-2</v>
      </c>
      <c r="S41">
        <v>3.7352400839418896E-2</v>
      </c>
      <c r="T41">
        <v>4.7945039526706687E-2</v>
      </c>
      <c r="U41">
        <v>4.7945039526706687E-2</v>
      </c>
      <c r="V41">
        <v>-3.7330731150655355E-2</v>
      </c>
      <c r="W41">
        <v>3.7352400839418896E-2</v>
      </c>
      <c r="X41">
        <v>-4.7923369837943153E-2</v>
      </c>
      <c r="Y41">
        <v>-3.459719375824237E-2</v>
      </c>
      <c r="Z41">
        <v>-4.5189832445530168E-2</v>
      </c>
      <c r="AA41">
        <v>5.0678576919119672E-2</v>
      </c>
      <c r="AB41">
        <v>4.0085938231831875E-2</v>
      </c>
      <c r="AC41">
        <v>4.0085938231831875E-2</v>
      </c>
      <c r="AD41">
        <v>5.0678576919119672E-2</v>
      </c>
      <c r="AE41">
        <v>-3.459719375824237E-2</v>
      </c>
      <c r="AF41" s="8">
        <v>-4.5189832445530168E-2</v>
      </c>
      <c r="AG41">
        <v>4.4625055517913237E-2</v>
      </c>
      <c r="AH41">
        <v>-4.7923369837943153E-2</v>
      </c>
      <c r="AI41">
        <v>-3.3230425062035884E-2</v>
      </c>
      <c r="AJ41">
        <v>-3.2034411807011463E-2</v>
      </c>
      <c r="AK41">
        <v>7.9990286178099931E-2</v>
      </c>
      <c r="AL41">
        <v>-6.6937583276869862E-3</v>
      </c>
      <c r="AM41">
        <v>-6.6937583276869862E-3</v>
      </c>
      <c r="AN41">
        <v>-6.6937583276869862E-3</v>
      </c>
      <c r="AO41">
        <v>-6.6937583276869862E-3</v>
      </c>
      <c r="AP41">
        <v>-6.6937583276869862E-3</v>
      </c>
    </row>
    <row r="42" spans="1:64" x14ac:dyDescent="0.25">
      <c r="A42" s="17"/>
      <c r="B42" s="10" t="s">
        <v>77</v>
      </c>
      <c r="C42" s="10" t="s">
        <v>79</v>
      </c>
      <c r="D42" s="10" t="s">
        <v>48</v>
      </c>
      <c r="E42" s="10" t="s">
        <v>50</v>
      </c>
      <c r="F42" s="10" t="s">
        <v>81</v>
      </c>
      <c r="G42" s="10" t="s">
        <v>82</v>
      </c>
      <c r="H42" s="10" t="s">
        <v>83</v>
      </c>
      <c r="M42" s="33"/>
      <c r="N42" s="33"/>
      <c r="O42" s="33"/>
      <c r="Q42">
        <v>4.0442976214018718E-2</v>
      </c>
      <c r="R42">
        <v>-4.6122738140921569E-2</v>
      </c>
      <c r="S42">
        <v>-3.5530099453633779E-2</v>
      </c>
      <c r="T42">
        <v>5.1035614901306509E-2</v>
      </c>
      <c r="U42">
        <v>5.1035614901306509E-2</v>
      </c>
      <c r="V42">
        <v>4.0442976214018718E-2</v>
      </c>
      <c r="W42">
        <v>-3.5530099453633779E-2</v>
      </c>
      <c r="X42">
        <v>-4.6122738140921569E-2</v>
      </c>
      <c r="Y42">
        <v>3.0259843456120844E-2</v>
      </c>
      <c r="Z42">
        <v>-5.630587089881945E-2</v>
      </c>
      <c r="AA42">
        <v>4.0852482143408628E-2</v>
      </c>
      <c r="AB42">
        <v>-4.571323221153166E-2</v>
      </c>
      <c r="AC42">
        <v>-4.571323221153166E-2</v>
      </c>
      <c r="AD42">
        <v>4.0852482143408628E-2</v>
      </c>
      <c r="AE42">
        <v>3.0259843456120844E-2</v>
      </c>
      <c r="AF42" s="8">
        <v>-5.630587089881945E-2</v>
      </c>
      <c r="AG42">
        <v>3.849782304941661E-2</v>
      </c>
      <c r="AH42">
        <v>-4.6122738140921569E-2</v>
      </c>
      <c r="AI42">
        <v>2.5168277077171904E-2</v>
      </c>
      <c r="AJ42">
        <v>8.3725833391488855E-2</v>
      </c>
      <c r="AK42">
        <v>-3.023378010998988E-2</v>
      </c>
      <c r="AL42">
        <v>-5.7746734574124934E-3</v>
      </c>
      <c r="AM42">
        <v>-5.7746734574124934E-3</v>
      </c>
      <c r="AN42">
        <v>-5.7746734574124934E-3</v>
      </c>
      <c r="AO42">
        <v>-5.7746734574124934E-3</v>
      </c>
      <c r="AP42">
        <v>-5.7746734574124934E-3</v>
      </c>
    </row>
    <row r="43" spans="1:64" x14ac:dyDescent="0.25">
      <c r="A43" s="17"/>
      <c r="B43" s="5">
        <f>SUMSQ(K8:K33)</f>
        <v>46.417833087963913</v>
      </c>
      <c r="C43" s="5">
        <f>SUMSQ(L8:L33)</f>
        <v>116.82115384615382</v>
      </c>
      <c r="D43" s="5">
        <f>(C43-B43)/C43</f>
        <v>0.60265900858081489</v>
      </c>
      <c r="E43" s="34">
        <f>((C43/E40)-(B43/E39))/(C43/E40)</f>
        <v>0.44813751191779838</v>
      </c>
      <c r="F43" s="5">
        <f>SQRT(B43/E39)</f>
        <v>1.6058544469804492</v>
      </c>
      <c r="G43" s="5">
        <f>SQRT(B43/C39)</f>
        <v>1.3361516652738179</v>
      </c>
      <c r="H43" s="34">
        <f>((100*G43)/I34)</f>
        <v>26.081038511350801</v>
      </c>
      <c r="M43" s="19"/>
      <c r="N43" s="19"/>
      <c r="O43" s="19"/>
      <c r="Q43">
        <v>-4.7037045442019851E-2</v>
      </c>
      <c r="R43">
        <v>-3.685391268412197E-2</v>
      </c>
      <c r="S43">
        <v>-3.4120375291708985E-2</v>
      </c>
      <c r="T43">
        <v>-4.4303508049606866E-2</v>
      </c>
      <c r="U43">
        <v>-4.4303508049606866E-2</v>
      </c>
      <c r="V43">
        <v>-4.7037045442019851E-2</v>
      </c>
      <c r="W43">
        <v>-3.4120375291708985E-2</v>
      </c>
      <c r="X43">
        <v>-3.685391268412197E-2</v>
      </c>
      <c r="Y43">
        <v>3.8140443812288621E-2</v>
      </c>
      <c r="Z43">
        <v>4.8323576570186502E-2</v>
      </c>
      <c r="AA43">
        <v>4.0873981204701607E-2</v>
      </c>
      <c r="AB43">
        <v>5.1057113962599487E-2</v>
      </c>
      <c r="AC43">
        <v>5.1057113962599487E-2</v>
      </c>
      <c r="AD43">
        <v>4.0873981204701607E-2</v>
      </c>
      <c r="AE43">
        <v>3.8140443812288621E-2</v>
      </c>
      <c r="AF43" s="8">
        <v>4.8323576570186502E-2</v>
      </c>
      <c r="AG43">
        <v>3.5385577986053254E-2</v>
      </c>
      <c r="AH43">
        <v>-3.685391268412197E-2</v>
      </c>
      <c r="AI43">
        <v>8.0729188439442851E-2</v>
      </c>
      <c r="AJ43">
        <v>-5.2128611820968784E-2</v>
      </c>
      <c r="AK43">
        <v>-3.2753606595502499E-2</v>
      </c>
      <c r="AL43">
        <v>-5.307836697907989E-3</v>
      </c>
      <c r="AM43">
        <v>-5.307836697907989E-3</v>
      </c>
      <c r="AN43">
        <v>-5.307836697907989E-3</v>
      </c>
      <c r="AO43">
        <v>-5.307836697907989E-3</v>
      </c>
      <c r="AP43">
        <v>-5.307836697907989E-3</v>
      </c>
    </row>
    <row r="44" spans="1:64" x14ac:dyDescent="0.25">
      <c r="A44" s="17"/>
      <c r="Q44">
        <v>3.9694092245646906E-2</v>
      </c>
      <c r="R44">
        <v>3.3415001328334859E-2</v>
      </c>
      <c r="S44">
        <v>4.9557725064885372E-2</v>
      </c>
      <c r="T44">
        <v>5.5836815982197419E-2</v>
      </c>
      <c r="U44">
        <v>5.5836815982197419E-2</v>
      </c>
      <c r="V44">
        <v>3.9694092245646906E-2</v>
      </c>
      <c r="W44">
        <v>4.9557725064885372E-2</v>
      </c>
      <c r="X44">
        <v>3.3415001328334859E-2</v>
      </c>
      <c r="Y44">
        <v>5.4329834162042512E-2</v>
      </c>
      <c r="Z44">
        <v>4.8050743244730465E-2</v>
      </c>
      <c r="AA44">
        <v>7.0472557898593025E-2</v>
      </c>
      <c r="AB44">
        <v>6.4193466981280978E-2</v>
      </c>
      <c r="AC44">
        <v>6.4193466981280978E-2</v>
      </c>
      <c r="AD44">
        <v>7.0472557898593025E-2</v>
      </c>
      <c r="AE44">
        <v>5.4329834162042512E-2</v>
      </c>
      <c r="AF44">
        <v>4.8050743244730465E-2</v>
      </c>
      <c r="AG44">
        <v>-0.10650361960584713</v>
      </c>
      <c r="AH44">
        <v>3.3415001328334859E-2</v>
      </c>
      <c r="AI44">
        <v>6.1647705120240315E-2</v>
      </c>
      <c r="AJ44">
        <v>4.2833637704302929E-2</v>
      </c>
      <c r="AK44">
        <v>5.7629086933160628E-2</v>
      </c>
      <c r="AL44">
        <v>-0.18402445705912293</v>
      </c>
      <c r="AM44">
        <v>-0.18402445705912293</v>
      </c>
      <c r="AN44">
        <v>-0.18402445705912293</v>
      </c>
      <c r="AO44">
        <v>-0.18402445705912293</v>
      </c>
      <c r="AP44">
        <v>-0.18402445705912293</v>
      </c>
    </row>
    <row r="45" spans="1:64" x14ac:dyDescent="0.25">
      <c r="A45" s="17"/>
    </row>
    <row r="46" spans="1:64" x14ac:dyDescent="0.25">
      <c r="A46" s="17"/>
    </row>
    <row r="47" spans="1:64" x14ac:dyDescent="0.25">
      <c r="A47" s="17"/>
      <c r="B47" s="13" t="s">
        <v>29</v>
      </c>
      <c r="C47" s="13" t="s">
        <v>30</v>
      </c>
      <c r="D47" s="13" t="s">
        <v>31</v>
      </c>
      <c r="E47" s="13" t="s">
        <v>32</v>
      </c>
      <c r="F47" s="17"/>
      <c r="G47" s="17"/>
      <c r="H47" s="17"/>
      <c r="I47" s="17"/>
      <c r="K47" s="17"/>
      <c r="L47" s="17"/>
      <c r="M47" s="17"/>
      <c r="N47" s="17"/>
      <c r="O47" s="17"/>
    </row>
    <row r="48" spans="1:64" x14ac:dyDescent="0.25">
      <c r="A48" s="17"/>
      <c r="B48" s="5">
        <v>0.81932023380740704</v>
      </c>
      <c r="C48" s="12">
        <f>(COUNT(B$48:B$73)+1+RANK(B48,B$48:B$73,1)-RANK(B48,B$48:B$73,0))/2</f>
        <v>20</v>
      </c>
      <c r="D48" s="5">
        <f>(C48-0.5)/COUNT(B$48:B$73)</f>
        <v>0.75</v>
      </c>
      <c r="E48" s="5">
        <f>NORMINV(D48,0,1)</f>
        <v>0.67448975019608193</v>
      </c>
      <c r="F48" s="20"/>
      <c r="G48" s="20"/>
      <c r="H48" s="20"/>
      <c r="I48" s="20"/>
      <c r="K48" s="20"/>
      <c r="L48" s="20"/>
      <c r="M48" s="20"/>
      <c r="N48" s="20"/>
      <c r="O48" s="20"/>
    </row>
    <row r="49" spans="1:18" x14ac:dyDescent="0.25">
      <c r="A49" s="17"/>
      <c r="B49" s="5">
        <v>1.882462290049292</v>
      </c>
      <c r="C49" s="12">
        <f t="shared" ref="C49:C73" si="5">(COUNT(B$48:B$73)+1+RANK(B49,B$48:B$73,1)-RANK(B49,B$48:B$73,0))/2</f>
        <v>24</v>
      </c>
      <c r="D49" s="5">
        <f t="shared" ref="D49:D73" si="6">(C49-0.5)/COUNT(B$48:B$73)</f>
        <v>0.90384615384615385</v>
      </c>
      <c r="E49" s="5">
        <f t="shared" ref="E49:E73" si="7">NORMINV(D49,0,1)</f>
        <v>1.3037826721034875</v>
      </c>
      <c r="F49" s="17"/>
      <c r="G49" s="17"/>
      <c r="H49" s="17"/>
      <c r="I49" s="17"/>
      <c r="K49" s="17"/>
      <c r="M49" s="17"/>
      <c r="N49" s="17"/>
      <c r="O49" s="17"/>
    </row>
    <row r="50" spans="1:18" ht="17.25" x14ac:dyDescent="0.25">
      <c r="A50" s="17"/>
      <c r="B50" s="5">
        <v>1.3843388211109149</v>
      </c>
      <c r="C50" s="12">
        <f t="shared" si="5"/>
        <v>23</v>
      </c>
      <c r="D50" s="5">
        <f t="shared" si="6"/>
        <v>0.86538461538461542</v>
      </c>
      <c r="E50" s="5">
        <f t="shared" si="7"/>
        <v>1.1048357439621104</v>
      </c>
      <c r="F50" s="17"/>
      <c r="G50" s="17"/>
      <c r="H50" s="17"/>
      <c r="I50" s="17"/>
      <c r="K50" s="17"/>
      <c r="L50" s="17"/>
      <c r="M50" s="17"/>
      <c r="N50" s="17"/>
      <c r="O50" s="17"/>
      <c r="P50" s="11" t="s">
        <v>70</v>
      </c>
      <c r="Q50" s="11" t="s">
        <v>94</v>
      </c>
      <c r="R50" s="11"/>
    </row>
    <row r="51" spans="1:18" x14ac:dyDescent="0.25">
      <c r="A51" s="17"/>
      <c r="B51" s="5">
        <v>-0.4788032351309699</v>
      </c>
      <c r="C51" s="12">
        <f t="shared" si="5"/>
        <v>11</v>
      </c>
      <c r="D51" s="5">
        <f t="shared" si="6"/>
        <v>0.40384615384615385</v>
      </c>
      <c r="E51" s="5">
        <f t="shared" si="7"/>
        <v>-0.24340417781063114</v>
      </c>
      <c r="F51" s="17"/>
      <c r="G51" s="17"/>
      <c r="H51" s="17"/>
      <c r="I51" s="17"/>
      <c r="J51" s="17"/>
      <c r="K51" s="17"/>
      <c r="M51" s="17"/>
      <c r="N51" s="17"/>
      <c r="O51" s="17"/>
      <c r="P51" s="1" t="s">
        <v>46</v>
      </c>
      <c r="Q51">
        <f t="array" ref="Q51:Q55">MMULT(Q40:AP44,I8:I33)</f>
        <v>4.4242766866909413</v>
      </c>
    </row>
    <row r="52" spans="1:18" x14ac:dyDescent="0.25">
      <c r="A52" s="17"/>
      <c r="B52" s="5">
        <v>1.0211967648690301</v>
      </c>
      <c r="C52" s="12">
        <f t="shared" si="5"/>
        <v>21</v>
      </c>
      <c r="D52" s="5">
        <f t="shared" si="6"/>
        <v>0.78846153846153844</v>
      </c>
      <c r="E52" s="5">
        <f t="shared" si="7"/>
        <v>0.80109452928194935</v>
      </c>
      <c r="F52" s="17"/>
      <c r="G52" s="17"/>
      <c r="H52" s="17"/>
      <c r="I52" s="17"/>
      <c r="J52" s="20"/>
      <c r="K52" s="17"/>
      <c r="L52" s="17"/>
      <c r="M52" s="17"/>
      <c r="N52" s="17"/>
      <c r="O52" s="17"/>
      <c r="P52" s="1" t="s">
        <v>71</v>
      </c>
      <c r="Q52">
        <v>1.5490617344691886</v>
      </c>
    </row>
    <row r="53" spans="1:18" x14ac:dyDescent="0.25">
      <c r="A53" s="17"/>
      <c r="B53" s="5">
        <v>0.61932023380740775</v>
      </c>
      <c r="C53" s="12">
        <f t="shared" si="5"/>
        <v>19</v>
      </c>
      <c r="D53" s="5">
        <f t="shared" si="6"/>
        <v>0.71153846153846156</v>
      </c>
      <c r="E53" s="5">
        <f t="shared" si="7"/>
        <v>0.55788476283959876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" t="s">
        <v>72</v>
      </c>
      <c r="Q53">
        <v>0.65657102812094248</v>
      </c>
    </row>
    <row r="54" spans="1:18" x14ac:dyDescent="0.25">
      <c r="A54" s="17"/>
      <c r="B54" s="5">
        <v>-1.7156611788890852</v>
      </c>
      <c r="C54" s="12">
        <f t="shared" si="5"/>
        <v>3</v>
      </c>
      <c r="D54" s="5">
        <f t="shared" si="6"/>
        <v>9.6153846153846159E-2</v>
      </c>
      <c r="E54" s="5">
        <f t="shared" si="7"/>
        <v>-1.3037826721034875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" t="s">
        <v>73</v>
      </c>
      <c r="Q54">
        <v>0.58348468772016282</v>
      </c>
    </row>
    <row r="55" spans="1:18" x14ac:dyDescent="0.25">
      <c r="A55" s="17"/>
      <c r="B55" s="5">
        <v>-0.51753770995070769</v>
      </c>
      <c r="C55" s="12">
        <f t="shared" si="5"/>
        <v>10</v>
      </c>
      <c r="D55" s="5">
        <f t="shared" si="6"/>
        <v>0.36538461538461536</v>
      </c>
      <c r="E55" s="5">
        <f t="shared" si="7"/>
        <v>-0.34410246288301571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" t="s">
        <v>98</v>
      </c>
      <c r="Q55">
        <v>0.83237847357006045</v>
      </c>
    </row>
    <row r="56" spans="1:18" x14ac:dyDescent="0.25">
      <c r="A56" s="17"/>
      <c r="B56" s="5">
        <v>-0.44764914163291891</v>
      </c>
      <c r="C56" s="12">
        <f t="shared" si="5"/>
        <v>12</v>
      </c>
      <c r="D56" s="5">
        <f t="shared" si="6"/>
        <v>0.44230769230769229</v>
      </c>
      <c r="E56" s="5">
        <f t="shared" si="7"/>
        <v>-0.14512094121077412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"/>
    </row>
    <row r="57" spans="1:18" x14ac:dyDescent="0.25">
      <c r="B57" s="5">
        <v>1.0654929146089667</v>
      </c>
      <c r="C57" s="12">
        <f t="shared" si="5"/>
        <v>22</v>
      </c>
      <c r="D57" s="5">
        <f t="shared" si="6"/>
        <v>0.82692307692307687</v>
      </c>
      <c r="E57" s="5">
        <f t="shared" si="7"/>
        <v>0.94207577499577577</v>
      </c>
      <c r="J57" s="17"/>
      <c r="P57" s="1"/>
    </row>
    <row r="58" spans="1:18" x14ac:dyDescent="0.25">
      <c r="B58" s="5">
        <v>2.7042273894287039</v>
      </c>
      <c r="C58" s="12">
        <f t="shared" si="5"/>
        <v>25</v>
      </c>
      <c r="D58" s="5">
        <f t="shared" si="6"/>
        <v>0.94230769230769229</v>
      </c>
      <c r="E58" s="5">
        <f t="shared" si="7"/>
        <v>1.5744449652170427</v>
      </c>
      <c r="F58" s="9"/>
      <c r="G58" s="9"/>
      <c r="H58" s="9"/>
      <c r="J58" s="17"/>
      <c r="P58" s="1"/>
    </row>
    <row r="59" spans="1:18" x14ac:dyDescent="0.25">
      <c r="B59" s="5">
        <v>-0.68263055432941133</v>
      </c>
      <c r="C59" s="12">
        <f t="shared" si="5"/>
        <v>9</v>
      </c>
      <c r="D59" s="5">
        <f t="shared" si="6"/>
        <v>0.32692307692307693</v>
      </c>
      <c r="E59" s="5">
        <f t="shared" si="7"/>
        <v>-0.44842548330593474</v>
      </c>
      <c r="F59" s="9"/>
      <c r="G59" s="9"/>
      <c r="H59" s="9"/>
      <c r="J59" s="17"/>
      <c r="P59" s="1"/>
    </row>
    <row r="60" spans="1:18" x14ac:dyDescent="0.25">
      <c r="B60" s="5">
        <v>3.1173694456705885</v>
      </c>
      <c r="C60" s="12">
        <f t="shared" si="5"/>
        <v>26</v>
      </c>
      <c r="D60" s="5">
        <f t="shared" si="6"/>
        <v>0.98076923076923073</v>
      </c>
      <c r="E60" s="5">
        <f t="shared" si="7"/>
        <v>2.0699018308950508</v>
      </c>
      <c r="F60" s="9"/>
      <c r="G60" s="9"/>
      <c r="H60" s="9"/>
      <c r="J60" s="17"/>
    </row>
    <row r="61" spans="1:18" x14ac:dyDescent="0.25">
      <c r="B61" s="5">
        <v>-0.89577261057129576</v>
      </c>
      <c r="C61" s="12">
        <f t="shared" si="5"/>
        <v>5</v>
      </c>
      <c r="D61" s="5">
        <f t="shared" si="6"/>
        <v>0.17307692307692307</v>
      </c>
      <c r="E61" s="5">
        <f t="shared" si="7"/>
        <v>-0.94207577499577688</v>
      </c>
      <c r="F61" s="9"/>
      <c r="G61" s="9"/>
      <c r="H61" s="9"/>
    </row>
    <row r="62" spans="1:18" x14ac:dyDescent="0.25">
      <c r="B62" s="5">
        <v>-0.69764914163291891</v>
      </c>
      <c r="C62" s="12">
        <f t="shared" si="5"/>
        <v>8</v>
      </c>
      <c r="D62" s="5">
        <f t="shared" si="6"/>
        <v>0.28846153846153844</v>
      </c>
      <c r="E62" s="5">
        <f t="shared" si="7"/>
        <v>-0.55788476283959876</v>
      </c>
    </row>
    <row r="63" spans="1:18" x14ac:dyDescent="0.25">
      <c r="B63" s="5">
        <v>-2.3845070853910335</v>
      </c>
      <c r="C63" s="12">
        <f t="shared" si="5"/>
        <v>2</v>
      </c>
      <c r="D63" s="5">
        <f t="shared" si="6"/>
        <v>5.7692307692307696E-2</v>
      </c>
      <c r="E63" s="5">
        <f t="shared" si="7"/>
        <v>-1.5744449652170427</v>
      </c>
      <c r="L63" s="20" t="s">
        <v>93</v>
      </c>
    </row>
    <row r="64" spans="1:18" x14ac:dyDescent="0.25">
      <c r="B64" s="5">
        <v>-0.97148875539375013</v>
      </c>
      <c r="C64" s="12">
        <f t="shared" si="5"/>
        <v>4</v>
      </c>
      <c r="D64" s="5">
        <f t="shared" si="6"/>
        <v>0.13461538461538461</v>
      </c>
      <c r="E64" s="5">
        <f t="shared" si="7"/>
        <v>-1.1048357439621104</v>
      </c>
    </row>
    <row r="65" spans="2:5" x14ac:dyDescent="0.25">
      <c r="B65" s="5">
        <v>-0.36753770995070756</v>
      </c>
      <c r="C65" s="12">
        <f t="shared" si="5"/>
        <v>13</v>
      </c>
      <c r="D65" s="5">
        <f t="shared" si="6"/>
        <v>0.48076923076923078</v>
      </c>
      <c r="E65" s="5">
        <f t="shared" si="7"/>
        <v>-4.8223073555922091E-2</v>
      </c>
    </row>
    <row r="66" spans="2:5" x14ac:dyDescent="0.25">
      <c r="B66" s="5">
        <v>-0.78113382935308184</v>
      </c>
      <c r="C66" s="12">
        <f t="shared" si="5"/>
        <v>7</v>
      </c>
      <c r="D66" s="5">
        <f t="shared" si="6"/>
        <v>0.25</v>
      </c>
      <c r="E66" s="5">
        <f t="shared" si="7"/>
        <v>-0.67448975019608193</v>
      </c>
    </row>
    <row r="67" spans="2:5" x14ac:dyDescent="0.25">
      <c r="B67" s="5">
        <v>-0.83725079431353544</v>
      </c>
      <c r="C67" s="12">
        <f t="shared" si="5"/>
        <v>6</v>
      </c>
      <c r="D67" s="5">
        <f t="shared" si="6"/>
        <v>0.21153846153846154</v>
      </c>
      <c r="E67" s="5">
        <f t="shared" si="7"/>
        <v>-0.80109452928194935</v>
      </c>
    </row>
    <row r="68" spans="2:5" x14ac:dyDescent="0.25">
      <c r="B68" s="5">
        <v>-2.5647229133582741</v>
      </c>
      <c r="C68" s="12">
        <f t="shared" si="5"/>
        <v>1</v>
      </c>
      <c r="D68" s="5">
        <f t="shared" si="6"/>
        <v>1.9230769230769232E-2</v>
      </c>
      <c r="E68" s="5">
        <f t="shared" si="7"/>
        <v>-2.0699018308950512</v>
      </c>
    </row>
    <row r="69" spans="2:5" x14ac:dyDescent="0.25">
      <c r="B69" s="5">
        <v>7.5723313309058682E-2</v>
      </c>
      <c r="C69" s="12">
        <f t="shared" si="5"/>
        <v>16</v>
      </c>
      <c r="D69" s="5">
        <f t="shared" si="6"/>
        <v>0.59615384615384615</v>
      </c>
      <c r="E69" s="5">
        <f t="shared" si="7"/>
        <v>0.24340417781063114</v>
      </c>
    </row>
    <row r="70" spans="2:5" x14ac:dyDescent="0.25">
      <c r="B70" s="5">
        <v>-0.22427668669094114</v>
      </c>
      <c r="C70" s="12">
        <f t="shared" si="5"/>
        <v>14</v>
      </c>
      <c r="D70" s="5">
        <f t="shared" si="6"/>
        <v>0.51923076923076927</v>
      </c>
      <c r="E70" s="5">
        <f t="shared" si="7"/>
        <v>4.8223073555922237E-2</v>
      </c>
    </row>
    <row r="71" spans="2:5" x14ac:dyDescent="0.25">
      <c r="B71" s="5">
        <v>-0.17427668669094132</v>
      </c>
      <c r="C71" s="12">
        <f t="shared" si="5"/>
        <v>15</v>
      </c>
      <c r="D71" s="5">
        <f t="shared" si="6"/>
        <v>0.55769230769230771</v>
      </c>
      <c r="E71" s="5">
        <f t="shared" si="7"/>
        <v>0.14512094121077412</v>
      </c>
    </row>
    <row r="72" spans="2:5" x14ac:dyDescent="0.25">
      <c r="B72">
        <v>0.57572331330905868</v>
      </c>
      <c r="C72" s="12">
        <f t="shared" si="5"/>
        <v>18</v>
      </c>
      <c r="D72" s="5">
        <f t="shared" si="6"/>
        <v>0.67307692307692313</v>
      </c>
      <c r="E72" s="5">
        <f t="shared" si="7"/>
        <v>0.4484254833059349</v>
      </c>
    </row>
    <row r="73" spans="2:5" x14ac:dyDescent="0.25">
      <c r="B73">
        <v>0.47572331330905904</v>
      </c>
      <c r="C73" s="12">
        <f t="shared" si="5"/>
        <v>17</v>
      </c>
      <c r="D73" s="5">
        <f t="shared" si="6"/>
        <v>0.63461538461538458</v>
      </c>
      <c r="E73" s="5">
        <f t="shared" si="7"/>
        <v>0.34410246288301555</v>
      </c>
    </row>
  </sheetData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L73"/>
  <sheetViews>
    <sheetView topLeftCell="A28" zoomScale="70" zoomScaleNormal="70" workbookViewId="0">
      <pane xSplit="1" topLeftCell="B1" activePane="topRight" state="frozen"/>
      <selection pane="topRight" activeCell="B43" sqref="B43:H43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8" width="12" customWidth="1"/>
    <col min="9" max="9" width="13.28515625" customWidth="1"/>
    <col min="12" max="12" width="15.28515625" customWidth="1"/>
    <col min="13" max="15" width="13.7109375" customWidth="1"/>
    <col min="17" max="17" width="16" bestFit="1" customWidth="1"/>
    <col min="18" max="18" width="15" bestFit="1" customWidth="1"/>
    <col min="19" max="19" width="16" bestFit="1" customWidth="1"/>
    <col min="20" max="20" width="15" bestFit="1" customWidth="1"/>
    <col min="21" max="37" width="11.5703125" bestFit="1" customWidth="1"/>
    <col min="38" max="42" width="15.85546875" bestFit="1" customWidth="1"/>
  </cols>
  <sheetData>
    <row r="1" spans="1:57" x14ac:dyDescent="0.25">
      <c r="B1" s="9" t="s">
        <v>84</v>
      </c>
      <c r="C1" t="s">
        <v>0</v>
      </c>
      <c r="I1" s="9" t="s">
        <v>28</v>
      </c>
      <c r="J1" s="37" t="s">
        <v>145</v>
      </c>
    </row>
    <row r="2" spans="1:57" x14ac:dyDescent="0.25">
      <c r="C2" t="s">
        <v>1</v>
      </c>
      <c r="J2" s="37"/>
    </row>
    <row r="3" spans="1:57" x14ac:dyDescent="0.25">
      <c r="C3" t="s">
        <v>2</v>
      </c>
    </row>
    <row r="5" spans="1:57" x14ac:dyDescent="0.25">
      <c r="M5" s="29" t="s">
        <v>86</v>
      </c>
      <c r="N5" s="9" t="s">
        <v>87</v>
      </c>
    </row>
    <row r="6" spans="1:57" x14ac:dyDescent="0.25">
      <c r="B6" s="9"/>
      <c r="C6" s="9"/>
      <c r="D6" s="9"/>
      <c r="E6" s="9"/>
      <c r="F6" s="9"/>
      <c r="G6" s="9"/>
      <c r="H6" s="9"/>
      <c r="J6" s="9" t="s">
        <v>95</v>
      </c>
    </row>
    <row r="7" spans="1:57" x14ac:dyDescent="0.25">
      <c r="B7" s="9" t="s">
        <v>0</v>
      </c>
      <c r="C7" s="9" t="s">
        <v>1</v>
      </c>
      <c r="D7" s="9" t="s">
        <v>2</v>
      </c>
      <c r="E7" s="15" t="s">
        <v>129</v>
      </c>
      <c r="F7" s="15" t="s">
        <v>180</v>
      </c>
      <c r="G7" s="15"/>
      <c r="H7" s="15"/>
      <c r="I7" s="29" t="s">
        <v>47</v>
      </c>
      <c r="J7" s="9" t="s">
        <v>68</v>
      </c>
      <c r="K7" s="9" t="s">
        <v>88</v>
      </c>
      <c r="L7" s="9" t="s">
        <v>69</v>
      </c>
      <c r="M7" s="9" t="s">
        <v>127</v>
      </c>
      <c r="N7" s="9"/>
      <c r="O7" s="9"/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  <c r="Z7">
        <v>10</v>
      </c>
      <c r="AA7">
        <v>11</v>
      </c>
      <c r="AB7">
        <v>12</v>
      </c>
      <c r="AC7">
        <v>13</v>
      </c>
      <c r="AD7">
        <v>14</v>
      </c>
      <c r="AE7">
        <v>15</v>
      </c>
      <c r="AF7">
        <v>16</v>
      </c>
      <c r="AG7">
        <v>17</v>
      </c>
      <c r="AH7">
        <v>18</v>
      </c>
      <c r="AI7">
        <v>19</v>
      </c>
      <c r="AJ7">
        <v>20</v>
      </c>
      <c r="AK7">
        <v>21</v>
      </c>
      <c r="AL7">
        <v>22</v>
      </c>
      <c r="AM7">
        <v>23</v>
      </c>
      <c r="AN7">
        <v>24</v>
      </c>
      <c r="AO7">
        <v>25</v>
      </c>
      <c r="AP7">
        <v>26</v>
      </c>
    </row>
    <row r="8" spans="1:57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1</v>
      </c>
      <c r="F8" s="30">
        <f>(B8*B8)</f>
        <v>1</v>
      </c>
      <c r="G8" s="30"/>
      <c r="H8" s="30"/>
      <c r="I8" s="5">
        <v>4.5999999999999996</v>
      </c>
      <c r="J8" s="5">
        <f t="array" ref="J8:J33">MMULT(A8:F33,Q51:Q56)</f>
        <v>3.6648182638508895</v>
      </c>
      <c r="K8" s="5">
        <f>(I8-J8)</f>
        <v>0.93518173614911015</v>
      </c>
      <c r="L8" s="5">
        <f>(I8-$I$34)</f>
        <v>-0.52307692307692388</v>
      </c>
      <c r="M8" s="5">
        <f>ABS(K8)</f>
        <v>0.93518173614911015</v>
      </c>
      <c r="N8">
        <f>((M8-$M$34)/$M$35)</f>
        <v>4.4221145292349252E-2</v>
      </c>
      <c r="O8">
        <f>((K8-$K$34)/$K$35)</f>
        <v>0.7789391109413184</v>
      </c>
      <c r="Q8" s="11" t="s">
        <v>89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f t="shared" ref="F9:F33" si="0">(B9*B9)</f>
        <v>1</v>
      </c>
      <c r="G9" s="30"/>
      <c r="H9" s="30"/>
      <c r="I9" s="5">
        <v>4.3499999999999996</v>
      </c>
      <c r="J9" s="5">
        <v>2.504107253826044</v>
      </c>
      <c r="K9" s="5">
        <f t="shared" ref="K9:K33" si="1">(I9-J9)</f>
        <v>1.8458927461739556</v>
      </c>
      <c r="L9" s="5">
        <f t="shared" ref="L9:L33" si="2">(I9-$I$34)</f>
        <v>-0.77307692307692388</v>
      </c>
      <c r="M9" s="5">
        <f t="shared" ref="M9:M33" si="3">ABS(K9)</f>
        <v>1.8458927461739556</v>
      </c>
      <c r="N9">
        <f t="shared" ref="N9:N33" si="4">((M9-$M$34)/$M$35)</f>
        <v>1.2227874726593631</v>
      </c>
      <c r="O9">
        <f t="shared" ref="O9:O33" si="5">((K9-$K$34)/$K$35)</f>
        <v>1.5374958674005912</v>
      </c>
      <c r="Q9" s="8">
        <f t="array" ref="Q9:AP14">TRANSPOSE(A8:F33)</f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x14ac:dyDescent="0.25">
      <c r="A10" s="30">
        <v>1</v>
      </c>
      <c r="B10" s="30">
        <v>1</v>
      </c>
      <c r="C10" s="30">
        <v>-1</v>
      </c>
      <c r="D10" s="30">
        <v>-1</v>
      </c>
      <c r="E10" s="30">
        <v>1</v>
      </c>
      <c r="F10" s="30">
        <f t="shared" si="0"/>
        <v>1</v>
      </c>
      <c r="G10" s="30"/>
      <c r="H10" s="30"/>
      <c r="I10" s="5">
        <v>6.95</v>
      </c>
      <c r="J10" s="5">
        <v>6.2763704349643668</v>
      </c>
      <c r="K10" s="5">
        <f t="shared" si="1"/>
        <v>0.67362956503563343</v>
      </c>
      <c r="L10" s="5">
        <f t="shared" si="2"/>
        <v>1.8269230769230766</v>
      </c>
      <c r="M10" s="5">
        <f t="shared" si="3"/>
        <v>0.67362956503563343</v>
      </c>
      <c r="N10">
        <f t="shared" si="4"/>
        <v>-0.29425788738747899</v>
      </c>
      <c r="O10">
        <f t="shared" si="5"/>
        <v>0.56108496799062879</v>
      </c>
      <c r="Q10">
        <v>-1</v>
      </c>
      <c r="R10">
        <v>-1</v>
      </c>
      <c r="S10">
        <v>1</v>
      </c>
      <c r="T10">
        <v>1</v>
      </c>
      <c r="U10">
        <v>1</v>
      </c>
      <c r="V10">
        <v>-1</v>
      </c>
      <c r="W10">
        <v>1</v>
      </c>
      <c r="X10">
        <v>-1</v>
      </c>
      <c r="Y10">
        <v>-1</v>
      </c>
      <c r="Z10">
        <v>-1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-1</v>
      </c>
      <c r="AG10" s="8">
        <v>1</v>
      </c>
      <c r="AH10" s="8">
        <v>-1</v>
      </c>
      <c r="AI10" s="8">
        <v>-1</v>
      </c>
      <c r="AJ10" s="8">
        <v>-1</v>
      </c>
      <c r="AK10" s="8">
        <v>2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x14ac:dyDescent="0.25">
      <c r="A11" s="30">
        <v>1</v>
      </c>
      <c r="B11" s="30">
        <v>1</v>
      </c>
      <c r="C11" s="30">
        <v>1</v>
      </c>
      <c r="D11" s="30">
        <v>-1</v>
      </c>
      <c r="E11" s="30">
        <v>1</v>
      </c>
      <c r="F11" s="30">
        <f t="shared" si="0"/>
        <v>1</v>
      </c>
      <c r="G11" s="30"/>
      <c r="H11" s="30"/>
      <c r="I11" s="5">
        <v>6.4</v>
      </c>
      <c r="J11" s="5">
        <v>7.4370814449892144</v>
      </c>
      <c r="K11" s="5">
        <f t="shared" si="1"/>
        <v>-1.0370814449892141</v>
      </c>
      <c r="L11" s="5">
        <f t="shared" si="2"/>
        <v>1.2769230769230768</v>
      </c>
      <c r="M11" s="5">
        <f t="shared" si="3"/>
        <v>1.0370814449892141</v>
      </c>
      <c r="N11">
        <f t="shared" si="4"/>
        <v>0.17609126027445859</v>
      </c>
      <c r="O11">
        <f t="shared" si="5"/>
        <v>-0.86381423792565015</v>
      </c>
      <c r="Q11">
        <v>1</v>
      </c>
      <c r="R11">
        <v>-1</v>
      </c>
      <c r="S11">
        <v>-1</v>
      </c>
      <c r="T11">
        <v>1</v>
      </c>
      <c r="U11">
        <v>1</v>
      </c>
      <c r="V11">
        <v>1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-1</v>
      </c>
      <c r="AD11">
        <v>1</v>
      </c>
      <c r="AE11">
        <v>1</v>
      </c>
      <c r="AF11">
        <v>-1</v>
      </c>
      <c r="AG11" s="8">
        <v>1</v>
      </c>
      <c r="AH11" s="8">
        <v>-1</v>
      </c>
      <c r="AI11" s="8">
        <v>1</v>
      </c>
      <c r="AJ11" s="8">
        <v>2</v>
      </c>
      <c r="AK11" s="8">
        <v>-1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25">
      <c r="A12" s="30">
        <v>1</v>
      </c>
      <c r="B12" s="30">
        <v>1</v>
      </c>
      <c r="C12" s="30">
        <v>1</v>
      </c>
      <c r="D12" s="30">
        <v>-1</v>
      </c>
      <c r="E12" s="30">
        <v>1</v>
      </c>
      <c r="F12" s="30">
        <f t="shared" si="0"/>
        <v>1</v>
      </c>
      <c r="G12" s="30"/>
      <c r="H12" s="30"/>
      <c r="I12" s="5">
        <v>7.9</v>
      </c>
      <c r="J12" s="5">
        <v>7.4370814449892144</v>
      </c>
      <c r="K12" s="5">
        <f t="shared" si="1"/>
        <v>0.46291855501078594</v>
      </c>
      <c r="L12" s="5">
        <f t="shared" si="2"/>
        <v>2.7769230769230768</v>
      </c>
      <c r="M12" s="5">
        <f t="shared" si="3"/>
        <v>0.46291855501078594</v>
      </c>
      <c r="N12">
        <f t="shared" si="4"/>
        <v>-0.56694252443167548</v>
      </c>
      <c r="O12">
        <f t="shared" si="5"/>
        <v>0.38557785480623347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-1</v>
      </c>
      <c r="AI12">
        <v>2</v>
      </c>
      <c r="AJ12">
        <v>-1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57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f t="shared" si="0"/>
        <v>1</v>
      </c>
      <c r="G13" s="30"/>
      <c r="H13" s="30"/>
      <c r="I13" s="5">
        <v>4.4000000000000004</v>
      </c>
      <c r="J13" s="5">
        <v>3.6648182638508895</v>
      </c>
      <c r="K13" s="5">
        <f t="shared" si="1"/>
        <v>0.73518173614911086</v>
      </c>
      <c r="L13" s="5">
        <f t="shared" si="2"/>
        <v>-0.72307692307692317</v>
      </c>
      <c r="M13" s="5">
        <f t="shared" si="3"/>
        <v>0.73518173614911086</v>
      </c>
      <c r="N13">
        <f t="shared" si="4"/>
        <v>-0.21460219479988413</v>
      </c>
      <c r="O13">
        <f t="shared" si="5"/>
        <v>0.61235349857706789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0.25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57" x14ac:dyDescent="0.25">
      <c r="A14" s="30">
        <v>1</v>
      </c>
      <c r="B14" s="30">
        <v>1</v>
      </c>
      <c r="C14" s="30">
        <v>-1</v>
      </c>
      <c r="D14" s="30">
        <v>-1</v>
      </c>
      <c r="E14" s="30">
        <v>1</v>
      </c>
      <c r="F14" s="30">
        <f t="shared" si="0"/>
        <v>1</v>
      </c>
      <c r="G14" s="30"/>
      <c r="H14" s="30"/>
      <c r="I14" s="5">
        <v>3.85</v>
      </c>
      <c r="J14" s="5">
        <v>6.2763704349643668</v>
      </c>
      <c r="K14" s="5">
        <f t="shared" si="1"/>
        <v>-2.4263704349643667</v>
      </c>
      <c r="L14" s="5">
        <f t="shared" si="2"/>
        <v>-1.2730769230769234</v>
      </c>
      <c r="M14" s="5">
        <f t="shared" si="3"/>
        <v>2.4263704349643667</v>
      </c>
      <c r="N14">
        <f t="shared" si="4"/>
        <v>1.9739933439681365</v>
      </c>
      <c r="O14">
        <f t="shared" si="5"/>
        <v>-2.0209920236552636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57" x14ac:dyDescent="0.25">
      <c r="A15" s="30">
        <v>1</v>
      </c>
      <c r="B15" s="30">
        <v>-1</v>
      </c>
      <c r="C15" s="30">
        <v>-1</v>
      </c>
      <c r="D15" s="30">
        <v>-1</v>
      </c>
      <c r="E15" s="30">
        <v>1</v>
      </c>
      <c r="F15" s="30">
        <f t="shared" si="0"/>
        <v>1</v>
      </c>
      <c r="G15" s="30"/>
      <c r="H15" s="30"/>
      <c r="I15" s="5">
        <v>1.95</v>
      </c>
      <c r="J15" s="5">
        <v>2.504107253826044</v>
      </c>
      <c r="K15" s="5">
        <f t="shared" si="1"/>
        <v>-0.55410725382604409</v>
      </c>
      <c r="L15" s="5">
        <f t="shared" si="2"/>
        <v>-3.1730769230769234</v>
      </c>
      <c r="M15" s="5">
        <f t="shared" si="3"/>
        <v>0.55410725382604409</v>
      </c>
      <c r="N15">
        <f t="shared" si="4"/>
        <v>-0.44893370640152602</v>
      </c>
      <c r="O15">
        <f t="shared" si="5"/>
        <v>-0.46153148097042235</v>
      </c>
    </row>
    <row r="16" spans="1:57" x14ac:dyDescent="0.25">
      <c r="A16" s="30">
        <v>1</v>
      </c>
      <c r="B16" s="30">
        <v>-1</v>
      </c>
      <c r="C16" s="30">
        <v>1</v>
      </c>
      <c r="D16" s="30">
        <v>1</v>
      </c>
      <c r="E16" s="30">
        <v>1</v>
      </c>
      <c r="F16" s="30">
        <f t="shared" si="0"/>
        <v>1</v>
      </c>
      <c r="G16" s="30"/>
      <c r="H16" s="30"/>
      <c r="I16" s="5">
        <v>4.5</v>
      </c>
      <c r="J16" s="5">
        <v>4.6549646978443437</v>
      </c>
      <c r="K16" s="5">
        <f t="shared" si="1"/>
        <v>-0.15496469784434375</v>
      </c>
      <c r="L16" s="5">
        <f t="shared" si="2"/>
        <v>-0.62307692307692353</v>
      </c>
      <c r="M16" s="5">
        <f t="shared" si="3"/>
        <v>0.15496469784434375</v>
      </c>
      <c r="N16">
        <f t="shared" si="4"/>
        <v>-0.9654707539622025</v>
      </c>
      <c r="O16">
        <f t="shared" si="5"/>
        <v>-0.12907444542620258</v>
      </c>
    </row>
    <row r="17" spans="1:24" ht="17.25" x14ac:dyDescent="0.25">
      <c r="A17" s="30">
        <v>1</v>
      </c>
      <c r="B17" s="30">
        <v>-1</v>
      </c>
      <c r="C17" s="30">
        <v>-1</v>
      </c>
      <c r="D17" s="30">
        <v>1</v>
      </c>
      <c r="E17" s="30">
        <v>1</v>
      </c>
      <c r="F17" s="30">
        <f t="shared" si="0"/>
        <v>1</v>
      </c>
      <c r="G17" s="30"/>
      <c r="H17" s="30"/>
      <c r="I17" s="5">
        <v>4.7</v>
      </c>
      <c r="J17" s="5">
        <v>3.4942536878194974</v>
      </c>
      <c r="K17" s="5">
        <f t="shared" si="1"/>
        <v>1.2057463121805028</v>
      </c>
      <c r="L17" s="5">
        <f t="shared" si="2"/>
        <v>-0.42307692307692335</v>
      </c>
      <c r="M17" s="5">
        <f t="shared" si="3"/>
        <v>1.2057463121805028</v>
      </c>
      <c r="N17">
        <f t="shared" si="4"/>
        <v>0.39436328168777085</v>
      </c>
      <c r="O17">
        <f t="shared" si="5"/>
        <v>1.0042999388526361</v>
      </c>
      <c r="Q17" s="11" t="s">
        <v>90</v>
      </c>
      <c r="R17" s="3"/>
      <c r="S17" s="3"/>
      <c r="T17" s="3"/>
      <c r="U17" s="3"/>
      <c r="V17" s="3"/>
      <c r="W17" s="3"/>
      <c r="X17" s="3"/>
    </row>
    <row r="18" spans="1:24" x14ac:dyDescent="0.25">
      <c r="A18" s="30">
        <v>1</v>
      </c>
      <c r="B18" s="30">
        <v>1</v>
      </c>
      <c r="C18" s="30">
        <v>1</v>
      </c>
      <c r="D18" s="30">
        <v>1</v>
      </c>
      <c r="E18" s="30">
        <v>1</v>
      </c>
      <c r="F18" s="30">
        <f t="shared" si="0"/>
        <v>1</v>
      </c>
      <c r="G18" s="30"/>
      <c r="H18" s="30"/>
      <c r="I18" s="5">
        <v>10.75</v>
      </c>
      <c r="J18" s="5">
        <v>8.4272278789826665</v>
      </c>
      <c r="K18" s="5">
        <f t="shared" si="1"/>
        <v>2.3227721210173335</v>
      </c>
      <c r="L18" s="5">
        <f t="shared" si="2"/>
        <v>5.6269230769230765</v>
      </c>
      <c r="M18" s="5">
        <f t="shared" si="3"/>
        <v>2.3227721210173335</v>
      </c>
      <c r="N18">
        <f t="shared" si="4"/>
        <v>1.8399250357496615</v>
      </c>
      <c r="O18">
        <f t="shared" si="5"/>
        <v>1.9347020808114181</v>
      </c>
      <c r="Q18">
        <f t="array" ref="Q18:V23">MMULT(Q9:AP14,A8:F33)</f>
        <v>26</v>
      </c>
      <c r="R18">
        <v>0</v>
      </c>
      <c r="S18">
        <v>2</v>
      </c>
      <c r="T18">
        <v>0</v>
      </c>
      <c r="U18">
        <v>20.25</v>
      </c>
      <c r="V18">
        <v>24</v>
      </c>
    </row>
    <row r="19" spans="1:24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>
        <f t="shared" si="0"/>
        <v>1</v>
      </c>
      <c r="G19" s="30"/>
      <c r="H19" s="30"/>
      <c r="I19" s="5">
        <v>6.05</v>
      </c>
      <c r="J19" s="5">
        <v>7.2665168689578188</v>
      </c>
      <c r="K19" s="5">
        <f t="shared" si="1"/>
        <v>-1.216516868957819</v>
      </c>
      <c r="L19" s="5">
        <f t="shared" si="2"/>
        <v>0.92692307692307629</v>
      </c>
      <c r="M19" s="5">
        <f t="shared" si="3"/>
        <v>1.216516868957819</v>
      </c>
      <c r="N19">
        <f t="shared" si="4"/>
        <v>0.40830163908656097</v>
      </c>
      <c r="O19">
        <f t="shared" si="5"/>
        <v>-1.0132710378338956</v>
      </c>
      <c r="Q19">
        <v>0</v>
      </c>
      <c r="R19">
        <v>24</v>
      </c>
      <c r="S19">
        <v>-3</v>
      </c>
      <c r="T19">
        <v>-1</v>
      </c>
      <c r="U19">
        <v>-0.75</v>
      </c>
      <c r="V19">
        <v>6</v>
      </c>
    </row>
    <row r="20" spans="1:24" x14ac:dyDescent="0.25">
      <c r="A20" s="30">
        <v>1</v>
      </c>
      <c r="B20" s="30">
        <v>1</v>
      </c>
      <c r="C20" s="30">
        <v>-1</v>
      </c>
      <c r="D20" s="30">
        <v>1</v>
      </c>
      <c r="E20" s="30">
        <v>1</v>
      </c>
      <c r="F20" s="30">
        <f t="shared" si="0"/>
        <v>1</v>
      </c>
      <c r="G20" s="30"/>
      <c r="H20" s="30"/>
      <c r="I20" s="5">
        <v>9.85</v>
      </c>
      <c r="J20" s="5">
        <v>7.2665168689578188</v>
      </c>
      <c r="K20" s="5">
        <f t="shared" si="1"/>
        <v>2.5834831310421809</v>
      </c>
      <c r="L20" s="5">
        <f t="shared" si="2"/>
        <v>4.7269230769230761</v>
      </c>
      <c r="M20" s="5">
        <f t="shared" si="3"/>
        <v>2.5834831310421809</v>
      </c>
      <c r="N20">
        <f t="shared" si="4"/>
        <v>2.1773155078169162</v>
      </c>
      <c r="O20">
        <f t="shared" si="5"/>
        <v>2.1518555970868762</v>
      </c>
      <c r="Q20">
        <v>2</v>
      </c>
      <c r="R20">
        <v>-3</v>
      </c>
      <c r="S20">
        <v>24</v>
      </c>
      <c r="T20">
        <v>3</v>
      </c>
      <c r="U20">
        <v>1.25</v>
      </c>
      <c r="V20">
        <v>-1</v>
      </c>
    </row>
    <row r="21" spans="1:24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f t="shared" si="0"/>
        <v>1</v>
      </c>
      <c r="G21" s="30"/>
      <c r="H21" s="30"/>
      <c r="I21" s="5">
        <v>7.15</v>
      </c>
      <c r="J21" s="5">
        <v>8.4272278789826665</v>
      </c>
      <c r="K21" s="5">
        <f t="shared" si="1"/>
        <v>-1.2772278789826661</v>
      </c>
      <c r="L21" s="5">
        <f t="shared" si="2"/>
        <v>2.0269230769230768</v>
      </c>
      <c r="M21" s="5">
        <f t="shared" si="3"/>
        <v>1.2772278789826661</v>
      </c>
      <c r="N21">
        <f t="shared" si="4"/>
        <v>0.48686877106158127</v>
      </c>
      <c r="O21">
        <f t="shared" si="5"/>
        <v>-1.0638389417451022</v>
      </c>
      <c r="Q21">
        <v>0</v>
      </c>
      <c r="R21">
        <v>-1</v>
      </c>
      <c r="S21">
        <v>3</v>
      </c>
      <c r="T21">
        <v>24</v>
      </c>
      <c r="U21">
        <v>-0.75</v>
      </c>
      <c r="V21">
        <v>-3</v>
      </c>
    </row>
    <row r="22" spans="1:24" x14ac:dyDescent="0.25">
      <c r="A22" s="30">
        <v>1</v>
      </c>
      <c r="B22" s="30">
        <v>-1</v>
      </c>
      <c r="C22" s="30">
        <v>1</v>
      </c>
      <c r="D22" s="30">
        <v>1</v>
      </c>
      <c r="E22" s="30">
        <v>1</v>
      </c>
      <c r="F22" s="30">
        <f t="shared" si="0"/>
        <v>1</v>
      </c>
      <c r="G22" s="30"/>
      <c r="H22" s="30"/>
      <c r="I22" s="5">
        <v>4.25</v>
      </c>
      <c r="J22" s="5">
        <v>4.6549646978443437</v>
      </c>
      <c r="K22" s="5">
        <f t="shared" si="1"/>
        <v>-0.40496469784434375</v>
      </c>
      <c r="L22" s="5">
        <f t="shared" si="2"/>
        <v>-0.87307692307692353</v>
      </c>
      <c r="M22" s="5">
        <f t="shared" si="3"/>
        <v>0.40496469784434375</v>
      </c>
      <c r="N22">
        <f t="shared" si="4"/>
        <v>-0.64194157884690961</v>
      </c>
      <c r="O22">
        <f t="shared" si="5"/>
        <v>-0.3373064608815165</v>
      </c>
      <c r="Q22">
        <v>20.25</v>
      </c>
      <c r="R22">
        <v>-0.75</v>
      </c>
      <c r="S22">
        <v>1.25</v>
      </c>
      <c r="T22">
        <v>-0.75</v>
      </c>
      <c r="U22">
        <v>20.0625</v>
      </c>
      <c r="V22">
        <v>23.25</v>
      </c>
    </row>
    <row r="23" spans="1:24" x14ac:dyDescent="0.25">
      <c r="A23" s="30">
        <v>1</v>
      </c>
      <c r="B23" s="30">
        <v>-1</v>
      </c>
      <c r="C23" s="30">
        <v>-1</v>
      </c>
      <c r="D23" s="30">
        <v>1</v>
      </c>
      <c r="E23" s="30">
        <v>1</v>
      </c>
      <c r="F23" s="30">
        <f t="shared" si="0"/>
        <v>1</v>
      </c>
      <c r="G23" s="30"/>
      <c r="H23" s="30"/>
      <c r="I23" s="5">
        <v>1.25</v>
      </c>
      <c r="J23" s="5">
        <v>3.4942536878194974</v>
      </c>
      <c r="K23" s="5">
        <f t="shared" si="1"/>
        <v>-2.2442536878194974</v>
      </c>
      <c r="L23" s="5">
        <f t="shared" si="2"/>
        <v>-3.8730769230769235</v>
      </c>
      <c r="M23" s="5">
        <f t="shared" si="3"/>
        <v>2.2442536878194974</v>
      </c>
      <c r="N23">
        <f t="shared" si="4"/>
        <v>1.7383130200542969</v>
      </c>
      <c r="O23">
        <f t="shared" si="5"/>
        <v>-1.8693018744306962</v>
      </c>
      <c r="Q23">
        <v>24</v>
      </c>
      <c r="R23">
        <v>6</v>
      </c>
      <c r="S23">
        <v>-1</v>
      </c>
      <c r="T23">
        <v>-3</v>
      </c>
      <c r="U23">
        <v>23.25</v>
      </c>
      <c r="V23">
        <v>36</v>
      </c>
    </row>
    <row r="24" spans="1:24" x14ac:dyDescent="0.25">
      <c r="A24" s="30">
        <v>1</v>
      </c>
      <c r="B24" s="30">
        <v>1</v>
      </c>
      <c r="C24" s="30">
        <v>1</v>
      </c>
      <c r="D24" s="30">
        <v>1</v>
      </c>
      <c r="E24" s="30">
        <v>0.25</v>
      </c>
      <c r="F24" s="30">
        <f t="shared" si="0"/>
        <v>1</v>
      </c>
      <c r="G24" s="30"/>
      <c r="H24" s="30"/>
      <c r="I24" s="5">
        <v>6.45</v>
      </c>
      <c r="J24" s="5">
        <v>6.7924269768476737</v>
      </c>
      <c r="K24" s="5">
        <f t="shared" si="1"/>
        <v>-0.34242697684767354</v>
      </c>
      <c r="L24" s="5">
        <f t="shared" si="2"/>
        <v>1.3269230769230766</v>
      </c>
      <c r="M24" s="5">
        <f t="shared" si="3"/>
        <v>0.34242697684767354</v>
      </c>
      <c r="N24">
        <f t="shared" si="4"/>
        <v>-0.72287268799748183</v>
      </c>
      <c r="O24">
        <f t="shared" si="5"/>
        <v>-0.28521703814104155</v>
      </c>
    </row>
    <row r="25" spans="1:24" x14ac:dyDescent="0.25">
      <c r="A25" s="30">
        <v>1</v>
      </c>
      <c r="B25" s="30">
        <v>-1</v>
      </c>
      <c r="C25" s="30">
        <v>-1</v>
      </c>
      <c r="D25" s="30">
        <v>-1</v>
      </c>
      <c r="E25" s="30">
        <v>1</v>
      </c>
      <c r="F25" s="30">
        <f t="shared" si="0"/>
        <v>1</v>
      </c>
      <c r="G25" s="30"/>
      <c r="H25" s="30"/>
      <c r="I25" s="5">
        <v>2.1</v>
      </c>
      <c r="J25" s="5">
        <v>2.504107253826044</v>
      </c>
      <c r="K25" s="5">
        <f t="shared" si="1"/>
        <v>-0.40410725382604396</v>
      </c>
      <c r="L25" s="5">
        <f t="shared" si="2"/>
        <v>-3.0230769230769234</v>
      </c>
      <c r="M25" s="5">
        <f t="shared" si="3"/>
        <v>0.40410725382604396</v>
      </c>
      <c r="N25">
        <f t="shared" si="4"/>
        <v>-0.64305121147070188</v>
      </c>
      <c r="O25">
        <f t="shared" si="5"/>
        <v>-0.33659227169723382</v>
      </c>
    </row>
    <row r="26" spans="1:24" ht="17.25" x14ac:dyDescent="0.25">
      <c r="A26" s="30">
        <v>1</v>
      </c>
      <c r="B26" s="30">
        <v>-1</v>
      </c>
      <c r="C26" s="30">
        <v>1</v>
      </c>
      <c r="D26" s="30">
        <v>2</v>
      </c>
      <c r="E26" s="30">
        <v>1</v>
      </c>
      <c r="F26" s="30">
        <f t="shared" si="0"/>
        <v>1</v>
      </c>
      <c r="G26" s="30"/>
      <c r="H26" s="30"/>
      <c r="I26" s="5">
        <v>4.75</v>
      </c>
      <c r="J26" s="5">
        <v>5.1500379148410698</v>
      </c>
      <c r="K26" s="5">
        <f t="shared" si="1"/>
        <v>-0.40003791484106976</v>
      </c>
      <c r="L26" s="5">
        <f t="shared" si="2"/>
        <v>-0.37307692307692353</v>
      </c>
      <c r="M26" s="5">
        <f t="shared" si="3"/>
        <v>0.40003791484106976</v>
      </c>
      <c r="N26">
        <f t="shared" si="4"/>
        <v>-0.64831741101099472</v>
      </c>
      <c r="O26">
        <f t="shared" si="5"/>
        <v>-0.33320280506358557</v>
      </c>
      <c r="Q26" s="11" t="s">
        <v>91</v>
      </c>
      <c r="R26" s="3"/>
      <c r="S26" s="3"/>
      <c r="T26" s="3"/>
      <c r="U26" s="3"/>
      <c r="V26" s="3"/>
      <c r="W26" s="3"/>
      <c r="X26" s="3"/>
    </row>
    <row r="27" spans="1:24" x14ac:dyDescent="0.25">
      <c r="A27" s="30">
        <v>1</v>
      </c>
      <c r="B27" s="30">
        <v>-1</v>
      </c>
      <c r="C27" s="30">
        <v>2</v>
      </c>
      <c r="D27" s="30">
        <v>-1</v>
      </c>
      <c r="E27" s="30">
        <v>1</v>
      </c>
      <c r="F27" s="30">
        <f t="shared" si="0"/>
        <v>1</v>
      </c>
      <c r="G27" s="30"/>
      <c r="H27" s="30"/>
      <c r="I27" s="5">
        <v>3.6</v>
      </c>
      <c r="J27" s="5">
        <v>4.2451737688633138</v>
      </c>
      <c r="K27" s="5">
        <f t="shared" si="1"/>
        <v>-0.64517376886331368</v>
      </c>
      <c r="L27" s="5">
        <f t="shared" si="2"/>
        <v>-1.5230769230769234</v>
      </c>
      <c r="M27" s="5">
        <f t="shared" si="3"/>
        <v>0.64517376886331368</v>
      </c>
      <c r="N27">
        <f t="shared" si="4"/>
        <v>-0.33108300843899707</v>
      </c>
      <c r="O27">
        <f t="shared" si="5"/>
        <v>-0.5373833368372315</v>
      </c>
      <c r="Q27">
        <f t="array" ref="Q27:V32">MINVERSE(Q18:V23)</f>
        <v>0.18309002583468276</v>
      </c>
      <c r="R27">
        <v>-3.6304527868082229E-3</v>
      </c>
      <c r="S27">
        <v>-6.4673234527002814E-3</v>
      </c>
      <c r="T27">
        <v>-6.1113239965883423E-3</v>
      </c>
      <c r="U27">
        <v>-0.1717796264477929</v>
      </c>
      <c r="V27">
        <v>-1.1202857884522723E-2</v>
      </c>
    </row>
    <row r="28" spans="1:24" x14ac:dyDescent="0.25">
      <c r="A28" s="30">
        <v>1</v>
      </c>
      <c r="B28" s="30">
        <v>2</v>
      </c>
      <c r="C28" s="30">
        <v>-1</v>
      </c>
      <c r="D28" s="30">
        <v>-1</v>
      </c>
      <c r="E28" s="30">
        <v>1</v>
      </c>
      <c r="F28" s="30">
        <f t="shared" si="0"/>
        <v>4</v>
      </c>
      <c r="G28" s="30"/>
      <c r="H28" s="30"/>
      <c r="I28" s="5">
        <v>4.55</v>
      </c>
      <c r="J28" s="5">
        <v>4.4643932557880817</v>
      </c>
      <c r="K28" s="5">
        <f t="shared" si="1"/>
        <v>8.5606744211918162E-2</v>
      </c>
      <c r="L28" s="5">
        <f t="shared" si="2"/>
        <v>-0.57307692307692371</v>
      </c>
      <c r="M28" s="5">
        <f t="shared" si="3"/>
        <v>8.5606744211918162E-2</v>
      </c>
      <c r="N28">
        <f t="shared" si="4"/>
        <v>-1.0552280400677361</v>
      </c>
      <c r="O28">
        <f t="shared" si="5"/>
        <v>7.1304259535264161E-2</v>
      </c>
      <c r="Q28">
        <v>-3.6304527868082346E-3</v>
      </c>
      <c r="R28">
        <v>5.358061511042387E-2</v>
      </c>
      <c r="S28">
        <v>2.8220373552207078E-3</v>
      </c>
      <c r="T28">
        <v>-1.5034459353919407E-3</v>
      </c>
      <c r="U28">
        <v>5.1812304680696107E-2</v>
      </c>
      <c r="V28">
        <v>-4.0018811334896799E-2</v>
      </c>
    </row>
    <row r="29" spans="1:24" x14ac:dyDescent="0.25">
      <c r="A29" s="30">
        <v>1</v>
      </c>
      <c r="B29" s="30">
        <v>0</v>
      </c>
      <c r="C29" s="30">
        <v>0</v>
      </c>
      <c r="D29" s="30">
        <v>0</v>
      </c>
      <c r="E29" s="30">
        <v>0</v>
      </c>
      <c r="F29" s="30">
        <f t="shared" si="0"/>
        <v>0</v>
      </c>
      <c r="G29" s="30"/>
      <c r="H29" s="30"/>
      <c r="I29" s="31">
        <v>4.5</v>
      </c>
      <c r="J29" s="5">
        <v>4.5186359534728471</v>
      </c>
      <c r="K29" s="5">
        <f t="shared" si="1"/>
        <v>-1.8635953472847078E-2</v>
      </c>
      <c r="L29" s="5">
        <f t="shared" si="2"/>
        <v>-0.62307692307692353</v>
      </c>
      <c r="M29" s="5">
        <f t="shared" si="3"/>
        <v>1.8635953472847078E-2</v>
      </c>
      <c r="N29">
        <f t="shared" si="4"/>
        <v>-1.1418960588062583</v>
      </c>
      <c r="O29">
        <f t="shared" si="5"/>
        <v>-1.5522408606326444E-2</v>
      </c>
      <c r="Q29">
        <v>-6.4673234527002823E-3</v>
      </c>
      <c r="R29">
        <v>2.8220373552207091E-3</v>
      </c>
      <c r="S29">
        <v>4.384232190756375E-2</v>
      </c>
      <c r="T29">
        <v>-4.4425765460636103E-3</v>
      </c>
      <c r="U29">
        <v>-6.7508045010857094E-3</v>
      </c>
      <c r="V29">
        <v>9.0487315459193939E-3</v>
      </c>
    </row>
    <row r="30" spans="1:24" x14ac:dyDescent="0.25">
      <c r="A30" s="30">
        <v>1</v>
      </c>
      <c r="B30" s="30">
        <v>0</v>
      </c>
      <c r="C30" s="30">
        <v>0</v>
      </c>
      <c r="D30" s="30">
        <v>0</v>
      </c>
      <c r="E30" s="30">
        <v>0</v>
      </c>
      <c r="F30" s="30">
        <f t="shared" si="0"/>
        <v>0</v>
      </c>
      <c r="G30" s="30"/>
      <c r="H30" s="30"/>
      <c r="I30" s="31">
        <v>4.2</v>
      </c>
      <c r="J30" s="5">
        <v>4.5186359534728471</v>
      </c>
      <c r="K30" s="5">
        <f t="shared" si="1"/>
        <v>-0.3186359534728469</v>
      </c>
      <c r="L30" s="5">
        <f t="shared" si="2"/>
        <v>-0.92307692307692335</v>
      </c>
      <c r="M30" s="5">
        <f t="shared" si="3"/>
        <v>0.3186359534728469</v>
      </c>
      <c r="N30">
        <f t="shared" si="4"/>
        <v>-0.75366104866790706</v>
      </c>
      <c r="O30">
        <f t="shared" si="5"/>
        <v>-0.26540082715270297</v>
      </c>
      <c r="Q30">
        <v>-6.1113239965883415E-3</v>
      </c>
      <c r="R30">
        <v>-1.5034459353919418E-3</v>
      </c>
      <c r="S30">
        <v>-4.4425765460636103E-3</v>
      </c>
      <c r="T30">
        <v>4.3341585298840649E-2</v>
      </c>
      <c r="U30">
        <v>-4.155124965023722E-3</v>
      </c>
      <c r="V30">
        <v>1.0496702397714769E-2</v>
      </c>
    </row>
    <row r="31" spans="1:24" x14ac:dyDescent="0.25">
      <c r="A31" s="30">
        <v>1</v>
      </c>
      <c r="B31" s="30">
        <v>0</v>
      </c>
      <c r="C31" s="30">
        <v>0</v>
      </c>
      <c r="D31" s="30">
        <v>0</v>
      </c>
      <c r="E31" s="30">
        <v>0</v>
      </c>
      <c r="F31" s="30">
        <f t="shared" si="0"/>
        <v>0</v>
      </c>
      <c r="G31" s="30"/>
      <c r="H31" s="30"/>
      <c r="I31" s="31">
        <v>4.25</v>
      </c>
      <c r="J31" s="5">
        <v>4.5186359534728471</v>
      </c>
      <c r="K31" s="5">
        <f t="shared" si="1"/>
        <v>-0.26863595347284708</v>
      </c>
      <c r="L31" s="5">
        <f t="shared" si="2"/>
        <v>-0.87307692307692353</v>
      </c>
      <c r="M31" s="5">
        <f t="shared" si="3"/>
        <v>0.26863595347284708</v>
      </c>
      <c r="N31">
        <f t="shared" si="4"/>
        <v>-0.81836688369096544</v>
      </c>
      <c r="O31">
        <f t="shared" si="5"/>
        <v>-0.22375442406164037</v>
      </c>
      <c r="Q31">
        <v>-0.1717796264477929</v>
      </c>
      <c r="R31">
        <v>5.1812304680696079E-2</v>
      </c>
      <c r="S31">
        <v>-6.7508045010857111E-3</v>
      </c>
      <c r="T31">
        <v>-4.1551249650237185E-3</v>
      </c>
      <c r="U31">
        <v>0.41081218494041877</v>
      </c>
      <c r="V31">
        <v>-0.15996561868327883</v>
      </c>
    </row>
    <row r="32" spans="1:24" x14ac:dyDescent="0.25">
      <c r="A32" s="30">
        <v>1</v>
      </c>
      <c r="B32" s="30">
        <v>0</v>
      </c>
      <c r="C32" s="30">
        <v>0</v>
      </c>
      <c r="D32" s="30">
        <v>0</v>
      </c>
      <c r="E32" s="30">
        <v>0</v>
      </c>
      <c r="F32" s="30">
        <f t="shared" si="0"/>
        <v>0</v>
      </c>
      <c r="G32" s="30"/>
      <c r="H32" s="30"/>
      <c r="I32" s="31">
        <v>5</v>
      </c>
      <c r="J32" s="5">
        <v>4.5186359534728471</v>
      </c>
      <c r="K32" s="5">
        <f t="shared" si="1"/>
        <v>0.48136404652715292</v>
      </c>
      <c r="L32" s="5">
        <f t="shared" si="2"/>
        <v>-0.12307692307692353</v>
      </c>
      <c r="M32" s="5">
        <f t="shared" si="3"/>
        <v>0.48136404652715292</v>
      </c>
      <c r="N32">
        <f t="shared" si="4"/>
        <v>-0.54307190581213005</v>
      </c>
      <c r="O32">
        <f t="shared" si="5"/>
        <v>0.40094162230430141</v>
      </c>
      <c r="Q32">
        <v>-1.1202857884522707E-2</v>
      </c>
      <c r="R32">
        <v>-4.0018811334896799E-2</v>
      </c>
      <c r="S32">
        <v>9.0487315459193939E-3</v>
      </c>
      <c r="T32">
        <v>1.0496702397714767E-2</v>
      </c>
      <c r="U32">
        <v>-0.15996561868327888</v>
      </c>
      <c r="V32">
        <v>0.14635335917675618</v>
      </c>
    </row>
    <row r="33" spans="1:64" x14ac:dyDescent="0.25">
      <c r="A33" s="30">
        <v>1</v>
      </c>
      <c r="B33" s="30">
        <v>0</v>
      </c>
      <c r="C33" s="30">
        <v>0</v>
      </c>
      <c r="D33" s="30">
        <v>0</v>
      </c>
      <c r="E33" s="30">
        <v>0</v>
      </c>
      <c r="F33" s="30">
        <f t="shared" si="0"/>
        <v>0</v>
      </c>
      <c r="G33" s="30"/>
      <c r="H33" s="30"/>
      <c r="I33" s="31">
        <v>4.9000000000000004</v>
      </c>
      <c r="J33" s="5">
        <v>4.5186359534728471</v>
      </c>
      <c r="K33" s="5">
        <f t="shared" si="1"/>
        <v>0.38136404652715328</v>
      </c>
      <c r="L33" s="5">
        <f t="shared" si="2"/>
        <v>-0.22307692307692317</v>
      </c>
      <c r="M33" s="5">
        <f t="shared" si="3"/>
        <v>0.38136404652715328</v>
      </c>
      <c r="N33">
        <f t="shared" si="4"/>
        <v>-0.67248357585824681</v>
      </c>
      <c r="O33">
        <f t="shared" si="5"/>
        <v>0.31764881612217616</v>
      </c>
    </row>
    <row r="34" spans="1:64" x14ac:dyDescent="0.25">
      <c r="A34" s="17"/>
      <c r="B34" s="17"/>
      <c r="C34" s="17"/>
      <c r="E34" s="33"/>
      <c r="F34" s="33"/>
      <c r="G34" s="33"/>
      <c r="H34" s="10" t="s">
        <v>38</v>
      </c>
      <c r="I34" s="31">
        <f>AVERAGE(I8:I33)</f>
        <v>5.1230769230769235</v>
      </c>
      <c r="J34" s="19" t="s">
        <v>128</v>
      </c>
      <c r="K34" s="41">
        <f>AVERAGE(K8:K33)</f>
        <v>-3.8089189921755369E-15</v>
      </c>
      <c r="L34" s="16" t="s">
        <v>38</v>
      </c>
      <c r="M34" s="16">
        <f>AVERAGE(M8:M33)</f>
        <v>0.90101082615576056</v>
      </c>
      <c r="N34" s="17"/>
      <c r="O34" s="17"/>
    </row>
    <row r="35" spans="1:64" x14ac:dyDescent="0.25">
      <c r="A35" s="17"/>
      <c r="B35" s="17"/>
      <c r="C35" s="17"/>
      <c r="D35" s="17"/>
      <c r="E35" s="17"/>
      <c r="F35" s="17"/>
      <c r="G35" s="17"/>
      <c r="H35" s="16" t="s">
        <v>37</v>
      </c>
      <c r="I35" s="5">
        <f>STDEV(I8:I33)</f>
        <v>2.1616766996584271</v>
      </c>
      <c r="J35" t="s">
        <v>37</v>
      </c>
      <c r="K35" s="41">
        <f>STDEV(K8:K33)</f>
        <v>1.2005838749308431</v>
      </c>
      <c r="L35" s="16" t="s">
        <v>37</v>
      </c>
      <c r="M35" s="16">
        <f>STDEV(M8:M33)</f>
        <v>0.772727837948185</v>
      </c>
      <c r="N35" s="17"/>
      <c r="O35" s="17"/>
    </row>
    <row r="36" spans="1:64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9"/>
      <c r="K36" s="17"/>
      <c r="L36" s="17"/>
      <c r="N36" s="17"/>
      <c r="O36" s="17"/>
    </row>
    <row r="37" spans="1:64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9"/>
      <c r="K37" s="17"/>
      <c r="L37" s="17"/>
      <c r="N37" s="17"/>
      <c r="O37" s="17"/>
    </row>
    <row r="38" spans="1:64" x14ac:dyDescent="0.25">
      <c r="A38" s="17"/>
      <c r="C38" s="13" t="s">
        <v>74</v>
      </c>
      <c r="D38" s="13" t="s">
        <v>75</v>
      </c>
      <c r="E38" s="13" t="s">
        <v>76</v>
      </c>
      <c r="H38" s="35"/>
      <c r="J38" s="17"/>
    </row>
    <row r="39" spans="1:64" ht="17.25" x14ac:dyDescent="0.25">
      <c r="A39" s="17"/>
      <c r="B39" s="9" t="s">
        <v>77</v>
      </c>
      <c r="C39" s="5">
        <v>26</v>
      </c>
      <c r="D39" s="5">
        <v>7</v>
      </c>
      <c r="E39" s="5">
        <f>(C39-D39-1)</f>
        <v>18</v>
      </c>
      <c r="F39" t="s">
        <v>78</v>
      </c>
      <c r="H39" s="19"/>
      <c r="J39" s="17"/>
      <c r="Q39" s="11" t="s">
        <v>92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x14ac:dyDescent="0.25">
      <c r="A40" s="17"/>
      <c r="B40" s="9" t="s">
        <v>79</v>
      </c>
      <c r="C40" s="5">
        <v>26</v>
      </c>
      <c r="D40" s="5">
        <v>0</v>
      </c>
      <c r="E40" s="5">
        <f>(C40-1)</f>
        <v>25</v>
      </c>
      <c r="F40" t="s">
        <v>80</v>
      </c>
      <c r="H40" s="19"/>
      <c r="J40" s="17"/>
      <c r="Q40">
        <f t="array" ref="Q40:AP45">MMULT(Q27:V32,Q9:AP14)</f>
        <v>3.3819948330634161E-3</v>
      </c>
      <c r="R40">
        <v>1.6316641738463998E-2</v>
      </c>
      <c r="S40">
        <v>9.0557361648475262E-3</v>
      </c>
      <c r="T40">
        <v>-3.8789107405530557E-3</v>
      </c>
      <c r="U40">
        <v>-3.8789107405530557E-3</v>
      </c>
      <c r="V40">
        <v>3.3819948330634161E-3</v>
      </c>
      <c r="W40">
        <v>9.0557361648475262E-3</v>
      </c>
      <c r="X40">
        <v>1.6316641738463998E-2</v>
      </c>
      <c r="Y40">
        <v>-8.8406531601132668E-3</v>
      </c>
      <c r="Z40">
        <v>4.0939937452873151E-3</v>
      </c>
      <c r="AA40">
        <v>-1.6101558733729739E-2</v>
      </c>
      <c r="AB40">
        <v>-3.1669118283291567E-3</v>
      </c>
      <c r="AC40">
        <v>-3.1669118283291567E-3</v>
      </c>
      <c r="AD40">
        <v>-1.6101558733729739E-2</v>
      </c>
      <c r="AE40">
        <v>-8.8406531601132668E-3</v>
      </c>
      <c r="AF40" s="8">
        <v>4.0939937452873151E-3</v>
      </c>
      <c r="AG40">
        <v>0.11273316110211495</v>
      </c>
      <c r="AH40">
        <v>1.6316641738463998E-2</v>
      </c>
      <c r="AI40">
        <v>-1.4951977156701608E-2</v>
      </c>
      <c r="AJ40">
        <v>-3.0853286196368471E-3</v>
      </c>
      <c r="AK40">
        <v>-2.8183290275528849E-2</v>
      </c>
      <c r="AL40">
        <v>0.18309002583468276</v>
      </c>
      <c r="AM40">
        <v>0.18309002583468276</v>
      </c>
      <c r="AN40">
        <v>0.18309002583468276</v>
      </c>
      <c r="AO40">
        <v>0.18309002583468276</v>
      </c>
      <c r="AP40">
        <v>0.18309002583468276</v>
      </c>
    </row>
    <row r="41" spans="1:64" x14ac:dyDescent="0.25">
      <c r="A41" s="17"/>
      <c r="J41" s="17"/>
      <c r="Q41">
        <v>-4.1092091260820147E-2</v>
      </c>
      <c r="R41">
        <v>-4.673616597126156E-2</v>
      </c>
      <c r="S41">
        <v>6.0425064249586179E-2</v>
      </c>
      <c r="T41">
        <v>6.6069138960027585E-2</v>
      </c>
      <c r="U41">
        <v>6.6069138960027585E-2</v>
      </c>
      <c r="V41">
        <v>-4.1092091260820147E-2</v>
      </c>
      <c r="W41">
        <v>6.0425064249586179E-2</v>
      </c>
      <c r="X41">
        <v>-4.673616597126156E-2</v>
      </c>
      <c r="Y41">
        <v>-4.4098983131604035E-2</v>
      </c>
      <c r="Z41">
        <v>-4.9743057842045448E-2</v>
      </c>
      <c r="AA41">
        <v>6.3062247089243711E-2</v>
      </c>
      <c r="AB41">
        <v>5.7418172378802292E-2</v>
      </c>
      <c r="AC41">
        <v>5.7418172378802292E-2</v>
      </c>
      <c r="AD41">
        <v>6.3062247089243711E-2</v>
      </c>
      <c r="AE41">
        <v>-4.4098983131604035E-2</v>
      </c>
      <c r="AF41" s="8">
        <v>-4.9743057842045448E-2</v>
      </c>
      <c r="AG41">
        <v>2.4203018578721626E-2</v>
      </c>
      <c r="AH41">
        <v>-4.673616597126156E-2</v>
      </c>
      <c r="AI41">
        <v>-4.5602429066995971E-2</v>
      </c>
      <c r="AJ41">
        <v>-3.8270053905599441E-2</v>
      </c>
      <c r="AK41">
        <v>-6.0507546446803562E-3</v>
      </c>
      <c r="AL41">
        <v>-3.6304527868082346E-3</v>
      </c>
      <c r="AM41">
        <v>-3.6304527868082346E-3</v>
      </c>
      <c r="AN41">
        <v>-3.6304527868082346E-3</v>
      </c>
      <c r="AO41">
        <v>-3.6304527868082346E-3</v>
      </c>
      <c r="AP41">
        <v>-3.6304527868082346E-3</v>
      </c>
    </row>
    <row r="42" spans="1:64" x14ac:dyDescent="0.25">
      <c r="A42" s="17"/>
      <c r="B42" s="10" t="s">
        <v>77</v>
      </c>
      <c r="C42" s="10" t="s">
        <v>79</v>
      </c>
      <c r="D42" s="10" t="s">
        <v>48</v>
      </c>
      <c r="E42" s="10" t="s">
        <v>50</v>
      </c>
      <c r="F42" s="10" t="s">
        <v>81</v>
      </c>
      <c r="G42" s="10" t="s">
        <v>82</v>
      </c>
      <c r="H42" s="10" t="s">
        <v>83</v>
      </c>
      <c r="M42" s="33"/>
      <c r="N42" s="33"/>
      <c r="O42" s="33"/>
      <c r="Q42">
        <v>4.1293464690540058E-2</v>
      </c>
      <c r="R42">
        <v>-4.6391179124587442E-2</v>
      </c>
      <c r="S42">
        <v>-4.0747104414146029E-2</v>
      </c>
      <c r="T42">
        <v>4.6937539400981471E-2</v>
      </c>
      <c r="U42">
        <v>4.6937539400981471E-2</v>
      </c>
      <c r="V42">
        <v>4.1293464690540058E-2</v>
      </c>
      <c r="W42">
        <v>-4.0747104414146029E-2</v>
      </c>
      <c r="X42">
        <v>-4.6391179124587442E-2</v>
      </c>
      <c r="Y42">
        <v>3.2408311598412828E-2</v>
      </c>
      <c r="Z42">
        <v>-5.5276332216714658E-2</v>
      </c>
      <c r="AA42">
        <v>3.8052386308854255E-2</v>
      </c>
      <c r="AB42">
        <v>-4.9632257506273245E-2</v>
      </c>
      <c r="AC42">
        <v>-4.9632257506273245E-2</v>
      </c>
      <c r="AD42">
        <v>3.8052386308854255E-2</v>
      </c>
      <c r="AE42">
        <v>3.2408311598412828E-2</v>
      </c>
      <c r="AF42" s="8">
        <v>-5.5276332216714658E-2</v>
      </c>
      <c r="AG42">
        <v>4.3115489684668537E-2</v>
      </c>
      <c r="AH42">
        <v>-4.6391179124587442E-2</v>
      </c>
      <c r="AI42">
        <v>2.7965735052349221E-2</v>
      </c>
      <c r="AJ42">
        <v>8.5135786598103808E-2</v>
      </c>
      <c r="AK42">
        <v>-1.0778872421167138E-2</v>
      </c>
      <c r="AL42">
        <v>-6.4673234527002823E-3</v>
      </c>
      <c r="AM42">
        <v>-6.4673234527002823E-3</v>
      </c>
      <c r="AN42">
        <v>-6.4673234527002823E-3</v>
      </c>
      <c r="AO42">
        <v>-6.4673234527002823E-3</v>
      </c>
      <c r="AP42">
        <v>-6.4673234527002823E-3</v>
      </c>
    </row>
    <row r="43" spans="1:64" x14ac:dyDescent="0.25">
      <c r="A43" s="17"/>
      <c r="B43" s="5">
        <f>SUMSQ(K8:K33)</f>
        <v>36.035041018598953</v>
      </c>
      <c r="C43" s="5">
        <f>SUMSQ(L8:L33)</f>
        <v>116.82115384615382</v>
      </c>
      <c r="D43" s="5">
        <f>(C43-B43)/C43</f>
        <v>0.6915366795122152</v>
      </c>
      <c r="E43" s="34">
        <f>((C43/E40)-(B43/E39))/(C43/E40)</f>
        <v>0.57157872154474332</v>
      </c>
      <c r="F43" s="5">
        <f>SQRT(B43/E39)</f>
        <v>1.4149016655780349</v>
      </c>
      <c r="G43" s="5">
        <f>SQRT(B43/C39)</f>
        <v>1.1772693473033091</v>
      </c>
      <c r="H43" s="34">
        <f>((100*G43)/I34)</f>
        <v>22.979732004418945</v>
      </c>
      <c r="M43" s="19"/>
      <c r="N43" s="19"/>
      <c r="O43" s="19"/>
      <c r="Q43">
        <v>-4.605046247340961E-2</v>
      </c>
      <c r="R43">
        <v>-3.7165309381282395E-2</v>
      </c>
      <c r="S43">
        <v>-4.0172201252066275E-2</v>
      </c>
      <c r="T43">
        <v>-4.9057354344193498E-2</v>
      </c>
      <c r="U43">
        <v>-4.9057354344193498E-2</v>
      </c>
      <c r="V43">
        <v>-4.605046247340961E-2</v>
      </c>
      <c r="W43">
        <v>-4.0172201252066275E-2</v>
      </c>
      <c r="X43">
        <v>-3.7165309381282395E-2</v>
      </c>
      <c r="Y43">
        <v>4.0632708124271687E-2</v>
      </c>
      <c r="Z43">
        <v>4.9517861216398902E-2</v>
      </c>
      <c r="AA43">
        <v>3.76258162534878E-2</v>
      </c>
      <c r="AB43">
        <v>4.6510969345615022E-2</v>
      </c>
      <c r="AC43">
        <v>4.6510969345615022E-2</v>
      </c>
      <c r="AD43">
        <v>3.76258162534878E-2</v>
      </c>
      <c r="AE43">
        <v>4.0632708124271687E-2</v>
      </c>
      <c r="AF43" s="8">
        <v>4.9517861216398902E-2</v>
      </c>
      <c r="AG43">
        <v>4.0742159977255596E-2</v>
      </c>
      <c r="AH43">
        <v>-3.7165309381282395E-2</v>
      </c>
      <c r="AI43">
        <v>8.3974293423112342E-2</v>
      </c>
      <c r="AJ43">
        <v>-5.0493039019473225E-2</v>
      </c>
      <c r="AK43">
        <v>-1.0185539994313909E-2</v>
      </c>
      <c r="AL43">
        <v>-6.1113239965883415E-3</v>
      </c>
      <c r="AM43">
        <v>-6.1113239965883415E-3</v>
      </c>
      <c r="AN43">
        <v>-6.1113239965883415E-3</v>
      </c>
      <c r="AO43">
        <v>-6.1113239965883415E-3</v>
      </c>
      <c r="AP43">
        <v>-6.1113239965883415E-3</v>
      </c>
    </row>
    <row r="44" spans="1:64" x14ac:dyDescent="0.25">
      <c r="A44" s="17"/>
      <c r="Q44">
        <v>2.465895559258896E-2</v>
      </c>
      <c r="R44">
        <v>3.816056459476036E-2</v>
      </c>
      <c r="S44">
        <v>0.14178517395615256</v>
      </c>
      <c r="T44">
        <v>0.12828356495398116</v>
      </c>
      <c r="U44">
        <v>0.12828356495398116</v>
      </c>
      <c r="V44">
        <v>2.465895559258896E-2</v>
      </c>
      <c r="W44">
        <v>0.14178517395615256</v>
      </c>
      <c r="X44">
        <v>3.816056459476036E-2</v>
      </c>
      <c r="Y44">
        <v>1.6348705662541541E-2</v>
      </c>
      <c r="Z44">
        <v>2.985031466471294E-2</v>
      </c>
      <c r="AA44">
        <v>0.11997331502393374</v>
      </c>
      <c r="AB44">
        <v>0.13347492402610509</v>
      </c>
      <c r="AC44">
        <v>0.13347492402610509</v>
      </c>
      <c r="AD44">
        <v>0.11997331502393374</v>
      </c>
      <c r="AE44">
        <v>1.6348705662541541E-2</v>
      </c>
      <c r="AF44">
        <v>2.985031466471294E-2</v>
      </c>
      <c r="AG44">
        <v>-0.18813582368138038</v>
      </c>
      <c r="AH44">
        <v>3.816056459476036E-2</v>
      </c>
      <c r="AI44">
        <v>1.2193580697517803E-2</v>
      </c>
      <c r="AJ44">
        <v>1.7908151091503233E-2</v>
      </c>
      <c r="AK44">
        <v>-0.28629937741298783</v>
      </c>
      <c r="AL44">
        <v>-0.1717796264477929</v>
      </c>
      <c r="AM44">
        <v>-0.1717796264477929</v>
      </c>
      <c r="AN44">
        <v>-0.1717796264477929</v>
      </c>
      <c r="AO44">
        <v>-0.1717796264477929</v>
      </c>
      <c r="AP44">
        <v>-0.1717796264477929</v>
      </c>
    </row>
    <row r="45" spans="1:64" x14ac:dyDescent="0.25">
      <c r="A45" s="17"/>
      <c r="Q45">
        <v>1.3755723092056027E-2</v>
      </c>
      <c r="R45">
        <v>-4.3417399997827677E-3</v>
      </c>
      <c r="S45">
        <v>-8.437936266957638E-2</v>
      </c>
      <c r="T45">
        <v>-6.6281899577737585E-2</v>
      </c>
      <c r="U45">
        <v>-6.6281899577737585E-2</v>
      </c>
      <c r="V45">
        <v>1.3755723092056027E-2</v>
      </c>
      <c r="W45">
        <v>-8.437936266957638E-2</v>
      </c>
      <c r="X45">
        <v>-4.3417399997827677E-3</v>
      </c>
      <c r="Y45">
        <v>3.4749127887485548E-2</v>
      </c>
      <c r="Z45">
        <v>1.6651664795646753E-2</v>
      </c>
      <c r="AA45">
        <v>-4.5288494782308036E-2</v>
      </c>
      <c r="AB45">
        <v>-6.3385957874146831E-2</v>
      </c>
      <c r="AC45">
        <v>-6.3385957874146831E-2</v>
      </c>
      <c r="AD45">
        <v>-4.5288494782308036E-2</v>
      </c>
      <c r="AE45">
        <v>3.4749127887485548E-2</v>
      </c>
      <c r="AF45">
        <v>1.6651664795646753E-2</v>
      </c>
      <c r="AG45">
        <v>7.4685719230151118E-2</v>
      </c>
      <c r="AH45">
        <v>-4.3417399997827677E-3</v>
      </c>
      <c r="AI45">
        <v>4.5245830285200322E-2</v>
      </c>
      <c r="AJ45">
        <v>2.280445463797541E-2</v>
      </c>
      <c r="AK45">
        <v>0.31466190352579537</v>
      </c>
      <c r="AL45">
        <v>-1.1202857884522707E-2</v>
      </c>
      <c r="AM45">
        <v>-1.1202857884522707E-2</v>
      </c>
      <c r="AN45">
        <v>-1.1202857884522707E-2</v>
      </c>
      <c r="AO45">
        <v>-1.1202857884522707E-2</v>
      </c>
      <c r="AP45">
        <v>-1.1202857884522707E-2</v>
      </c>
    </row>
    <row r="46" spans="1:64" x14ac:dyDescent="0.25">
      <c r="A46" s="17"/>
    </row>
    <row r="47" spans="1:64" x14ac:dyDescent="0.25">
      <c r="A47" s="17"/>
      <c r="B47" s="13" t="s">
        <v>29</v>
      </c>
      <c r="C47" s="13" t="s">
        <v>30</v>
      </c>
      <c r="D47" s="13" t="s">
        <v>31</v>
      </c>
      <c r="E47" s="13" t="s">
        <v>32</v>
      </c>
      <c r="F47" s="17"/>
      <c r="G47" s="17"/>
      <c r="H47" s="17"/>
      <c r="I47" s="17"/>
      <c r="K47" s="17"/>
      <c r="L47" s="17"/>
      <c r="M47" s="17"/>
      <c r="N47" s="17"/>
      <c r="O47" s="17"/>
    </row>
    <row r="48" spans="1:64" x14ac:dyDescent="0.25">
      <c r="A48" s="17"/>
      <c r="B48" s="5">
        <v>0.81932023380740704</v>
      </c>
      <c r="C48" s="12">
        <f>(COUNT(B$48:B$73)+1+RANK(B48,B$48:B$73,1)-RANK(B48,B$48:B$73,0))/2</f>
        <v>20</v>
      </c>
      <c r="D48" s="5">
        <f>(C48-0.5)/COUNT(B$48:B$73)</f>
        <v>0.75</v>
      </c>
      <c r="E48" s="5">
        <f>NORMINV(D48,0,1)</f>
        <v>0.67448975019608193</v>
      </c>
      <c r="F48" s="20"/>
      <c r="G48" s="20"/>
      <c r="H48" s="20"/>
      <c r="I48" s="20"/>
      <c r="K48" s="20"/>
      <c r="L48" s="20"/>
      <c r="M48" s="20"/>
      <c r="N48" s="20"/>
      <c r="O48" s="20"/>
    </row>
    <row r="49" spans="1:18" x14ac:dyDescent="0.25">
      <c r="A49" s="17"/>
      <c r="B49" s="5">
        <v>1.882462290049292</v>
      </c>
      <c r="C49" s="12">
        <f t="shared" ref="C49:C73" si="6">(COUNT(B$48:B$73)+1+RANK(B49,B$48:B$73,1)-RANK(B49,B$48:B$73,0))/2</f>
        <v>24</v>
      </c>
      <c r="D49" s="5">
        <f t="shared" ref="D49:D73" si="7">(C49-0.5)/COUNT(B$48:B$73)</f>
        <v>0.90384615384615385</v>
      </c>
      <c r="E49" s="5">
        <f t="shared" ref="E49:E73" si="8">NORMINV(D49,0,1)</f>
        <v>1.3037826721034875</v>
      </c>
      <c r="F49" s="17"/>
      <c r="G49" s="17"/>
      <c r="H49" s="17"/>
      <c r="I49" s="17"/>
      <c r="K49" s="17"/>
      <c r="M49" s="17"/>
      <c r="N49" s="17"/>
      <c r="O49" s="17"/>
    </row>
    <row r="50" spans="1:18" ht="17.25" x14ac:dyDescent="0.25">
      <c r="A50" s="17"/>
      <c r="B50" s="5">
        <v>1.3843388211109149</v>
      </c>
      <c r="C50" s="12">
        <f t="shared" si="6"/>
        <v>23</v>
      </c>
      <c r="D50" s="5">
        <f t="shared" si="7"/>
        <v>0.86538461538461542</v>
      </c>
      <c r="E50" s="5">
        <f t="shared" si="8"/>
        <v>1.1048357439621104</v>
      </c>
      <c r="F50" s="17"/>
      <c r="G50" s="17"/>
      <c r="H50" s="17"/>
      <c r="I50" s="17"/>
      <c r="K50" s="17"/>
      <c r="L50" s="17"/>
      <c r="M50" s="17"/>
      <c r="N50" s="17"/>
      <c r="O50" s="17"/>
      <c r="P50" s="11" t="s">
        <v>70</v>
      </c>
      <c r="Q50" s="11" t="s">
        <v>94</v>
      </c>
      <c r="R50" s="11"/>
    </row>
    <row r="51" spans="1:18" x14ac:dyDescent="0.25">
      <c r="A51" s="17"/>
      <c r="B51" s="5">
        <v>-0.4788032351309699</v>
      </c>
      <c r="C51" s="12">
        <f t="shared" si="6"/>
        <v>11</v>
      </c>
      <c r="D51" s="5">
        <f t="shared" si="7"/>
        <v>0.40384615384615385</v>
      </c>
      <c r="E51" s="5">
        <f t="shared" si="8"/>
        <v>-0.24340417781063114</v>
      </c>
      <c r="F51" s="17"/>
      <c r="G51" s="17"/>
      <c r="H51" s="17"/>
      <c r="I51" s="17"/>
      <c r="J51" s="17"/>
      <c r="K51" s="17"/>
      <c r="M51" s="17"/>
      <c r="N51" s="17"/>
      <c r="O51" s="17"/>
      <c r="P51" s="1" t="s">
        <v>46</v>
      </c>
      <c r="Q51">
        <f t="array" ref="Q51:Q56">MMULT(Q40:AP45,I8:I33)</f>
        <v>4.5186359534728471</v>
      </c>
    </row>
    <row r="52" spans="1:18" x14ac:dyDescent="0.25">
      <c r="A52" s="17"/>
      <c r="B52" s="5">
        <v>1.0211967648690301</v>
      </c>
      <c r="C52" s="12">
        <f t="shared" si="6"/>
        <v>21</v>
      </c>
      <c r="D52" s="5">
        <f t="shared" si="7"/>
        <v>0.78846153846153844</v>
      </c>
      <c r="E52" s="5">
        <f t="shared" si="8"/>
        <v>0.80109452928194935</v>
      </c>
      <c r="F52" s="17"/>
      <c r="G52" s="17"/>
      <c r="H52" s="17"/>
      <c r="I52" s="17"/>
      <c r="J52" s="20"/>
      <c r="K52" s="17"/>
      <c r="L52" s="17"/>
      <c r="M52" s="17"/>
      <c r="N52" s="17"/>
      <c r="O52" s="17"/>
      <c r="P52" s="1" t="s">
        <v>71</v>
      </c>
      <c r="Q52">
        <v>1.8861315905691616</v>
      </c>
    </row>
    <row r="53" spans="1:18" x14ac:dyDescent="0.25">
      <c r="A53" s="17"/>
      <c r="B53" s="5">
        <v>0.61932023380740775</v>
      </c>
      <c r="C53" s="12">
        <f t="shared" si="6"/>
        <v>19</v>
      </c>
      <c r="D53" s="5">
        <f t="shared" si="7"/>
        <v>0.71153846153846156</v>
      </c>
      <c r="E53" s="5">
        <f t="shared" si="8"/>
        <v>0.55788476283959876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" t="s">
        <v>72</v>
      </c>
      <c r="Q53">
        <v>0.58035550501242317</v>
      </c>
    </row>
    <row r="54" spans="1:18" x14ac:dyDescent="0.25">
      <c r="A54" s="17"/>
      <c r="B54" s="5">
        <v>-1.7156611788890852</v>
      </c>
      <c r="C54" s="12">
        <f t="shared" si="6"/>
        <v>3</v>
      </c>
      <c r="D54" s="5">
        <f t="shared" si="7"/>
        <v>9.6153846153846159E-2</v>
      </c>
      <c r="E54" s="5">
        <f t="shared" si="8"/>
        <v>-1.3037826721034875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" t="s">
        <v>73</v>
      </c>
      <c r="Q54">
        <v>0.49507321699672635</v>
      </c>
    </row>
    <row r="55" spans="1:18" x14ac:dyDescent="0.25">
      <c r="A55" s="17"/>
      <c r="B55" s="5">
        <v>-0.51753770995070769</v>
      </c>
      <c r="C55" s="12">
        <f t="shared" si="6"/>
        <v>10</v>
      </c>
      <c r="D55" s="5">
        <f t="shared" si="7"/>
        <v>0.36538461538461536</v>
      </c>
      <c r="E55" s="5">
        <f t="shared" si="8"/>
        <v>-0.34410246288301571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" t="s">
        <v>98</v>
      </c>
      <c r="Q55">
        <v>2.17973453617999</v>
      </c>
    </row>
    <row r="56" spans="1:18" x14ac:dyDescent="0.25">
      <c r="A56" s="17"/>
      <c r="B56" s="5">
        <v>-0.44764914163291891</v>
      </c>
      <c r="C56" s="12">
        <f t="shared" si="6"/>
        <v>12</v>
      </c>
      <c r="D56" s="5">
        <f t="shared" si="7"/>
        <v>0.44230769230769229</v>
      </c>
      <c r="E56" s="5">
        <f t="shared" si="8"/>
        <v>-0.14512094121077412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" t="s">
        <v>99</v>
      </c>
      <c r="Q56">
        <v>-1.2327029232484823</v>
      </c>
    </row>
    <row r="57" spans="1:18" x14ac:dyDescent="0.25">
      <c r="B57" s="5">
        <v>1.0654929146089667</v>
      </c>
      <c r="C57" s="12">
        <f t="shared" si="6"/>
        <v>22</v>
      </c>
      <c r="D57" s="5">
        <f t="shared" si="7"/>
        <v>0.82692307692307687</v>
      </c>
      <c r="E57" s="5">
        <f t="shared" si="8"/>
        <v>0.94207577499577577</v>
      </c>
      <c r="J57" s="17"/>
      <c r="P57" s="1"/>
    </row>
    <row r="58" spans="1:18" x14ac:dyDescent="0.25">
      <c r="B58" s="5">
        <v>2.7042273894287039</v>
      </c>
      <c r="C58" s="12">
        <f t="shared" si="6"/>
        <v>25</v>
      </c>
      <c r="D58" s="5">
        <f t="shared" si="7"/>
        <v>0.94230769230769229</v>
      </c>
      <c r="E58" s="5">
        <f t="shared" si="8"/>
        <v>1.5744449652170427</v>
      </c>
      <c r="F58" s="9"/>
      <c r="G58" s="9"/>
      <c r="H58" s="9"/>
      <c r="J58" s="17"/>
      <c r="P58" s="1"/>
    </row>
    <row r="59" spans="1:18" x14ac:dyDescent="0.25">
      <c r="B59" s="5">
        <v>-0.68263055432941133</v>
      </c>
      <c r="C59" s="12">
        <f t="shared" si="6"/>
        <v>9</v>
      </c>
      <c r="D59" s="5">
        <f t="shared" si="7"/>
        <v>0.32692307692307693</v>
      </c>
      <c r="E59" s="5">
        <f t="shared" si="8"/>
        <v>-0.44842548330593474</v>
      </c>
      <c r="F59" s="9"/>
      <c r="G59" s="9"/>
      <c r="H59" s="9"/>
      <c r="J59" s="17"/>
      <c r="P59" s="1"/>
    </row>
    <row r="60" spans="1:18" x14ac:dyDescent="0.25">
      <c r="B60" s="5">
        <v>3.1173694456705885</v>
      </c>
      <c r="C60" s="12">
        <f t="shared" si="6"/>
        <v>26</v>
      </c>
      <c r="D60" s="5">
        <f t="shared" si="7"/>
        <v>0.98076923076923073</v>
      </c>
      <c r="E60" s="5">
        <f t="shared" si="8"/>
        <v>2.0699018308950508</v>
      </c>
      <c r="F60" s="9"/>
      <c r="G60" s="9"/>
      <c r="H60" s="9"/>
      <c r="J60" s="17"/>
    </row>
    <row r="61" spans="1:18" x14ac:dyDescent="0.25">
      <c r="B61" s="5">
        <v>-0.89577261057129576</v>
      </c>
      <c r="C61" s="12">
        <f t="shared" si="6"/>
        <v>5</v>
      </c>
      <c r="D61" s="5">
        <f t="shared" si="7"/>
        <v>0.17307692307692307</v>
      </c>
      <c r="E61" s="5">
        <f t="shared" si="8"/>
        <v>-0.94207577499577688</v>
      </c>
      <c r="F61" s="9"/>
      <c r="G61" s="9"/>
      <c r="H61" s="9"/>
    </row>
    <row r="62" spans="1:18" x14ac:dyDescent="0.25">
      <c r="B62" s="5">
        <v>-0.69764914163291891</v>
      </c>
      <c r="C62" s="12">
        <f t="shared" si="6"/>
        <v>8</v>
      </c>
      <c r="D62" s="5">
        <f t="shared" si="7"/>
        <v>0.28846153846153844</v>
      </c>
      <c r="E62" s="5">
        <f t="shared" si="8"/>
        <v>-0.55788476283959876</v>
      </c>
    </row>
    <row r="63" spans="1:18" x14ac:dyDescent="0.25">
      <c r="B63" s="5">
        <v>-2.3845070853910335</v>
      </c>
      <c r="C63" s="12">
        <f t="shared" si="6"/>
        <v>2</v>
      </c>
      <c r="D63" s="5">
        <f t="shared" si="7"/>
        <v>5.7692307692307696E-2</v>
      </c>
      <c r="E63" s="5">
        <f t="shared" si="8"/>
        <v>-1.5744449652170427</v>
      </c>
      <c r="L63" s="20" t="s">
        <v>93</v>
      </c>
    </row>
    <row r="64" spans="1:18" x14ac:dyDescent="0.25">
      <c r="B64" s="5">
        <v>-0.97148875539375013</v>
      </c>
      <c r="C64" s="12">
        <f t="shared" si="6"/>
        <v>4</v>
      </c>
      <c r="D64" s="5">
        <f t="shared" si="7"/>
        <v>0.13461538461538461</v>
      </c>
      <c r="E64" s="5">
        <f t="shared" si="8"/>
        <v>-1.1048357439621104</v>
      </c>
    </row>
    <row r="65" spans="2:5" x14ac:dyDescent="0.25">
      <c r="B65" s="5">
        <v>-0.36753770995070756</v>
      </c>
      <c r="C65" s="12">
        <f t="shared" si="6"/>
        <v>13</v>
      </c>
      <c r="D65" s="5">
        <f t="shared" si="7"/>
        <v>0.48076923076923078</v>
      </c>
      <c r="E65" s="5">
        <f t="shared" si="8"/>
        <v>-4.8223073555922091E-2</v>
      </c>
    </row>
    <row r="66" spans="2:5" x14ac:dyDescent="0.25">
      <c r="B66" s="5">
        <v>-0.78113382935308184</v>
      </c>
      <c r="C66" s="12">
        <f t="shared" si="6"/>
        <v>7</v>
      </c>
      <c r="D66" s="5">
        <f t="shared" si="7"/>
        <v>0.25</v>
      </c>
      <c r="E66" s="5">
        <f t="shared" si="8"/>
        <v>-0.67448975019608193</v>
      </c>
    </row>
    <row r="67" spans="2:5" x14ac:dyDescent="0.25">
      <c r="B67" s="5">
        <v>-0.83725079431353544</v>
      </c>
      <c r="C67" s="12">
        <f t="shared" si="6"/>
        <v>6</v>
      </c>
      <c r="D67" s="5">
        <f t="shared" si="7"/>
        <v>0.21153846153846154</v>
      </c>
      <c r="E67" s="5">
        <f t="shared" si="8"/>
        <v>-0.80109452928194935</v>
      </c>
    </row>
    <row r="68" spans="2:5" x14ac:dyDescent="0.25">
      <c r="B68" s="5">
        <v>-2.5647229133582741</v>
      </c>
      <c r="C68" s="12">
        <f t="shared" si="6"/>
        <v>1</v>
      </c>
      <c r="D68" s="5">
        <f t="shared" si="7"/>
        <v>1.9230769230769232E-2</v>
      </c>
      <c r="E68" s="5">
        <f t="shared" si="8"/>
        <v>-2.0699018308950512</v>
      </c>
    </row>
    <row r="69" spans="2:5" x14ac:dyDescent="0.25">
      <c r="B69" s="5">
        <v>7.5723313309058682E-2</v>
      </c>
      <c r="C69" s="12">
        <f t="shared" si="6"/>
        <v>16</v>
      </c>
      <c r="D69" s="5">
        <f t="shared" si="7"/>
        <v>0.59615384615384615</v>
      </c>
      <c r="E69" s="5">
        <f t="shared" si="8"/>
        <v>0.24340417781063114</v>
      </c>
    </row>
    <row r="70" spans="2:5" x14ac:dyDescent="0.25">
      <c r="B70" s="5">
        <v>-0.22427668669094114</v>
      </c>
      <c r="C70" s="12">
        <f t="shared" si="6"/>
        <v>14</v>
      </c>
      <c r="D70" s="5">
        <f t="shared" si="7"/>
        <v>0.51923076923076927</v>
      </c>
      <c r="E70" s="5">
        <f t="shared" si="8"/>
        <v>4.8223073555922237E-2</v>
      </c>
    </row>
    <row r="71" spans="2:5" x14ac:dyDescent="0.25">
      <c r="B71" s="5">
        <v>-0.17427668669094132</v>
      </c>
      <c r="C71" s="12">
        <f t="shared" si="6"/>
        <v>15</v>
      </c>
      <c r="D71" s="5">
        <f t="shared" si="7"/>
        <v>0.55769230769230771</v>
      </c>
      <c r="E71" s="5">
        <f t="shared" si="8"/>
        <v>0.14512094121077412</v>
      </c>
    </row>
    <row r="72" spans="2:5" x14ac:dyDescent="0.25">
      <c r="B72">
        <v>0.57572331330905868</v>
      </c>
      <c r="C72" s="12">
        <f t="shared" si="6"/>
        <v>18</v>
      </c>
      <c r="D72" s="5">
        <f t="shared" si="7"/>
        <v>0.67307692307692313</v>
      </c>
      <c r="E72" s="5">
        <f t="shared" si="8"/>
        <v>0.4484254833059349</v>
      </c>
    </row>
    <row r="73" spans="2:5" x14ac:dyDescent="0.25">
      <c r="B73">
        <v>0.47572331330905904</v>
      </c>
      <c r="C73" s="12">
        <f t="shared" si="6"/>
        <v>17</v>
      </c>
      <c r="D73" s="5">
        <f t="shared" si="7"/>
        <v>0.63461538461538458</v>
      </c>
      <c r="E73" s="5">
        <f t="shared" si="8"/>
        <v>0.34410246288301555</v>
      </c>
    </row>
  </sheetData>
  <pageMargins left="0.7" right="0.7" top="0.75" bottom="0.75" header="0.3" footer="0.3"/>
  <pageSetup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L73"/>
  <sheetViews>
    <sheetView topLeftCell="A13" zoomScale="70" zoomScaleNormal="70" workbookViewId="0">
      <pane xSplit="1" topLeftCell="B1" activePane="topRight" state="frozen"/>
      <selection pane="topRight" activeCell="K29" sqref="K29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8" width="12" customWidth="1"/>
    <col min="9" max="9" width="13.28515625" customWidth="1"/>
    <col min="12" max="12" width="15.28515625" customWidth="1"/>
    <col min="13" max="15" width="13.7109375" customWidth="1"/>
    <col min="17" max="17" width="16" bestFit="1" customWidth="1"/>
    <col min="18" max="18" width="15" bestFit="1" customWidth="1"/>
    <col min="19" max="19" width="16" bestFit="1" customWidth="1"/>
    <col min="20" max="20" width="15" bestFit="1" customWidth="1"/>
    <col min="21" max="37" width="11.5703125" bestFit="1" customWidth="1"/>
    <col min="38" max="42" width="15.85546875" bestFit="1" customWidth="1"/>
  </cols>
  <sheetData>
    <row r="1" spans="1:57" x14ac:dyDescent="0.25">
      <c r="B1" s="9" t="s">
        <v>84</v>
      </c>
      <c r="C1" t="s">
        <v>0</v>
      </c>
      <c r="I1" s="9" t="s">
        <v>28</v>
      </c>
      <c r="J1" s="37" t="s">
        <v>9</v>
      </c>
    </row>
    <row r="2" spans="1:57" x14ac:dyDescent="0.25">
      <c r="C2" t="s">
        <v>1</v>
      </c>
      <c r="J2" s="37" t="s">
        <v>176</v>
      </c>
    </row>
    <row r="3" spans="1:57" x14ac:dyDescent="0.25">
      <c r="C3" t="s">
        <v>2</v>
      </c>
      <c r="J3" t="s">
        <v>177</v>
      </c>
    </row>
    <row r="4" spans="1:57" x14ac:dyDescent="0.25">
      <c r="C4" t="s">
        <v>3</v>
      </c>
    </row>
    <row r="5" spans="1:57" x14ac:dyDescent="0.25">
      <c r="M5" s="29" t="s">
        <v>86</v>
      </c>
      <c r="N5" s="9" t="s">
        <v>87</v>
      </c>
    </row>
    <row r="6" spans="1:57" x14ac:dyDescent="0.25">
      <c r="B6" s="9"/>
      <c r="C6" s="9"/>
      <c r="D6" s="9"/>
      <c r="E6" s="9"/>
      <c r="F6" s="9"/>
      <c r="G6" s="9"/>
      <c r="H6" s="9"/>
      <c r="J6" s="9" t="s">
        <v>95</v>
      </c>
    </row>
    <row r="7" spans="1:57" x14ac:dyDescent="0.25">
      <c r="B7" s="9" t="s">
        <v>0</v>
      </c>
      <c r="C7" s="9" t="s">
        <v>1</v>
      </c>
      <c r="D7" s="9" t="s">
        <v>2</v>
      </c>
      <c r="E7" s="15" t="s">
        <v>3</v>
      </c>
      <c r="F7" s="15" t="s">
        <v>9</v>
      </c>
      <c r="G7" s="15" t="s">
        <v>129</v>
      </c>
      <c r="H7" s="9" t="s">
        <v>130</v>
      </c>
      <c r="I7" s="29" t="s">
        <v>47</v>
      </c>
      <c r="J7" s="9" t="s">
        <v>68</v>
      </c>
      <c r="K7" s="9" t="s">
        <v>88</v>
      </c>
      <c r="L7" s="9" t="s">
        <v>69</v>
      </c>
      <c r="M7" s="9" t="s">
        <v>127</v>
      </c>
      <c r="N7" s="9"/>
      <c r="O7" s="9"/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  <c r="Z7">
        <v>10</v>
      </c>
      <c r="AA7">
        <v>11</v>
      </c>
      <c r="AB7">
        <v>12</v>
      </c>
      <c r="AC7">
        <v>13</v>
      </c>
      <c r="AD7">
        <v>14</v>
      </c>
      <c r="AE7">
        <v>15</v>
      </c>
      <c r="AF7">
        <v>16</v>
      </c>
      <c r="AG7">
        <v>17</v>
      </c>
      <c r="AH7">
        <v>18</v>
      </c>
      <c r="AI7">
        <v>19</v>
      </c>
      <c r="AJ7">
        <v>20</v>
      </c>
      <c r="AK7">
        <v>21</v>
      </c>
      <c r="AL7">
        <v>22</v>
      </c>
      <c r="AM7">
        <v>23</v>
      </c>
      <c r="AN7">
        <v>24</v>
      </c>
      <c r="AO7">
        <v>25</v>
      </c>
      <c r="AP7">
        <v>26</v>
      </c>
    </row>
    <row r="8" spans="1:57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-1</v>
      </c>
      <c r="F8" s="30">
        <f>(B8*E8)</f>
        <v>1</v>
      </c>
      <c r="G8" s="30">
        <f>(E8*E8)</f>
        <v>1</v>
      </c>
      <c r="H8" s="30">
        <f>(B8*B8)</f>
        <v>1</v>
      </c>
      <c r="I8" s="5">
        <v>4.5999999999999996</v>
      </c>
      <c r="J8" s="5">
        <f t="array" ref="J8:J33">MMULT(A8:H33,Q51:Q58)</f>
        <v>3.635255794481596</v>
      </c>
      <c r="K8" s="5">
        <f>(I8-J8)</f>
        <v>0.96474420551840367</v>
      </c>
      <c r="L8" s="5">
        <f>(I8-$I$34)</f>
        <v>-0.52307692307692388</v>
      </c>
      <c r="M8" s="5">
        <f>ABS(K8)</f>
        <v>0.96474420551840367</v>
      </c>
      <c r="N8">
        <f>((M8-$M$34)/$M$35)</f>
        <v>0.58276242528743671</v>
      </c>
      <c r="O8">
        <f>((K8-$K$34)/$K$35)</f>
        <v>1.131820765014623</v>
      </c>
      <c r="Q8" s="11" t="s">
        <v>89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f t="shared" ref="F9:F33" si="0">(B9*E9)</f>
        <v>-1</v>
      </c>
      <c r="G9" s="30">
        <f t="shared" ref="G9:G33" si="1">(E9*E9)</f>
        <v>1</v>
      </c>
      <c r="H9" s="30">
        <f t="shared" ref="H9:H33" si="2">(B9*B9)</f>
        <v>1</v>
      </c>
      <c r="I9" s="5">
        <v>4.3499999999999996</v>
      </c>
      <c r="J9" s="5">
        <v>2.5839493314806434</v>
      </c>
      <c r="K9" s="5">
        <f t="shared" ref="K9:K33" si="3">(I9-J9)</f>
        <v>1.7660506685193562</v>
      </c>
      <c r="L9" s="5">
        <f t="shared" ref="L9:L33" si="4">(I9-$I$34)</f>
        <v>-0.77307692307692388</v>
      </c>
      <c r="M9" s="5">
        <f t="shared" ref="M9:M33" si="5">ABS(K9)</f>
        <v>1.7660506685193562</v>
      </c>
      <c r="N9">
        <f t="shared" ref="N9:N33" si="6">((M9-$M$34)/$M$35)</f>
        <v>2.1142009851059216</v>
      </c>
      <c r="O9">
        <f t="shared" ref="O9:O33" si="7">((K9-$K$34)/$K$35)</f>
        <v>2.0718992736774933</v>
      </c>
      <c r="Q9" s="8">
        <f t="array" ref="Q9:AP16">TRANSPOSE(A8:H33)</f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x14ac:dyDescent="0.25">
      <c r="A10" s="30">
        <v>1</v>
      </c>
      <c r="B10" s="30">
        <v>1</v>
      </c>
      <c r="C10" s="30">
        <v>-1</v>
      </c>
      <c r="D10" s="30">
        <v>-1</v>
      </c>
      <c r="E10" s="30">
        <v>-1</v>
      </c>
      <c r="F10" s="30">
        <f t="shared" si="0"/>
        <v>-1</v>
      </c>
      <c r="G10" s="30">
        <f t="shared" si="1"/>
        <v>1</v>
      </c>
      <c r="H10" s="30">
        <f t="shared" si="2"/>
        <v>1</v>
      </c>
      <c r="I10" s="5">
        <v>6.95</v>
      </c>
      <c r="J10" s="5">
        <v>7.7765905204181678</v>
      </c>
      <c r="K10" s="5">
        <f t="shared" si="3"/>
        <v>-0.82659052041816761</v>
      </c>
      <c r="L10" s="5">
        <f t="shared" si="4"/>
        <v>1.8269230769230766</v>
      </c>
      <c r="M10" s="5">
        <f t="shared" si="5"/>
        <v>0.82659052041816761</v>
      </c>
      <c r="N10">
        <f t="shared" si="6"/>
        <v>0.31872626644857993</v>
      </c>
      <c r="O10">
        <f t="shared" si="7"/>
        <v>-0.96974131570013311</v>
      </c>
      <c r="Q10">
        <v>-1</v>
      </c>
      <c r="R10">
        <v>-1</v>
      </c>
      <c r="S10">
        <v>1</v>
      </c>
      <c r="T10">
        <v>1</v>
      </c>
      <c r="U10">
        <v>1</v>
      </c>
      <c r="V10">
        <v>-1</v>
      </c>
      <c r="W10">
        <v>1</v>
      </c>
      <c r="X10">
        <v>-1</v>
      </c>
      <c r="Y10">
        <v>-1</v>
      </c>
      <c r="Z10">
        <v>-1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-1</v>
      </c>
      <c r="AG10" s="8">
        <v>1</v>
      </c>
      <c r="AH10" s="8">
        <v>-1</v>
      </c>
      <c r="AI10" s="8">
        <v>-1</v>
      </c>
      <c r="AJ10" s="8">
        <v>-1</v>
      </c>
      <c r="AK10" s="8">
        <v>2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x14ac:dyDescent="0.25">
      <c r="A11" s="30">
        <v>1</v>
      </c>
      <c r="B11" s="30">
        <v>1</v>
      </c>
      <c r="C11" s="30">
        <v>1</v>
      </c>
      <c r="D11" s="30">
        <v>-1</v>
      </c>
      <c r="E11" s="30">
        <v>1</v>
      </c>
      <c r="F11" s="30">
        <f t="shared" si="0"/>
        <v>1</v>
      </c>
      <c r="G11" s="30">
        <f t="shared" si="1"/>
        <v>1</v>
      </c>
      <c r="H11" s="30">
        <f t="shared" si="2"/>
        <v>1</v>
      </c>
      <c r="I11" s="5">
        <v>6.4</v>
      </c>
      <c r="J11" s="5">
        <v>5.9434176583862754</v>
      </c>
      <c r="K11" s="5">
        <f t="shared" si="3"/>
        <v>0.45658234161372491</v>
      </c>
      <c r="L11" s="5">
        <f t="shared" si="4"/>
        <v>1.2769230769230768</v>
      </c>
      <c r="M11" s="5">
        <f t="shared" si="5"/>
        <v>0.45658234161372491</v>
      </c>
      <c r="N11">
        <f t="shared" si="6"/>
        <v>-0.38842489060961871</v>
      </c>
      <c r="O11">
        <f t="shared" si="7"/>
        <v>0.53565429283893673</v>
      </c>
      <c r="Q11">
        <v>1</v>
      </c>
      <c r="R11">
        <v>-1</v>
      </c>
      <c r="S11">
        <v>-1</v>
      </c>
      <c r="T11">
        <v>1</v>
      </c>
      <c r="U11">
        <v>1</v>
      </c>
      <c r="V11">
        <v>1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-1</v>
      </c>
      <c r="AD11">
        <v>1</v>
      </c>
      <c r="AE11">
        <v>1</v>
      </c>
      <c r="AF11">
        <v>-1</v>
      </c>
      <c r="AG11" s="8">
        <v>1</v>
      </c>
      <c r="AH11" s="8">
        <v>-1</v>
      </c>
      <c r="AI11" s="8">
        <v>1</v>
      </c>
      <c r="AJ11" s="8">
        <v>2</v>
      </c>
      <c r="AK11" s="8">
        <v>-1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25">
      <c r="A12" s="30">
        <v>1</v>
      </c>
      <c r="B12" s="30">
        <v>1</v>
      </c>
      <c r="C12" s="30">
        <v>1</v>
      </c>
      <c r="D12" s="30">
        <v>-1</v>
      </c>
      <c r="E12" s="30">
        <v>-1</v>
      </c>
      <c r="F12" s="30">
        <f t="shared" si="0"/>
        <v>-1</v>
      </c>
      <c r="G12" s="30">
        <f t="shared" si="1"/>
        <v>1</v>
      </c>
      <c r="H12" s="30">
        <f t="shared" si="2"/>
        <v>1</v>
      </c>
      <c r="I12" s="5">
        <v>7.9</v>
      </c>
      <c r="J12" s="5">
        <v>8.9284647213654527</v>
      </c>
      <c r="K12" s="5">
        <f t="shared" si="3"/>
        <v>-1.0284647213654523</v>
      </c>
      <c r="L12" s="5">
        <f t="shared" si="4"/>
        <v>2.7769230769230768</v>
      </c>
      <c r="M12" s="5">
        <f t="shared" si="5"/>
        <v>1.0284647213654523</v>
      </c>
      <c r="N12">
        <f t="shared" si="6"/>
        <v>0.70454361578755509</v>
      </c>
      <c r="O12">
        <f t="shared" si="7"/>
        <v>-1.206576542329032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-1</v>
      </c>
      <c r="AI12">
        <v>2</v>
      </c>
      <c r="AJ12">
        <v>-1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57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f t="shared" si="0"/>
        <v>-1</v>
      </c>
      <c r="G13" s="30">
        <f t="shared" si="1"/>
        <v>1</v>
      </c>
      <c r="H13" s="30">
        <f t="shared" si="2"/>
        <v>1</v>
      </c>
      <c r="I13" s="5">
        <v>4.4000000000000004</v>
      </c>
      <c r="J13" s="5">
        <v>3.7358235324279274</v>
      </c>
      <c r="K13" s="5">
        <f t="shared" si="3"/>
        <v>0.66417646757207294</v>
      </c>
      <c r="L13" s="5">
        <f t="shared" si="4"/>
        <v>-0.72307692307692317</v>
      </c>
      <c r="M13" s="5">
        <f t="shared" si="5"/>
        <v>0.66417646757207294</v>
      </c>
      <c r="N13">
        <f t="shared" si="6"/>
        <v>8.3242484074364381E-3</v>
      </c>
      <c r="O13">
        <f t="shared" si="7"/>
        <v>0.77920003388690817</v>
      </c>
      <c r="Q13">
        <v>-1</v>
      </c>
      <c r="R13">
        <v>1</v>
      </c>
      <c r="S13">
        <v>-1</v>
      </c>
      <c r="T13">
        <v>1</v>
      </c>
      <c r="U13">
        <v>-1</v>
      </c>
      <c r="V13">
        <v>1</v>
      </c>
      <c r="W13">
        <v>1</v>
      </c>
      <c r="X13">
        <v>-1</v>
      </c>
      <c r="Y13">
        <v>1</v>
      </c>
      <c r="Z13">
        <v>-1</v>
      </c>
      <c r="AA13">
        <v>-1</v>
      </c>
      <c r="AB13">
        <v>1</v>
      </c>
      <c r="AC13">
        <v>-1</v>
      </c>
      <c r="AD13">
        <v>1</v>
      </c>
      <c r="AE13">
        <v>-1</v>
      </c>
      <c r="AF13">
        <v>1</v>
      </c>
      <c r="AG13">
        <v>-0.5</v>
      </c>
      <c r="AH13">
        <v>-1</v>
      </c>
      <c r="AI13">
        <v>-1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57" x14ac:dyDescent="0.25">
      <c r="A14" s="30">
        <v>1</v>
      </c>
      <c r="B14" s="30">
        <v>1</v>
      </c>
      <c r="C14" s="30">
        <v>-1</v>
      </c>
      <c r="D14" s="30">
        <v>-1</v>
      </c>
      <c r="E14" s="30">
        <v>1</v>
      </c>
      <c r="F14" s="30">
        <f t="shared" si="0"/>
        <v>1</v>
      </c>
      <c r="G14" s="30">
        <f t="shared" si="1"/>
        <v>1</v>
      </c>
      <c r="H14" s="30">
        <f t="shared" si="2"/>
        <v>1</v>
      </c>
      <c r="I14" s="5">
        <v>3.85</v>
      </c>
      <c r="J14" s="5">
        <v>4.7915434574389906</v>
      </c>
      <c r="K14" s="5">
        <f t="shared" si="3"/>
        <v>-0.94154345743899048</v>
      </c>
      <c r="L14" s="5">
        <f t="shared" si="4"/>
        <v>-1.2730769230769234</v>
      </c>
      <c r="M14" s="5">
        <f t="shared" si="5"/>
        <v>0.94154345743899048</v>
      </c>
      <c r="N14">
        <f t="shared" si="6"/>
        <v>0.53842168692326131</v>
      </c>
      <c r="O14">
        <f t="shared" si="7"/>
        <v>-1.1046020594862762</v>
      </c>
      <c r="Q14">
        <v>1</v>
      </c>
      <c r="R14">
        <v>-1</v>
      </c>
      <c r="S14">
        <v>-1</v>
      </c>
      <c r="T14">
        <v>1</v>
      </c>
      <c r="U14">
        <v>-1</v>
      </c>
      <c r="V14">
        <v>-1</v>
      </c>
      <c r="W14">
        <v>1</v>
      </c>
      <c r="X14">
        <v>1</v>
      </c>
      <c r="Y14">
        <v>-1</v>
      </c>
      <c r="Z14">
        <v>1</v>
      </c>
      <c r="AA14">
        <v>-1</v>
      </c>
      <c r="AB14">
        <v>1</v>
      </c>
      <c r="AC14">
        <v>-1</v>
      </c>
      <c r="AD14">
        <v>1</v>
      </c>
      <c r="AE14">
        <v>1</v>
      </c>
      <c r="AF14">
        <v>-1</v>
      </c>
      <c r="AG14">
        <v>-0.5</v>
      </c>
      <c r="AH14">
        <v>1</v>
      </c>
      <c r="AI14">
        <v>1</v>
      </c>
      <c r="AJ14">
        <v>1</v>
      </c>
      <c r="AK14">
        <v>-2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57" x14ac:dyDescent="0.25">
      <c r="A15" s="30">
        <v>1</v>
      </c>
      <c r="B15" s="30">
        <v>-1</v>
      </c>
      <c r="C15" s="30">
        <v>-1</v>
      </c>
      <c r="D15" s="30">
        <v>-1</v>
      </c>
      <c r="E15" s="30">
        <v>-1</v>
      </c>
      <c r="F15" s="30">
        <f t="shared" si="0"/>
        <v>1</v>
      </c>
      <c r="G15" s="30">
        <f t="shared" si="1"/>
        <v>1</v>
      </c>
      <c r="H15" s="30">
        <f t="shared" si="2"/>
        <v>1</v>
      </c>
      <c r="I15" s="5">
        <v>1.95</v>
      </c>
      <c r="J15" s="5">
        <v>2.483381593534312</v>
      </c>
      <c r="K15" s="5">
        <f t="shared" si="3"/>
        <v>-0.53338159353431203</v>
      </c>
      <c r="L15" s="5">
        <f t="shared" si="4"/>
        <v>-3.1730769230769234</v>
      </c>
      <c r="M15" s="5">
        <f t="shared" si="5"/>
        <v>0.53338159353431203</v>
      </c>
      <c r="N15">
        <f t="shared" si="6"/>
        <v>-0.24164791926718099</v>
      </c>
      <c r="O15">
        <f t="shared" si="7"/>
        <v>-0.62575381099522243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0.25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57" x14ac:dyDescent="0.25">
      <c r="A16" s="30">
        <v>1</v>
      </c>
      <c r="B16" s="30">
        <v>-1</v>
      </c>
      <c r="C16" s="30">
        <v>1</v>
      </c>
      <c r="D16" s="30">
        <v>1</v>
      </c>
      <c r="E16" s="30">
        <v>1</v>
      </c>
      <c r="F16" s="30">
        <f t="shared" si="0"/>
        <v>-1</v>
      </c>
      <c r="G16" s="30">
        <f t="shared" si="1"/>
        <v>1</v>
      </c>
      <c r="H16" s="30">
        <f t="shared" si="2"/>
        <v>1</v>
      </c>
      <c r="I16" s="5">
        <v>4.5</v>
      </c>
      <c r="J16" s="5">
        <v>4.7109094795818622</v>
      </c>
      <c r="K16" s="5">
        <f t="shared" si="3"/>
        <v>-0.21090947958186224</v>
      </c>
      <c r="L16" s="5">
        <f t="shared" si="4"/>
        <v>-0.62307692307692353</v>
      </c>
      <c r="M16" s="5">
        <f t="shared" si="5"/>
        <v>0.21090947958186224</v>
      </c>
      <c r="N16">
        <f t="shared" si="6"/>
        <v>-0.85794923789560074</v>
      </c>
      <c r="O16">
        <f t="shared" si="7"/>
        <v>-0.24743525502792604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24" ht="17.25" x14ac:dyDescent="0.25">
      <c r="A17" s="30">
        <v>1</v>
      </c>
      <c r="B17" s="30">
        <v>-1</v>
      </c>
      <c r="C17" s="30">
        <v>-1</v>
      </c>
      <c r="D17" s="30">
        <v>1</v>
      </c>
      <c r="E17" s="30">
        <v>-1</v>
      </c>
      <c r="F17" s="30">
        <f t="shared" si="0"/>
        <v>1</v>
      </c>
      <c r="G17" s="30">
        <f t="shared" si="1"/>
        <v>1</v>
      </c>
      <c r="H17" s="30">
        <f t="shared" si="2"/>
        <v>1</v>
      </c>
      <c r="I17" s="5">
        <v>4.7</v>
      </c>
      <c r="J17" s="5">
        <v>3.4584675406882468</v>
      </c>
      <c r="K17" s="5">
        <f t="shared" si="3"/>
        <v>1.2415324593117534</v>
      </c>
      <c r="L17" s="5">
        <f t="shared" si="4"/>
        <v>-0.42307692307692335</v>
      </c>
      <c r="M17" s="5">
        <f t="shared" si="5"/>
        <v>1.2415324593117534</v>
      </c>
      <c r="N17">
        <f t="shared" si="6"/>
        <v>1.1117537966742128</v>
      </c>
      <c r="O17">
        <f t="shared" si="7"/>
        <v>1.4565438277326919</v>
      </c>
      <c r="Q17" s="11" t="s">
        <v>90</v>
      </c>
      <c r="R17" s="3"/>
      <c r="S17" s="3"/>
      <c r="T17" s="3"/>
      <c r="U17" s="3"/>
      <c r="V17" s="3"/>
      <c r="W17" s="3"/>
      <c r="X17" s="3"/>
    </row>
    <row r="18" spans="1:24" x14ac:dyDescent="0.25">
      <c r="A18" s="30">
        <v>1</v>
      </c>
      <c r="B18" s="30">
        <v>1</v>
      </c>
      <c r="C18" s="30">
        <v>1</v>
      </c>
      <c r="D18" s="30">
        <v>1</v>
      </c>
      <c r="E18" s="30">
        <v>-1</v>
      </c>
      <c r="F18" s="30">
        <f t="shared" si="0"/>
        <v>-1</v>
      </c>
      <c r="G18" s="30">
        <f t="shared" si="1"/>
        <v>1</v>
      </c>
      <c r="H18" s="30">
        <f t="shared" si="2"/>
        <v>1</v>
      </c>
      <c r="I18" s="5">
        <v>10.75</v>
      </c>
      <c r="J18" s="5">
        <v>9.9035506685193866</v>
      </c>
      <c r="K18" s="5">
        <f t="shared" si="3"/>
        <v>0.84644933148061341</v>
      </c>
      <c r="L18" s="5">
        <f t="shared" si="4"/>
        <v>5.6269230769230765</v>
      </c>
      <c r="M18" s="5">
        <f t="shared" si="5"/>
        <v>0.84644933148061341</v>
      </c>
      <c r="N18">
        <f t="shared" si="6"/>
        <v>0.35667997132608975</v>
      </c>
      <c r="O18">
        <f t="shared" si="7"/>
        <v>0.99303932008351459</v>
      </c>
      <c r="Q18">
        <f t="array" ref="Q18:X25">MMULT(Q9:AP16,A8:H33)</f>
        <v>26</v>
      </c>
      <c r="R18">
        <v>0</v>
      </c>
      <c r="S18">
        <v>2</v>
      </c>
      <c r="T18">
        <v>0</v>
      </c>
      <c r="U18">
        <v>-4.5</v>
      </c>
      <c r="V18">
        <v>0.5</v>
      </c>
      <c r="W18">
        <v>20.25</v>
      </c>
      <c r="X18">
        <v>24</v>
      </c>
    </row>
    <row r="19" spans="1:24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>
        <f t="shared" si="0"/>
        <v>1</v>
      </c>
      <c r="G19" s="30">
        <f t="shared" si="1"/>
        <v>1</v>
      </c>
      <c r="H19" s="30">
        <f t="shared" si="2"/>
        <v>1</v>
      </c>
      <c r="I19" s="5">
        <v>6.05</v>
      </c>
      <c r="J19" s="5">
        <v>5.7666294045929263</v>
      </c>
      <c r="K19" s="5">
        <f t="shared" si="3"/>
        <v>0.28337059540707354</v>
      </c>
      <c r="L19" s="5">
        <f t="shared" si="4"/>
        <v>0.92692307692307629</v>
      </c>
      <c r="M19" s="5">
        <f t="shared" si="5"/>
        <v>0.28337059540707354</v>
      </c>
      <c r="N19">
        <f t="shared" si="6"/>
        <v>-0.71946321290260107</v>
      </c>
      <c r="O19">
        <f t="shared" si="7"/>
        <v>0.3324453489761604</v>
      </c>
      <c r="Q19">
        <v>0</v>
      </c>
      <c r="R19">
        <v>24</v>
      </c>
      <c r="S19">
        <v>-3</v>
      </c>
      <c r="T19">
        <v>-1</v>
      </c>
      <c r="U19">
        <v>0.5</v>
      </c>
      <c r="V19">
        <v>-7.5</v>
      </c>
      <c r="W19">
        <v>-0.75</v>
      </c>
      <c r="X19">
        <v>6</v>
      </c>
    </row>
    <row r="20" spans="1:24" x14ac:dyDescent="0.25">
      <c r="A20" s="30">
        <v>1</v>
      </c>
      <c r="B20" s="30">
        <v>1</v>
      </c>
      <c r="C20" s="30">
        <v>-1</v>
      </c>
      <c r="D20" s="30">
        <v>1</v>
      </c>
      <c r="E20" s="30">
        <v>-1</v>
      </c>
      <c r="F20" s="30">
        <f t="shared" si="0"/>
        <v>-1</v>
      </c>
      <c r="G20" s="30">
        <f t="shared" si="1"/>
        <v>1</v>
      </c>
      <c r="H20" s="30">
        <f t="shared" si="2"/>
        <v>1</v>
      </c>
      <c r="I20" s="5">
        <v>9.85</v>
      </c>
      <c r="J20" s="5">
        <v>8.7516764675721035</v>
      </c>
      <c r="K20" s="5">
        <f t="shared" si="3"/>
        <v>1.0983235324278962</v>
      </c>
      <c r="L20" s="5">
        <f t="shared" si="4"/>
        <v>4.7269230769230761</v>
      </c>
      <c r="M20" s="5">
        <f t="shared" si="5"/>
        <v>1.0983235324278962</v>
      </c>
      <c r="N20">
        <f t="shared" si="6"/>
        <v>0.83805617551836753</v>
      </c>
      <c r="O20">
        <f t="shared" si="7"/>
        <v>1.2885336585547271</v>
      </c>
      <c r="Q20">
        <v>2</v>
      </c>
      <c r="R20">
        <v>-3</v>
      </c>
      <c r="S20">
        <v>24</v>
      </c>
      <c r="T20">
        <v>3</v>
      </c>
      <c r="U20">
        <v>-1.5</v>
      </c>
      <c r="V20">
        <v>3.5</v>
      </c>
      <c r="W20">
        <v>1.25</v>
      </c>
      <c r="X20">
        <v>-1</v>
      </c>
    </row>
    <row r="21" spans="1:24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f t="shared" si="0"/>
        <v>1</v>
      </c>
      <c r="G21" s="30">
        <f t="shared" si="1"/>
        <v>1</v>
      </c>
      <c r="H21" s="30">
        <f t="shared" si="2"/>
        <v>1</v>
      </c>
      <c r="I21" s="5">
        <v>7.15</v>
      </c>
      <c r="J21" s="5">
        <v>6.9185036055402112</v>
      </c>
      <c r="K21" s="5">
        <f t="shared" si="3"/>
        <v>0.2314963944597892</v>
      </c>
      <c r="L21" s="5">
        <f t="shared" si="4"/>
        <v>2.0269230769230768</v>
      </c>
      <c r="M21" s="5">
        <f t="shared" si="5"/>
        <v>0.2314963944597892</v>
      </c>
      <c r="N21">
        <f t="shared" si="6"/>
        <v>-0.81860399768165681</v>
      </c>
      <c r="O21">
        <f t="shared" si="7"/>
        <v>0.27158745787420985</v>
      </c>
      <c r="Q21">
        <v>0</v>
      </c>
      <c r="R21">
        <v>-1</v>
      </c>
      <c r="S21">
        <v>3</v>
      </c>
      <c r="T21">
        <v>24</v>
      </c>
      <c r="U21">
        <v>0.5</v>
      </c>
      <c r="V21">
        <v>1.5</v>
      </c>
      <c r="W21">
        <v>-0.75</v>
      </c>
      <c r="X21">
        <v>-3</v>
      </c>
    </row>
    <row r="22" spans="1:24" x14ac:dyDescent="0.25">
      <c r="A22" s="30">
        <v>1</v>
      </c>
      <c r="B22" s="30">
        <v>-1</v>
      </c>
      <c r="C22" s="30">
        <v>1</v>
      </c>
      <c r="D22" s="30">
        <v>1</v>
      </c>
      <c r="E22" s="30">
        <v>-1</v>
      </c>
      <c r="F22" s="30">
        <f t="shared" si="0"/>
        <v>1</v>
      </c>
      <c r="G22" s="30">
        <f t="shared" si="1"/>
        <v>1</v>
      </c>
      <c r="H22" s="30">
        <f t="shared" si="2"/>
        <v>1</v>
      </c>
      <c r="I22" s="5">
        <v>4.25</v>
      </c>
      <c r="J22" s="5">
        <v>4.6103417416355308</v>
      </c>
      <c r="K22" s="5">
        <f t="shared" si="3"/>
        <v>-0.36034174163553079</v>
      </c>
      <c r="L22" s="5">
        <f t="shared" si="4"/>
        <v>-0.87307692307692353</v>
      </c>
      <c r="M22" s="5">
        <f t="shared" si="5"/>
        <v>0.36034174163553079</v>
      </c>
      <c r="N22">
        <f t="shared" si="6"/>
        <v>-0.57235772109584593</v>
      </c>
      <c r="O22">
        <f t="shared" si="7"/>
        <v>-0.42274653048105437</v>
      </c>
      <c r="Q22">
        <v>-4.5</v>
      </c>
      <c r="R22">
        <v>0.5</v>
      </c>
      <c r="S22">
        <v>-1.5</v>
      </c>
      <c r="T22">
        <v>0.5</v>
      </c>
      <c r="U22">
        <v>20.25</v>
      </c>
      <c r="V22">
        <v>-0.75</v>
      </c>
      <c r="W22">
        <v>-4.125</v>
      </c>
      <c r="X22">
        <v>-7.5</v>
      </c>
    </row>
    <row r="23" spans="1:24" x14ac:dyDescent="0.25">
      <c r="A23" s="30">
        <v>1</v>
      </c>
      <c r="B23" s="30">
        <v>-1</v>
      </c>
      <c r="C23" s="30">
        <v>-1</v>
      </c>
      <c r="D23" s="30">
        <v>1</v>
      </c>
      <c r="E23" s="30">
        <v>1</v>
      </c>
      <c r="F23" s="30">
        <f t="shared" si="0"/>
        <v>-1</v>
      </c>
      <c r="G23" s="30">
        <f t="shared" si="1"/>
        <v>1</v>
      </c>
      <c r="H23" s="30">
        <f t="shared" si="2"/>
        <v>1</v>
      </c>
      <c r="I23" s="5">
        <v>1.25</v>
      </c>
      <c r="J23" s="5">
        <v>3.5590352786345782</v>
      </c>
      <c r="K23" s="5">
        <f t="shared" si="3"/>
        <v>-2.3090352786345782</v>
      </c>
      <c r="L23" s="5">
        <f t="shared" si="4"/>
        <v>-3.8730769230769235</v>
      </c>
      <c r="M23" s="5">
        <f t="shared" si="5"/>
        <v>2.3090352786345782</v>
      </c>
      <c r="N23">
        <f t="shared" si="6"/>
        <v>3.1519407360175138</v>
      </c>
      <c r="O23">
        <f t="shared" si="7"/>
        <v>-2.708919173145564</v>
      </c>
      <c r="Q23">
        <v>0.5</v>
      </c>
      <c r="R23">
        <v>-7.5</v>
      </c>
      <c r="S23">
        <v>3.5</v>
      </c>
      <c r="T23">
        <v>1.5</v>
      </c>
      <c r="U23">
        <v>-0.75</v>
      </c>
      <c r="V23">
        <v>23.25</v>
      </c>
      <c r="W23">
        <v>0.875</v>
      </c>
      <c r="X23">
        <v>-5.5</v>
      </c>
    </row>
    <row r="24" spans="1:24" x14ac:dyDescent="0.25">
      <c r="A24" s="30">
        <v>1</v>
      </c>
      <c r="B24" s="30">
        <v>1</v>
      </c>
      <c r="C24" s="30">
        <v>1</v>
      </c>
      <c r="D24" s="30">
        <v>1</v>
      </c>
      <c r="E24" s="30">
        <v>-0.5</v>
      </c>
      <c r="F24" s="30">
        <f t="shared" si="0"/>
        <v>-0.5</v>
      </c>
      <c r="G24" s="30">
        <f t="shared" si="1"/>
        <v>0.25</v>
      </c>
      <c r="H24" s="30">
        <f t="shared" si="2"/>
        <v>1</v>
      </c>
      <c r="I24" s="5">
        <v>6.45</v>
      </c>
      <c r="J24" s="5">
        <v>6.9284939846664741</v>
      </c>
      <c r="K24" s="5">
        <f t="shared" si="3"/>
        <v>-0.47849398466647397</v>
      </c>
      <c r="L24" s="5">
        <f t="shared" si="4"/>
        <v>1.3269230769230766</v>
      </c>
      <c r="M24" s="5">
        <f t="shared" si="5"/>
        <v>0.47849398466647397</v>
      </c>
      <c r="N24">
        <f t="shared" si="6"/>
        <v>-0.34654786024811662</v>
      </c>
      <c r="O24">
        <f t="shared" si="7"/>
        <v>-0.56136064324850632</v>
      </c>
      <c r="Q24">
        <v>20.25</v>
      </c>
      <c r="R24">
        <v>-0.75</v>
      </c>
      <c r="S24">
        <v>1.25</v>
      </c>
      <c r="T24">
        <v>-0.75</v>
      </c>
      <c r="U24">
        <v>-4.125</v>
      </c>
      <c r="V24">
        <v>0.875</v>
      </c>
      <c r="W24">
        <v>20.0625</v>
      </c>
      <c r="X24">
        <v>23.25</v>
      </c>
    </row>
    <row r="25" spans="1:24" x14ac:dyDescent="0.25">
      <c r="A25" s="30">
        <v>1</v>
      </c>
      <c r="B25" s="30">
        <v>-1</v>
      </c>
      <c r="C25" s="30">
        <v>-1</v>
      </c>
      <c r="D25" s="30">
        <v>-1</v>
      </c>
      <c r="E25" s="30">
        <v>-1</v>
      </c>
      <c r="F25" s="30">
        <f t="shared" si="0"/>
        <v>1</v>
      </c>
      <c r="G25" s="30">
        <f t="shared" si="1"/>
        <v>1</v>
      </c>
      <c r="H25" s="30">
        <f t="shared" si="2"/>
        <v>1</v>
      </c>
      <c r="I25" s="5">
        <v>2.1</v>
      </c>
      <c r="J25" s="5">
        <v>2.483381593534312</v>
      </c>
      <c r="K25" s="5">
        <f t="shared" si="3"/>
        <v>-0.38338159353431189</v>
      </c>
      <c r="L25" s="5">
        <f t="shared" si="4"/>
        <v>-3.0230769230769234</v>
      </c>
      <c r="M25" s="5">
        <f t="shared" si="5"/>
        <v>0.38338159353431189</v>
      </c>
      <c r="N25">
        <f t="shared" si="6"/>
        <v>-0.52832448382710007</v>
      </c>
      <c r="O25">
        <f t="shared" si="7"/>
        <v>-0.44977647546827432</v>
      </c>
      <c r="Q25">
        <v>24</v>
      </c>
      <c r="R25">
        <v>6</v>
      </c>
      <c r="S25">
        <v>-1</v>
      </c>
      <c r="T25">
        <v>-3</v>
      </c>
      <c r="U25">
        <v>-7.5</v>
      </c>
      <c r="V25">
        <v>-5.5</v>
      </c>
      <c r="W25">
        <v>23.25</v>
      </c>
      <c r="X25">
        <v>36</v>
      </c>
    </row>
    <row r="26" spans="1:24" ht="17.25" x14ac:dyDescent="0.25">
      <c r="A26" s="30">
        <v>1</v>
      </c>
      <c r="B26" s="30">
        <v>-1</v>
      </c>
      <c r="C26" s="30">
        <v>1</v>
      </c>
      <c r="D26" s="30">
        <v>2</v>
      </c>
      <c r="E26" s="30">
        <v>-1</v>
      </c>
      <c r="F26" s="30">
        <f t="shared" si="0"/>
        <v>1</v>
      </c>
      <c r="G26" s="30">
        <f t="shared" si="1"/>
        <v>1</v>
      </c>
      <c r="H26" s="30">
        <f t="shared" si="2"/>
        <v>1</v>
      </c>
      <c r="I26" s="5">
        <v>4.75</v>
      </c>
      <c r="J26" s="5">
        <v>5.0978847152124986</v>
      </c>
      <c r="K26" s="5">
        <f t="shared" si="3"/>
        <v>-0.34788471521249864</v>
      </c>
      <c r="L26" s="5">
        <f t="shared" si="4"/>
        <v>-0.37307692307692353</v>
      </c>
      <c r="M26" s="5">
        <f t="shared" si="5"/>
        <v>0.34788471521249864</v>
      </c>
      <c r="N26">
        <f t="shared" si="6"/>
        <v>-0.59616530469309259</v>
      </c>
      <c r="O26">
        <f t="shared" si="7"/>
        <v>-0.40813216835762778</v>
      </c>
      <c r="Q26" s="11" t="s">
        <v>91</v>
      </c>
      <c r="R26" s="3"/>
      <c r="S26" s="3"/>
      <c r="T26" s="3"/>
      <c r="U26" s="3"/>
      <c r="V26" s="3"/>
      <c r="W26" s="3"/>
      <c r="X26" s="3"/>
    </row>
    <row r="27" spans="1:24" x14ac:dyDescent="0.25">
      <c r="A27" s="30">
        <v>1</v>
      </c>
      <c r="B27" s="30">
        <v>-1</v>
      </c>
      <c r="C27" s="30">
        <v>2</v>
      </c>
      <c r="D27" s="30">
        <v>-1</v>
      </c>
      <c r="E27" s="30">
        <v>-1</v>
      </c>
      <c r="F27" s="30">
        <f t="shared" si="0"/>
        <v>1</v>
      </c>
      <c r="G27" s="30">
        <f t="shared" si="1"/>
        <v>1</v>
      </c>
      <c r="H27" s="30">
        <f t="shared" si="2"/>
        <v>1</v>
      </c>
      <c r="I27" s="5">
        <v>3.6</v>
      </c>
      <c r="J27" s="5">
        <v>4.2111928949552375</v>
      </c>
      <c r="K27" s="5">
        <f t="shared" si="3"/>
        <v>-0.61119289495523743</v>
      </c>
      <c r="L27" s="5">
        <f t="shared" si="4"/>
        <v>-1.5230769230769234</v>
      </c>
      <c r="M27" s="5">
        <f t="shared" si="5"/>
        <v>0.61119289495523743</v>
      </c>
      <c r="N27">
        <f t="shared" si="6"/>
        <v>-9.2936742098599492E-2</v>
      </c>
      <c r="O27">
        <f t="shared" si="7"/>
        <v>-0.7170406476481469</v>
      </c>
      <c r="Q27">
        <f t="array" ref="Q27:X34">MINVERSE(Q18:X25)</f>
        <v>0.1831299301460774</v>
      </c>
      <c r="R27">
        <v>-3.7812878791955249E-3</v>
      </c>
      <c r="S27">
        <v>-6.3696083161384181E-3</v>
      </c>
      <c r="T27">
        <v>-6.1006503242371319E-3</v>
      </c>
      <c r="U27">
        <v>1.4906089501552965E-3</v>
      </c>
      <c r="V27">
        <v>2.6668999296163969E-4</v>
      </c>
      <c r="W27">
        <v>-0.17244085114353608</v>
      </c>
      <c r="X27">
        <v>-1.0422389009579539E-2</v>
      </c>
    </row>
    <row r="28" spans="1:24" x14ac:dyDescent="0.25">
      <c r="A28" s="30">
        <v>1</v>
      </c>
      <c r="B28" s="30">
        <v>2</v>
      </c>
      <c r="C28" s="30">
        <v>-1</v>
      </c>
      <c r="D28" s="30">
        <v>-1</v>
      </c>
      <c r="E28" s="30">
        <v>-1</v>
      </c>
      <c r="F28" s="30">
        <f t="shared" si="0"/>
        <v>-2</v>
      </c>
      <c r="G28" s="30">
        <f t="shared" si="1"/>
        <v>1</v>
      </c>
      <c r="H28" s="30">
        <f t="shared" si="2"/>
        <v>4</v>
      </c>
      <c r="I28" s="5">
        <v>4.55</v>
      </c>
      <c r="J28" s="5">
        <v>4.4303765038333962</v>
      </c>
      <c r="K28" s="5">
        <f t="shared" si="3"/>
        <v>0.11962349616660362</v>
      </c>
      <c r="L28" s="5">
        <f t="shared" si="4"/>
        <v>-0.57307692307692371</v>
      </c>
      <c r="M28" s="5">
        <f t="shared" si="5"/>
        <v>0.11962349616660362</v>
      </c>
      <c r="N28">
        <f t="shared" si="6"/>
        <v>-1.0324129186820012</v>
      </c>
      <c r="O28">
        <f t="shared" si="7"/>
        <v>0.14034016081212955</v>
      </c>
      <c r="Q28">
        <v>-3.7812878791955184E-3</v>
      </c>
      <c r="R28">
        <v>5.5194628106652703E-2</v>
      </c>
      <c r="S28">
        <v>1.9127235763337063E-3</v>
      </c>
      <c r="T28">
        <v>-1.5192479955892311E-3</v>
      </c>
      <c r="U28">
        <v>-6.1237194310987042E-3</v>
      </c>
      <c r="V28">
        <v>6.517603585181571E-3</v>
      </c>
      <c r="W28">
        <v>4.8933572445645064E-2</v>
      </c>
      <c r="X28">
        <v>-3.8634680981267967E-2</v>
      </c>
    </row>
    <row r="29" spans="1:24" x14ac:dyDescent="0.25">
      <c r="A29" s="30">
        <v>1</v>
      </c>
      <c r="B29" s="30">
        <v>0</v>
      </c>
      <c r="C29" s="30">
        <v>0</v>
      </c>
      <c r="D29" s="30">
        <v>0</v>
      </c>
      <c r="E29" s="30">
        <v>0</v>
      </c>
      <c r="F29" s="30">
        <f t="shared" si="0"/>
        <v>0</v>
      </c>
      <c r="G29" s="30">
        <f t="shared" si="1"/>
        <v>0</v>
      </c>
      <c r="H29" s="30">
        <f t="shared" si="2"/>
        <v>0</v>
      </c>
      <c r="I29" s="31">
        <v>4.5</v>
      </c>
      <c r="J29" s="5">
        <v>4.4982259023000468</v>
      </c>
      <c r="K29" s="5">
        <f t="shared" si="3"/>
        <v>1.774097699953181E-3</v>
      </c>
      <c r="L29" s="5">
        <f t="shared" si="4"/>
        <v>-0.62307692307692353</v>
      </c>
      <c r="M29" s="5">
        <f t="shared" si="5"/>
        <v>1.774097699953181E-3</v>
      </c>
      <c r="N29">
        <f t="shared" si="6"/>
        <v>-1.2576439899344831</v>
      </c>
      <c r="O29">
        <f t="shared" si="7"/>
        <v>2.0813399080313356E-3</v>
      </c>
      <c r="Q29">
        <v>-6.3696083161384198E-3</v>
      </c>
      <c r="R29">
        <v>1.9127235763337067E-3</v>
      </c>
      <c r="S29">
        <v>4.4360903024678974E-2</v>
      </c>
      <c r="T29">
        <v>-4.4291351057196586E-3</v>
      </c>
      <c r="U29">
        <v>3.9032261751269616E-3</v>
      </c>
      <c r="V29">
        <v>-3.2397253088625442E-3</v>
      </c>
      <c r="W29">
        <v>-5.5880529168326684E-3</v>
      </c>
      <c r="X29">
        <v>8.7179359241085462E-3</v>
      </c>
    </row>
    <row r="30" spans="1:24" x14ac:dyDescent="0.25">
      <c r="A30" s="30">
        <v>1</v>
      </c>
      <c r="B30" s="30">
        <v>0</v>
      </c>
      <c r="C30" s="30">
        <v>0</v>
      </c>
      <c r="D30" s="30">
        <v>0</v>
      </c>
      <c r="E30" s="30">
        <v>0</v>
      </c>
      <c r="F30" s="30">
        <f t="shared" si="0"/>
        <v>0</v>
      </c>
      <c r="G30" s="30">
        <f t="shared" si="1"/>
        <v>0</v>
      </c>
      <c r="H30" s="30">
        <f t="shared" si="2"/>
        <v>0</v>
      </c>
      <c r="I30" s="31">
        <v>4.2</v>
      </c>
      <c r="J30" s="5">
        <v>4.4982259023000468</v>
      </c>
      <c r="K30" s="5">
        <f t="shared" si="3"/>
        <v>-0.29822590230004664</v>
      </c>
      <c r="L30" s="5">
        <f t="shared" si="4"/>
        <v>-0.92307692307692335</v>
      </c>
      <c r="M30" s="5">
        <f t="shared" si="5"/>
        <v>0.29822590230004664</v>
      </c>
      <c r="N30">
        <f t="shared" si="6"/>
        <v>-0.69107209059886243</v>
      </c>
      <c r="O30">
        <f t="shared" si="7"/>
        <v>-0.34987333114586444</v>
      </c>
      <c r="Q30">
        <v>-6.1006503242371328E-3</v>
      </c>
      <c r="R30">
        <v>-1.5192479955892307E-3</v>
      </c>
      <c r="S30">
        <v>-4.4291351057196577E-3</v>
      </c>
      <c r="T30">
        <v>4.3345017381988343E-2</v>
      </c>
      <c r="U30">
        <v>3.8720523073487148E-4</v>
      </c>
      <c r="V30">
        <v>2.4827917803982861E-4</v>
      </c>
      <c r="W30">
        <v>-4.4584412096652483E-3</v>
      </c>
      <c r="X30">
        <v>1.080737071194221E-2</v>
      </c>
    </row>
    <row r="31" spans="1:24" x14ac:dyDescent="0.25">
      <c r="A31" s="30">
        <v>1</v>
      </c>
      <c r="B31" s="30">
        <v>0</v>
      </c>
      <c r="C31" s="30">
        <v>0</v>
      </c>
      <c r="D31" s="30">
        <v>0</v>
      </c>
      <c r="E31" s="30">
        <v>0</v>
      </c>
      <c r="F31" s="30">
        <f t="shared" si="0"/>
        <v>0</v>
      </c>
      <c r="G31" s="30">
        <f t="shared" si="1"/>
        <v>0</v>
      </c>
      <c r="H31" s="30">
        <f t="shared" si="2"/>
        <v>0</v>
      </c>
      <c r="I31" s="31">
        <v>4.25</v>
      </c>
      <c r="J31" s="5">
        <v>4.4982259023000468</v>
      </c>
      <c r="K31" s="5">
        <f t="shared" si="3"/>
        <v>-0.24822590230004682</v>
      </c>
      <c r="L31" s="5">
        <f t="shared" si="4"/>
        <v>-0.87307692307692353</v>
      </c>
      <c r="M31" s="5">
        <f t="shared" si="5"/>
        <v>0.24822590230004682</v>
      </c>
      <c r="N31">
        <f t="shared" si="6"/>
        <v>-0.78663094545216827</v>
      </c>
      <c r="O31">
        <f t="shared" si="7"/>
        <v>-0.29121421930354863</v>
      </c>
      <c r="Q31">
        <v>1.4906089501552917E-3</v>
      </c>
      <c r="R31">
        <v>-6.1237194310987016E-3</v>
      </c>
      <c r="S31">
        <v>3.9032261751269612E-3</v>
      </c>
      <c r="T31">
        <v>3.872052307348724E-4</v>
      </c>
      <c r="U31">
        <v>5.5910465271977766E-2</v>
      </c>
      <c r="V31">
        <v>6.4342629623810564E-3</v>
      </c>
      <c r="W31">
        <v>-2.2178661571999863E-2</v>
      </c>
      <c r="X31">
        <v>2.7122315584225627E-2</v>
      </c>
    </row>
    <row r="32" spans="1:24" x14ac:dyDescent="0.25">
      <c r="A32" s="30">
        <v>1</v>
      </c>
      <c r="B32" s="30">
        <v>0</v>
      </c>
      <c r="C32" s="30">
        <v>0</v>
      </c>
      <c r="D32" s="30">
        <v>0</v>
      </c>
      <c r="E32" s="30">
        <v>0</v>
      </c>
      <c r="F32" s="30">
        <f t="shared" si="0"/>
        <v>0</v>
      </c>
      <c r="G32" s="30">
        <f t="shared" si="1"/>
        <v>0</v>
      </c>
      <c r="H32" s="30">
        <f t="shared" si="2"/>
        <v>0</v>
      </c>
      <c r="I32" s="31">
        <v>5</v>
      </c>
      <c r="J32" s="5">
        <v>4.4982259023000468</v>
      </c>
      <c r="K32" s="5">
        <f t="shared" si="3"/>
        <v>0.50177409769995318</v>
      </c>
      <c r="L32" s="5">
        <f t="shared" si="4"/>
        <v>-0.12307692307692353</v>
      </c>
      <c r="M32" s="5">
        <f t="shared" si="5"/>
        <v>0.50177409769995318</v>
      </c>
      <c r="N32">
        <f t="shared" si="6"/>
        <v>-0.30205544140142054</v>
      </c>
      <c r="O32">
        <f t="shared" si="7"/>
        <v>0.58867245833119131</v>
      </c>
      <c r="Q32">
        <v>2.6668999296163568E-4</v>
      </c>
      <c r="R32">
        <v>6.5176035851815736E-3</v>
      </c>
      <c r="S32">
        <v>-3.2397253088625455E-3</v>
      </c>
      <c r="T32">
        <v>2.4827917803982904E-4</v>
      </c>
      <c r="U32">
        <v>6.4342629623810564E-3</v>
      </c>
      <c r="V32">
        <v>5.6037956830018769E-2</v>
      </c>
      <c r="W32">
        <v>-4.319208310054843E-2</v>
      </c>
      <c r="X32">
        <v>3.6463349937605562E-2</v>
      </c>
    </row>
    <row r="33" spans="1:64" x14ac:dyDescent="0.25">
      <c r="A33" s="30">
        <v>1</v>
      </c>
      <c r="B33" s="30">
        <v>0</v>
      </c>
      <c r="C33" s="30">
        <v>0</v>
      </c>
      <c r="D33" s="30">
        <v>0</v>
      </c>
      <c r="E33" s="30">
        <v>0</v>
      </c>
      <c r="F33" s="30">
        <f t="shared" si="0"/>
        <v>0</v>
      </c>
      <c r="G33" s="30">
        <f t="shared" si="1"/>
        <v>0</v>
      </c>
      <c r="H33" s="30">
        <f t="shared" si="2"/>
        <v>0</v>
      </c>
      <c r="I33" s="31">
        <v>4.9000000000000004</v>
      </c>
      <c r="J33" s="5">
        <v>4.4982259023000468</v>
      </c>
      <c r="K33" s="5">
        <f t="shared" si="3"/>
        <v>0.40177409769995354</v>
      </c>
      <c r="L33" s="5">
        <f t="shared" si="4"/>
        <v>-0.22307692307692317</v>
      </c>
      <c r="M33" s="5">
        <f t="shared" si="5"/>
        <v>0.40177409769995354</v>
      </c>
      <c r="N33">
        <f t="shared" si="6"/>
        <v>-0.49317315110803245</v>
      </c>
      <c r="O33">
        <f t="shared" si="7"/>
        <v>0.47135423464655973</v>
      </c>
      <c r="Q33">
        <v>-0.17244085114353613</v>
      </c>
      <c r="R33">
        <v>4.893357244564505E-2</v>
      </c>
      <c r="S33">
        <v>-5.5880529168326641E-3</v>
      </c>
      <c r="T33">
        <v>-4.4584412096652492E-3</v>
      </c>
      <c r="U33">
        <v>-2.217866157199987E-2</v>
      </c>
      <c r="V33">
        <v>-4.319208310054843E-2</v>
      </c>
      <c r="W33">
        <v>0.44947736879728656</v>
      </c>
      <c r="X33">
        <v>-0.19522860075429885</v>
      </c>
    </row>
    <row r="34" spans="1:64" x14ac:dyDescent="0.25">
      <c r="A34" s="17"/>
      <c r="B34" s="17"/>
      <c r="C34" s="17"/>
      <c r="E34" s="33"/>
      <c r="F34" s="33"/>
      <c r="G34" s="33"/>
      <c r="H34" s="10" t="s">
        <v>38</v>
      </c>
      <c r="I34" s="31">
        <f>AVERAGE(I8:I33)</f>
        <v>5.1230769230769235</v>
      </c>
      <c r="J34" s="19" t="s">
        <v>128</v>
      </c>
      <c r="K34" s="41">
        <f>AVERAGE(K8:K33)</f>
        <v>-1.3937569047601965E-14</v>
      </c>
      <c r="L34" s="16" t="s">
        <v>38</v>
      </c>
      <c r="M34" s="16">
        <f>AVERAGE(M8:M33)</f>
        <v>0.65982090658287151</v>
      </c>
      <c r="N34" s="17"/>
      <c r="O34" s="17"/>
      <c r="Q34">
        <v>-1.0422389009579574E-2</v>
      </c>
      <c r="R34">
        <v>-3.863468098126796E-2</v>
      </c>
      <c r="S34">
        <v>8.717935924108541E-3</v>
      </c>
      <c r="T34">
        <v>1.080737071194221E-2</v>
      </c>
      <c r="U34">
        <v>2.7122315584225627E-2</v>
      </c>
      <c r="V34">
        <v>3.6463349937605562E-2</v>
      </c>
      <c r="W34">
        <v>-0.19522860075429885</v>
      </c>
      <c r="X34">
        <v>0.17961433970148397</v>
      </c>
    </row>
    <row r="35" spans="1:64" x14ac:dyDescent="0.25">
      <c r="A35" s="17"/>
      <c r="B35" s="17"/>
      <c r="C35" s="17"/>
      <c r="D35" s="17"/>
      <c r="E35" s="17"/>
      <c r="F35" s="17"/>
      <c r="G35" s="17"/>
      <c r="H35" s="16" t="s">
        <v>37</v>
      </c>
      <c r="I35" s="5">
        <f>STDEV(I8:I33)</f>
        <v>2.1616766996584271</v>
      </c>
      <c r="J35" t="s">
        <v>37</v>
      </c>
      <c r="K35" s="41">
        <f>STDEV(K8:K33)</f>
        <v>0.8523824931820837</v>
      </c>
      <c r="L35" s="16" t="s">
        <v>37</v>
      </c>
      <c r="M35" s="16">
        <f>STDEV(M8:M33)</f>
        <v>0.52323774784404542</v>
      </c>
      <c r="N35" s="17"/>
      <c r="O35" s="17"/>
    </row>
    <row r="36" spans="1:64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9"/>
      <c r="K36" s="17"/>
      <c r="L36" s="17"/>
      <c r="N36" s="17"/>
      <c r="O36" s="17"/>
    </row>
    <row r="37" spans="1:64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9"/>
      <c r="K37" s="17"/>
      <c r="L37" s="17"/>
      <c r="N37" s="17"/>
      <c r="O37" s="17"/>
    </row>
    <row r="38" spans="1:64" x14ac:dyDescent="0.25">
      <c r="A38" s="17"/>
      <c r="C38" s="13" t="s">
        <v>74</v>
      </c>
      <c r="D38" s="13" t="s">
        <v>75</v>
      </c>
      <c r="E38" s="13" t="s">
        <v>76</v>
      </c>
      <c r="H38" s="35"/>
      <c r="J38" s="17"/>
    </row>
    <row r="39" spans="1:64" ht="17.25" x14ac:dyDescent="0.25">
      <c r="A39" s="17"/>
      <c r="B39" s="9" t="s">
        <v>77</v>
      </c>
      <c r="C39" s="5">
        <v>26</v>
      </c>
      <c r="D39" s="5">
        <v>8</v>
      </c>
      <c r="E39" s="5">
        <f>(C39-D39-1)</f>
        <v>17</v>
      </c>
      <c r="F39" t="s">
        <v>78</v>
      </c>
      <c r="H39" s="19"/>
      <c r="J39" s="17"/>
      <c r="Q39" s="11" t="s">
        <v>92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x14ac:dyDescent="0.25">
      <c r="A40" s="17"/>
      <c r="B40" s="9" t="s">
        <v>79</v>
      </c>
      <c r="C40" s="5">
        <v>26</v>
      </c>
      <c r="D40" s="5">
        <v>0</v>
      </c>
      <c r="E40" s="5">
        <f>(C40-1)</f>
        <v>25</v>
      </c>
      <c r="F40" t="s">
        <v>80</v>
      </c>
      <c r="H40" s="19"/>
      <c r="J40" s="17"/>
      <c r="Q40">
        <f t="array" ref="Q40:AP47">MMULT(Q27:X34,Q9:AP16)</f>
        <v>2.5551009230623499E-3</v>
      </c>
      <c r="R40">
        <v>1.7742155469726486E-2</v>
      </c>
      <c r="S40">
        <v>7.1983618110248691E-3</v>
      </c>
      <c r="T40">
        <v>-2.0262569350180983E-3</v>
      </c>
      <c r="U40">
        <v>-5.5408548212519705E-3</v>
      </c>
      <c r="V40">
        <v>5.0029388374496463E-3</v>
      </c>
      <c r="W40">
        <v>1.0712959697258741E-2</v>
      </c>
      <c r="X40">
        <v>1.529431755533919E-2</v>
      </c>
      <c r="Y40">
        <v>-7.1983618110245985E-3</v>
      </c>
      <c r="Z40">
        <v>3.0930169068649448E-3</v>
      </c>
      <c r="AA40">
        <v>-1.7742155469726215E-2</v>
      </c>
      <c r="AB40">
        <v>-1.4883409512155034E-3</v>
      </c>
      <c r="AC40">
        <v>-5.0029388374493756E-3</v>
      </c>
      <c r="AD40">
        <v>-1.4227557583492343E-2</v>
      </c>
      <c r="AE40">
        <v>-9.6461997254118949E-3</v>
      </c>
      <c r="AF40" s="8">
        <v>5.5408548212522411E-3</v>
      </c>
      <c r="AG40">
        <v>0.11246713235948431</v>
      </c>
      <c r="AH40">
        <v>1.529431755533919E-2</v>
      </c>
      <c r="AI40">
        <v>-1.5746850049649045E-2</v>
      </c>
      <c r="AJ40">
        <v>-3.8145073930760699E-3</v>
      </c>
      <c r="AK40">
        <v>-2.8116783089870936E-2</v>
      </c>
      <c r="AL40">
        <v>0.1831299301460774</v>
      </c>
      <c r="AM40">
        <v>0.1831299301460774</v>
      </c>
      <c r="AN40">
        <v>0.1831299301460774</v>
      </c>
      <c r="AO40">
        <v>0.1831299301460774</v>
      </c>
      <c r="AP40">
        <v>0.1831299301460774</v>
      </c>
    </row>
    <row r="41" spans="1:64" x14ac:dyDescent="0.25">
      <c r="A41" s="17"/>
      <c r="J41" s="17"/>
      <c r="Q41">
        <v>-3.2603729933267905E-2</v>
      </c>
      <c r="R41">
        <v>-6.1711823118495865E-2</v>
      </c>
      <c r="S41">
        <v>6.0924871957006931E-2</v>
      </c>
      <c r="T41">
        <v>6.5538087417840091E-2</v>
      </c>
      <c r="U41">
        <v>6.4750319109674354E-2</v>
      </c>
      <c r="V41">
        <v>-5.7886375965828463E-2</v>
      </c>
      <c r="W41">
        <v>6.1712640265172668E-2</v>
      </c>
      <c r="X41">
        <v>-3.6429177085935321E-2</v>
      </c>
      <c r="Y41">
        <v>-6.092487195700691E-2</v>
      </c>
      <c r="Z41">
        <v>-3.9467673077113782E-2</v>
      </c>
      <c r="AA41">
        <v>6.17118231184959E-2</v>
      </c>
      <c r="AB41">
        <v>5.8674144273994221E-2</v>
      </c>
      <c r="AC41">
        <v>5.7886375965828483E-2</v>
      </c>
      <c r="AD41">
        <v>6.2499591426661637E-2</v>
      </c>
      <c r="AE41">
        <v>-3.5642225924446366E-2</v>
      </c>
      <c r="AF41" s="8">
        <v>-6.4750319109674326E-2</v>
      </c>
      <c r="AG41">
        <v>2.5208585861303527E-2</v>
      </c>
      <c r="AH41">
        <v>-3.6429177085935321E-2</v>
      </c>
      <c r="AI41">
        <v>-3.7161473920035597E-2</v>
      </c>
      <c r="AJ41">
        <v>-3.0691006356934204E-2</v>
      </c>
      <c r="AK41">
        <v>-6.3021464653258419E-3</v>
      </c>
      <c r="AL41">
        <v>-3.7812878791955184E-3</v>
      </c>
      <c r="AM41">
        <v>-3.7812878791955184E-3</v>
      </c>
      <c r="AN41">
        <v>-3.7812878791955184E-3</v>
      </c>
      <c r="AO41">
        <v>-3.7812878791955184E-3</v>
      </c>
      <c r="AP41">
        <v>-3.7812878791955184E-3</v>
      </c>
    </row>
    <row r="42" spans="1:64" x14ac:dyDescent="0.25">
      <c r="A42" s="17"/>
      <c r="B42" s="10" t="s">
        <v>77</v>
      </c>
      <c r="C42" s="10" t="s">
        <v>79</v>
      </c>
      <c r="D42" s="10" t="s">
        <v>48</v>
      </c>
      <c r="E42" s="10" t="s">
        <v>50</v>
      </c>
      <c r="F42" s="10" t="s">
        <v>81</v>
      </c>
      <c r="G42" s="10" t="s">
        <v>82</v>
      </c>
      <c r="H42" s="10" t="s">
        <v>83</v>
      </c>
      <c r="M42" s="33"/>
      <c r="N42" s="33"/>
      <c r="O42" s="33"/>
      <c r="Q42">
        <v>3.6494637761212867E-2</v>
      </c>
      <c r="R42">
        <v>-3.7941265320166062E-2</v>
      </c>
      <c r="S42">
        <v>-4.1922270517752575E-2</v>
      </c>
      <c r="T42">
        <v>4.8126537264134212E-2</v>
      </c>
      <c r="U42">
        <v>4.6799535531605374E-2</v>
      </c>
      <c r="V42">
        <v>5.0780540729191886E-2</v>
      </c>
      <c r="W42">
        <v>-4.0595268785223737E-2</v>
      </c>
      <c r="X42">
        <v>-5.2227168288145082E-2</v>
      </c>
      <c r="Y42">
        <v>4.1922270517752575E-2</v>
      </c>
      <c r="Z42">
        <v>-6.1085438499584394E-2</v>
      </c>
      <c r="AA42">
        <v>3.7941265320166062E-2</v>
      </c>
      <c r="AB42">
        <v>-4.9453538996663049E-2</v>
      </c>
      <c r="AC42">
        <v>-5.0780540729191886E-2</v>
      </c>
      <c r="AD42">
        <v>3.92682670526949E-2</v>
      </c>
      <c r="AE42">
        <v>2.7636367549773562E-2</v>
      </c>
      <c r="AF42" s="8">
        <v>-4.6799535531605374E-2</v>
      </c>
      <c r="AG42">
        <v>4.2464055440922771E-2</v>
      </c>
      <c r="AH42">
        <v>-5.2227168288145082E-2</v>
      </c>
      <c r="AI42">
        <v>2.3207232444053899E-2</v>
      </c>
      <c r="AJ42">
        <v>8.0855540785891855E-2</v>
      </c>
      <c r="AK42">
        <v>-1.0616013860230679E-2</v>
      </c>
      <c r="AL42">
        <v>-6.3696083161384198E-3</v>
      </c>
      <c r="AM42">
        <v>-6.3696083161384198E-3</v>
      </c>
      <c r="AN42">
        <v>-6.3696083161384198E-3</v>
      </c>
      <c r="AO42">
        <v>-6.3696083161384198E-3</v>
      </c>
      <c r="AP42">
        <v>-6.3696083161384198E-3</v>
      </c>
    </row>
    <row r="43" spans="1:64" x14ac:dyDescent="0.25">
      <c r="A43" s="17"/>
      <c r="B43" s="5">
        <f>SUMSQ(K8:K33)</f>
        <v>18.163897867082625</v>
      </c>
      <c r="C43" s="5">
        <f>SUMSQ(L8:L33)</f>
        <v>116.82115384615382</v>
      </c>
      <c r="D43" s="5">
        <f>(C43-B43)/C43</f>
        <v>0.84451533588682626</v>
      </c>
      <c r="E43" s="34">
        <f>((C43/E40)-(B43/E39))/(C43/E40)</f>
        <v>0.77134608218650913</v>
      </c>
      <c r="F43" s="5">
        <f>SQRT(B43/E39)</f>
        <v>1.0336656037697225</v>
      </c>
      <c r="G43" s="5">
        <f>SQRT(B43/C39)</f>
        <v>0.83582980111159877</v>
      </c>
      <c r="H43" s="34">
        <f>((100*G43)/I34)</f>
        <v>16.314996117793971</v>
      </c>
      <c r="M43" s="19"/>
      <c r="N43" s="19"/>
      <c r="O43" s="19"/>
      <c r="Q43">
        <v>-4.6145551366773986E-2</v>
      </c>
      <c r="R43">
        <v>-3.7009429049944587E-2</v>
      </c>
      <c r="S43">
        <v>-4.0822335502592788E-2</v>
      </c>
      <c r="T43">
        <v>-4.8409636896482706E-2</v>
      </c>
      <c r="U43">
        <v>-4.9680605714032107E-2</v>
      </c>
      <c r="V43">
        <v>-4.5867699261383905E-2</v>
      </c>
      <c r="W43">
        <v>-3.9551366685043388E-2</v>
      </c>
      <c r="X43">
        <v>-3.7287281155334667E-2</v>
      </c>
      <c r="Y43">
        <v>4.0822335502592788E-2</v>
      </c>
      <c r="Z43">
        <v>4.9402753608642019E-2</v>
      </c>
      <c r="AA43">
        <v>3.7009429049944587E-2</v>
      </c>
      <c r="AB43">
        <v>4.7138668078933299E-2</v>
      </c>
      <c r="AC43">
        <v>4.5867699261383899E-2</v>
      </c>
      <c r="AD43">
        <v>3.8280397867493987E-2</v>
      </c>
      <c r="AE43">
        <v>4.0544483397202707E-2</v>
      </c>
      <c r="AF43" s="8">
        <v>4.96806057140321E-2</v>
      </c>
      <c r="AG43">
        <v>4.0671002161580871E-2</v>
      </c>
      <c r="AH43">
        <v>-3.7287281155334667E-2</v>
      </c>
      <c r="AI43">
        <v>8.3889500779191037E-2</v>
      </c>
      <c r="AJ43">
        <v>-5.0574686472493642E-2</v>
      </c>
      <c r="AK43">
        <v>-1.0167750540395218E-2</v>
      </c>
      <c r="AL43">
        <v>-6.1006503242371328E-3</v>
      </c>
      <c r="AM43">
        <v>-6.1006503242371328E-3</v>
      </c>
      <c r="AN43">
        <v>-6.1006503242371328E-3</v>
      </c>
      <c r="AO43">
        <v>-6.1006503242371328E-3</v>
      </c>
      <c r="AP43">
        <v>-6.1006503242371328E-3</v>
      </c>
    </row>
    <row r="44" spans="1:64" x14ac:dyDescent="0.25">
      <c r="A44" s="17"/>
      <c r="Q44">
        <v>-3.3402198971724868E-2</v>
      </c>
      <c r="R44">
        <v>5.7743753297214637E-2</v>
      </c>
      <c r="S44">
        <v>-6.6324616108938306E-2</v>
      </c>
      <c r="T44">
        <v>6.6171292710033275E-2</v>
      </c>
      <c r="U44">
        <v>-5.8518163758684384E-2</v>
      </c>
      <c r="V44">
        <v>6.5550205647468551E-2</v>
      </c>
      <c r="W44">
        <v>5.8364840359779346E-2</v>
      </c>
      <c r="X44">
        <v>-4.1208651321978783E-2</v>
      </c>
      <c r="Y44">
        <v>6.6324616108938306E-2</v>
      </c>
      <c r="Z44">
        <v>-4.0434240860509042E-2</v>
      </c>
      <c r="AA44">
        <v>-5.7743753297214644E-2</v>
      </c>
      <c r="AB44">
        <v>5.913925082124908E-2</v>
      </c>
      <c r="AC44">
        <v>-6.5550205647468551E-2</v>
      </c>
      <c r="AD44">
        <v>6.6945703171503002E-2</v>
      </c>
      <c r="AE44">
        <v>-3.2627788510255128E-2</v>
      </c>
      <c r="AF44">
        <v>5.851816375868437E-2</v>
      </c>
      <c r="AG44">
        <v>-9.9373930010353204E-3</v>
      </c>
      <c r="AH44">
        <v>-4.1208651321978783E-2</v>
      </c>
      <c r="AI44">
        <v>-3.224058327952025E-2</v>
      </c>
      <c r="AJ44">
        <v>-2.9498972796597904E-2</v>
      </c>
      <c r="AK44">
        <v>2.4843482502588249E-3</v>
      </c>
      <c r="AL44">
        <v>1.4906089501552917E-3</v>
      </c>
      <c r="AM44">
        <v>1.4906089501552917E-3</v>
      </c>
      <c r="AN44">
        <v>1.4906089501552917E-3</v>
      </c>
      <c r="AO44">
        <v>1.4906089501552917E-3</v>
      </c>
      <c r="AP44">
        <v>1.4906089501552917E-3</v>
      </c>
    </row>
    <row r="45" spans="1:64" x14ac:dyDescent="0.25">
      <c r="A45" s="17"/>
      <c r="Q45">
        <v>3.3136042625572529E-2</v>
      </c>
      <c r="R45">
        <v>-5.9591894491977805E-2</v>
      </c>
      <c r="S45">
        <v>-5.9425213246376778E-2</v>
      </c>
      <c r="T45">
        <v>5.9039775720697796E-2</v>
      </c>
      <c r="U45">
        <v>-6.5904663864101876E-2</v>
      </c>
      <c r="V45">
        <v>-6.6071345109702889E-2</v>
      </c>
      <c r="W45">
        <v>6.5519226338422887E-2</v>
      </c>
      <c r="X45">
        <v>3.961549324329762E-2</v>
      </c>
      <c r="Y45">
        <v>-6.5574786753623243E-2</v>
      </c>
      <c r="Z45">
        <v>4.011205159937728E-2</v>
      </c>
      <c r="AA45">
        <v>-6.5408105508022202E-2</v>
      </c>
      <c r="AB45">
        <v>6.6015784694502533E-2</v>
      </c>
      <c r="AC45">
        <v>-5.8928654890297104E-2</v>
      </c>
      <c r="AD45">
        <v>5.9536334076777442E-2</v>
      </c>
      <c r="AE45">
        <v>3.3632600981652189E-2</v>
      </c>
      <c r="AF45">
        <v>-5.9095336135898145E-2</v>
      </c>
      <c r="AG45">
        <v>-1.7779332864109668E-3</v>
      </c>
      <c r="AH45">
        <v>3.961549324329762E-2</v>
      </c>
      <c r="AI45">
        <v>3.3880880159692019E-2</v>
      </c>
      <c r="AJ45">
        <v>2.9896317316709983E-2</v>
      </c>
      <c r="AK45">
        <v>4.444833216027122E-4</v>
      </c>
      <c r="AL45">
        <v>2.6668999296163568E-4</v>
      </c>
      <c r="AM45">
        <v>2.6668999296163568E-4</v>
      </c>
      <c r="AN45">
        <v>2.6668999296163568E-4</v>
      </c>
      <c r="AO45">
        <v>2.6668999296163568E-4</v>
      </c>
      <c r="AP45">
        <v>2.6668999296163568E-4</v>
      </c>
    </row>
    <row r="46" spans="1:64" x14ac:dyDescent="0.25">
      <c r="A46" s="17"/>
      <c r="Q46">
        <v>1.0731311218090539E-2</v>
      </c>
      <c r="R46">
        <v>6.3934260108852975E-2</v>
      </c>
      <c r="S46">
        <v>0.20615872814414285</v>
      </c>
      <c r="T46">
        <v>6.4241132965380893E-2</v>
      </c>
      <c r="U46">
        <v>0.1949826223104775</v>
      </c>
      <c r="V46">
        <v>5.2758154275187624E-2</v>
      </c>
      <c r="W46">
        <v>7.5417238799046243E-2</v>
      </c>
      <c r="X46">
        <v>2.190741705175589E-2</v>
      </c>
      <c r="Y46">
        <v>4.3841271855857178E-2</v>
      </c>
      <c r="Z46">
        <v>1.2990534632425416E-2</v>
      </c>
      <c r="AA46">
        <v>0.18606573989114703</v>
      </c>
      <c r="AB46">
        <v>6.6500356379715714E-2</v>
      </c>
      <c r="AC46">
        <v>0.19724184572481232</v>
      </c>
      <c r="AD46">
        <v>5.5324250546050419E-2</v>
      </c>
      <c r="AE46">
        <v>1.8144287987600649E-3</v>
      </c>
      <c r="AF46">
        <v>5.5017377689522501E-2</v>
      </c>
      <c r="AG46">
        <v>-0.18372765904309205</v>
      </c>
      <c r="AH46">
        <v>2.190741705175589E-2</v>
      </c>
      <c r="AI46">
        <v>-2.6440124109051999E-3</v>
      </c>
      <c r="AJ46">
        <v>5.1432583012578914E-3</v>
      </c>
      <c r="AK46">
        <v>-0.28740141857256024</v>
      </c>
      <c r="AL46">
        <v>-0.17244085114353613</v>
      </c>
      <c r="AM46">
        <v>-0.17244085114353613</v>
      </c>
      <c r="AN46">
        <v>-0.17244085114353613</v>
      </c>
      <c r="AO46">
        <v>-0.17244085114353613</v>
      </c>
      <c r="AP46">
        <v>-0.17244085114353613</v>
      </c>
    </row>
    <row r="47" spans="1:64" x14ac:dyDescent="0.25">
      <c r="A47" s="17"/>
      <c r="B47" s="13" t="s">
        <v>29</v>
      </c>
      <c r="C47" s="13" t="s">
        <v>30</v>
      </c>
      <c r="D47" s="13" t="s">
        <v>31</v>
      </c>
      <c r="E47" s="13" t="s">
        <v>32</v>
      </c>
      <c r="F47" s="17"/>
      <c r="G47" s="17"/>
      <c r="H47" s="17"/>
      <c r="I47" s="17"/>
      <c r="K47" s="17"/>
      <c r="L47" s="17"/>
      <c r="M47" s="17"/>
      <c r="N47" s="17"/>
      <c r="O47" s="17"/>
      <c r="Q47">
        <v>1.9849630484419761E-2</v>
      </c>
      <c r="R47">
        <v>-1.6268310070557179E-2</v>
      </c>
      <c r="S47">
        <v>-0.14778230320154431</v>
      </c>
      <c r="T47">
        <v>-3.1751003096648911E-3</v>
      </c>
      <c r="U47">
        <v>-0.13034643135332727</v>
      </c>
      <c r="V47">
        <v>1.1675617776598923E-3</v>
      </c>
      <c r="W47">
        <v>-2.0610972157881963E-2</v>
      </c>
      <c r="X47">
        <v>2.4137586362026897E-3</v>
      </c>
      <c r="Y47">
        <v>2.2782303201544313E-2</v>
      </c>
      <c r="Z47">
        <v>2.402850006008711E-2</v>
      </c>
      <c r="AA47">
        <v>-0.10873168992944285</v>
      </c>
      <c r="AB47">
        <v>1.00376926600243E-3</v>
      </c>
      <c r="AC47">
        <v>-0.12616756177765995</v>
      </c>
      <c r="AD47">
        <v>1.8439641114219529E-2</v>
      </c>
      <c r="AE47">
        <v>4.1464371908304182E-2</v>
      </c>
      <c r="AF47">
        <v>5.3464313533272412E-3</v>
      </c>
      <c r="AG47">
        <v>6.9482593397196868E-2</v>
      </c>
      <c r="AH47">
        <v>2.4137586362026897E-3</v>
      </c>
      <c r="AI47">
        <v>5.2271742620246392E-2</v>
      </c>
      <c r="AJ47">
        <v>2.8567566408528311E-2</v>
      </c>
      <c r="AK47">
        <v>0.31596268498403401</v>
      </c>
      <c r="AL47">
        <v>-1.0422389009579574E-2</v>
      </c>
      <c r="AM47">
        <v>-1.0422389009579574E-2</v>
      </c>
      <c r="AN47">
        <v>-1.0422389009579574E-2</v>
      </c>
      <c r="AO47">
        <v>-1.0422389009579574E-2</v>
      </c>
      <c r="AP47">
        <v>-1.0422389009579574E-2</v>
      </c>
    </row>
    <row r="48" spans="1:64" x14ac:dyDescent="0.25">
      <c r="A48" s="17"/>
      <c r="B48" s="5">
        <v>0.96474420551840367</v>
      </c>
      <c r="C48" s="12">
        <f>(COUNT(B$48:B$73)+1+RANK(B48,B$48:B$73,1)-RANK(B48,B$48:B$73,0))/2</f>
        <v>23</v>
      </c>
      <c r="D48" s="5">
        <f>(C48-0.5)/COUNT(B$48:B$73)</f>
        <v>0.86538461538461542</v>
      </c>
      <c r="E48" s="5">
        <f>NORMINV(D48,0,1)</f>
        <v>1.1048357439621104</v>
      </c>
      <c r="F48" s="20"/>
      <c r="G48" s="20"/>
      <c r="H48" s="20"/>
      <c r="I48" s="20"/>
      <c r="K48" s="20"/>
      <c r="L48" s="20"/>
      <c r="M48" s="20"/>
      <c r="N48" s="20"/>
      <c r="O48" s="20"/>
    </row>
    <row r="49" spans="1:18" x14ac:dyDescent="0.25">
      <c r="A49" s="17"/>
      <c r="B49" s="5">
        <v>1.7660506685193562</v>
      </c>
      <c r="C49" s="12">
        <f t="shared" ref="C49:C73" si="8">(COUNT(B$48:B$73)+1+RANK(B49,B$48:B$73,1)-RANK(B49,B$48:B$73,0))/2</f>
        <v>26</v>
      </c>
      <c r="D49" s="5">
        <f t="shared" ref="D49:D73" si="9">(C49-0.5)/COUNT(B$48:B$73)</f>
        <v>0.98076923076923073</v>
      </c>
      <c r="E49" s="5">
        <f t="shared" ref="E49:E73" si="10">NORMINV(D49,0,1)</f>
        <v>2.0699018308950508</v>
      </c>
      <c r="F49" s="17"/>
      <c r="G49" s="17"/>
      <c r="H49" s="17"/>
      <c r="I49" s="17"/>
      <c r="K49" s="17"/>
      <c r="M49" s="17"/>
      <c r="N49" s="17"/>
      <c r="O49" s="17"/>
    </row>
    <row r="50" spans="1:18" ht="17.25" x14ac:dyDescent="0.25">
      <c r="A50" s="17"/>
      <c r="B50" s="5">
        <v>-0.82659052041816761</v>
      </c>
      <c r="C50" s="12">
        <f t="shared" si="8"/>
        <v>4</v>
      </c>
      <c r="D50" s="5">
        <f t="shared" si="9"/>
        <v>0.13461538461538461</v>
      </c>
      <c r="E50" s="5">
        <f t="shared" si="10"/>
        <v>-1.1048357439621104</v>
      </c>
      <c r="F50" s="17"/>
      <c r="G50" s="17"/>
      <c r="H50" s="17"/>
      <c r="I50" s="17"/>
      <c r="K50" s="17"/>
      <c r="L50" s="17"/>
      <c r="M50" s="17"/>
      <c r="N50" s="17"/>
      <c r="O50" s="17"/>
      <c r="P50" s="11" t="s">
        <v>70</v>
      </c>
      <c r="Q50" s="11" t="s">
        <v>94</v>
      </c>
      <c r="R50" s="11"/>
    </row>
    <row r="51" spans="1:18" x14ac:dyDescent="0.25">
      <c r="A51" s="17"/>
      <c r="B51" s="5">
        <v>0.45658234161372491</v>
      </c>
      <c r="C51" s="12">
        <f t="shared" si="8"/>
        <v>19</v>
      </c>
      <c r="D51" s="5">
        <f t="shared" si="9"/>
        <v>0.71153846153846156</v>
      </c>
      <c r="E51" s="5">
        <f t="shared" si="10"/>
        <v>0.55788476283959876</v>
      </c>
      <c r="F51" s="17"/>
      <c r="G51" s="17"/>
      <c r="H51" s="17"/>
      <c r="I51" s="17"/>
      <c r="J51" s="17"/>
      <c r="K51" s="17"/>
      <c r="M51" s="17"/>
      <c r="N51" s="17"/>
      <c r="O51" s="17"/>
      <c r="P51" s="1" t="s">
        <v>46</v>
      </c>
      <c r="Q51">
        <f t="array" ref="Q51:Q58">MMULT(Q40:AP47,I8:I33)</f>
        <v>4.4982259023000468</v>
      </c>
    </row>
    <row r="52" spans="1:18" x14ac:dyDescent="0.25">
      <c r="A52" s="17"/>
      <c r="B52" s="5">
        <v>-1.0284647213654523</v>
      </c>
      <c r="C52" s="12">
        <f t="shared" si="8"/>
        <v>2</v>
      </c>
      <c r="D52" s="5">
        <f t="shared" si="9"/>
        <v>5.7692307692307696E-2</v>
      </c>
      <c r="E52" s="5">
        <f t="shared" si="10"/>
        <v>-1.5744449652170427</v>
      </c>
      <c r="F52" s="17"/>
      <c r="G52" s="17"/>
      <c r="H52" s="17"/>
      <c r="I52" s="17"/>
      <c r="J52" s="20"/>
      <c r="K52" s="17"/>
      <c r="L52" s="17"/>
      <c r="M52" s="17"/>
      <c r="N52" s="17"/>
      <c r="O52" s="17"/>
      <c r="P52" s="1" t="s">
        <v>71</v>
      </c>
      <c r="Q52">
        <v>1.8752007632105514</v>
      </c>
    </row>
    <row r="53" spans="1:18" x14ac:dyDescent="0.25">
      <c r="A53" s="17"/>
      <c r="B53" s="5">
        <v>0.66417646757207294</v>
      </c>
      <c r="C53" s="12">
        <f t="shared" si="8"/>
        <v>21</v>
      </c>
      <c r="D53" s="5">
        <f t="shared" si="9"/>
        <v>0.78846153846153844</v>
      </c>
      <c r="E53" s="5">
        <f t="shared" si="10"/>
        <v>0.80109452928194935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" t="s">
        <v>72</v>
      </c>
      <c r="Q53">
        <v>0.57593710047364211</v>
      </c>
    </row>
    <row r="54" spans="1:18" x14ac:dyDescent="0.25">
      <c r="A54" s="17"/>
      <c r="B54" s="5">
        <v>-0.94154345743899048</v>
      </c>
      <c r="C54" s="12">
        <f t="shared" si="8"/>
        <v>3</v>
      </c>
      <c r="D54" s="5">
        <f t="shared" si="9"/>
        <v>9.6153846153846159E-2</v>
      </c>
      <c r="E54" s="5">
        <f t="shared" si="10"/>
        <v>-1.3037826721034875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" t="s">
        <v>73</v>
      </c>
      <c r="Q54">
        <v>0.48754297357696752</v>
      </c>
    </row>
    <row r="55" spans="1:18" x14ac:dyDescent="0.25">
      <c r="A55" s="17"/>
      <c r="B55" s="5">
        <v>-0.53338159353431203</v>
      </c>
      <c r="C55" s="12">
        <f t="shared" si="8"/>
        <v>6</v>
      </c>
      <c r="D55" s="5">
        <f t="shared" si="9"/>
        <v>0.21153846153846154</v>
      </c>
      <c r="E55" s="5">
        <f t="shared" si="10"/>
        <v>-0.80109452928194935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" t="s">
        <v>98</v>
      </c>
      <c r="Q55">
        <v>-0.72111983125821111</v>
      </c>
    </row>
    <row r="56" spans="1:18" x14ac:dyDescent="0.25">
      <c r="A56" s="17"/>
      <c r="B56" s="5">
        <v>-0.21090947958186224</v>
      </c>
      <c r="C56" s="12">
        <f t="shared" si="8"/>
        <v>13</v>
      </c>
      <c r="D56" s="5">
        <f t="shared" si="9"/>
        <v>0.48076923076923078</v>
      </c>
      <c r="E56" s="5">
        <f t="shared" si="10"/>
        <v>-4.8223073555922091E-2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" t="s">
        <v>99</v>
      </c>
      <c r="Q56">
        <v>-0.77140370023137694</v>
      </c>
    </row>
    <row r="57" spans="1:18" x14ac:dyDescent="0.25">
      <c r="B57" s="5">
        <v>1.2415324593117534</v>
      </c>
      <c r="C57" s="12">
        <f t="shared" si="8"/>
        <v>25</v>
      </c>
      <c r="D57" s="5">
        <f t="shared" si="9"/>
        <v>0.94230769230769229</v>
      </c>
      <c r="E57" s="5">
        <f t="shared" si="10"/>
        <v>1.5744449652170427</v>
      </c>
      <c r="J57" s="17"/>
      <c r="P57" s="1" t="s">
        <v>125</v>
      </c>
      <c r="Q57">
        <v>2.9717265574774911</v>
      </c>
    </row>
    <row r="58" spans="1:18" x14ac:dyDescent="0.25">
      <c r="B58" s="5">
        <v>0.84644933148061341</v>
      </c>
      <c r="C58" s="12">
        <f t="shared" si="8"/>
        <v>22</v>
      </c>
      <c r="D58" s="5">
        <f t="shared" si="9"/>
        <v>0.82692307692307687</v>
      </c>
      <c r="E58" s="5">
        <f t="shared" si="10"/>
        <v>0.94207577499577577</v>
      </c>
      <c r="F58" s="9"/>
      <c r="G58" s="9"/>
      <c r="H58" s="9"/>
      <c r="J58" s="17"/>
      <c r="P58" s="1" t="s">
        <v>126</v>
      </c>
      <c r="Q58">
        <v>-1.9976061600088999</v>
      </c>
    </row>
    <row r="59" spans="1:18" x14ac:dyDescent="0.25">
      <c r="B59" s="5">
        <v>0.28337059540707354</v>
      </c>
      <c r="C59" s="12">
        <f t="shared" si="8"/>
        <v>17</v>
      </c>
      <c r="D59" s="5">
        <f t="shared" si="9"/>
        <v>0.63461538461538458</v>
      </c>
      <c r="E59" s="5">
        <f t="shared" si="10"/>
        <v>0.34410246288301555</v>
      </c>
      <c r="F59" s="9"/>
      <c r="G59" s="9"/>
      <c r="H59" s="9"/>
      <c r="J59" s="17"/>
      <c r="P59" s="1"/>
    </row>
    <row r="60" spans="1:18" x14ac:dyDescent="0.25">
      <c r="B60" s="5">
        <v>1.0983235324278962</v>
      </c>
      <c r="C60" s="12">
        <f t="shared" si="8"/>
        <v>24</v>
      </c>
      <c r="D60" s="5">
        <f t="shared" si="9"/>
        <v>0.90384615384615385</v>
      </c>
      <c r="E60" s="5">
        <f t="shared" si="10"/>
        <v>1.3037826721034875</v>
      </c>
      <c r="F60" s="9"/>
      <c r="G60" s="9"/>
      <c r="H60" s="9"/>
      <c r="J60" s="17"/>
    </row>
    <row r="61" spans="1:18" x14ac:dyDescent="0.25">
      <c r="B61" s="5">
        <v>0.2314963944597892</v>
      </c>
      <c r="C61" s="12">
        <f t="shared" si="8"/>
        <v>16</v>
      </c>
      <c r="D61" s="5">
        <f t="shared" si="9"/>
        <v>0.59615384615384615</v>
      </c>
      <c r="E61" s="5">
        <f t="shared" si="10"/>
        <v>0.24340417781063114</v>
      </c>
      <c r="F61" s="9"/>
      <c r="G61" s="9"/>
      <c r="H61" s="9"/>
    </row>
    <row r="62" spans="1:18" x14ac:dyDescent="0.25">
      <c r="B62" s="5">
        <v>-0.36034174163553079</v>
      </c>
      <c r="C62" s="12">
        <f t="shared" si="8"/>
        <v>9</v>
      </c>
      <c r="D62" s="5">
        <f t="shared" si="9"/>
        <v>0.32692307692307693</v>
      </c>
      <c r="E62" s="5">
        <f t="shared" si="10"/>
        <v>-0.44842548330593474</v>
      </c>
    </row>
    <row r="63" spans="1:18" x14ac:dyDescent="0.25">
      <c r="B63" s="5">
        <v>-2.3090352786345782</v>
      </c>
      <c r="C63" s="12">
        <f t="shared" si="8"/>
        <v>1</v>
      </c>
      <c r="D63" s="5">
        <f t="shared" si="9"/>
        <v>1.9230769230769232E-2</v>
      </c>
      <c r="E63" s="5">
        <f t="shared" si="10"/>
        <v>-2.0699018308950512</v>
      </c>
      <c r="L63" s="20" t="s">
        <v>93</v>
      </c>
    </row>
    <row r="64" spans="1:18" x14ac:dyDescent="0.25">
      <c r="B64" s="5">
        <v>-0.47849398466647397</v>
      </c>
      <c r="C64" s="12">
        <f t="shared" si="8"/>
        <v>7</v>
      </c>
      <c r="D64" s="5">
        <f t="shared" si="9"/>
        <v>0.25</v>
      </c>
      <c r="E64" s="5">
        <f t="shared" si="10"/>
        <v>-0.67448975019608193</v>
      </c>
    </row>
    <row r="65" spans="2:5" x14ac:dyDescent="0.25">
      <c r="B65" s="5">
        <v>-0.38338159353431189</v>
      </c>
      <c r="C65" s="12">
        <f t="shared" si="8"/>
        <v>8</v>
      </c>
      <c r="D65" s="5">
        <f t="shared" si="9"/>
        <v>0.28846153846153844</v>
      </c>
      <c r="E65" s="5">
        <f t="shared" si="10"/>
        <v>-0.55788476283959876</v>
      </c>
    </row>
    <row r="66" spans="2:5" x14ac:dyDescent="0.25">
      <c r="B66" s="5">
        <v>-0.34788471521249864</v>
      </c>
      <c r="C66" s="12">
        <f t="shared" si="8"/>
        <v>10</v>
      </c>
      <c r="D66" s="5">
        <f t="shared" si="9"/>
        <v>0.36538461538461536</v>
      </c>
      <c r="E66" s="5">
        <f t="shared" si="10"/>
        <v>-0.34410246288301571</v>
      </c>
    </row>
    <row r="67" spans="2:5" x14ac:dyDescent="0.25">
      <c r="B67" s="5">
        <v>-0.61119289495523743</v>
      </c>
      <c r="C67" s="12">
        <f t="shared" si="8"/>
        <v>5</v>
      </c>
      <c r="D67" s="5">
        <f t="shared" si="9"/>
        <v>0.17307692307692307</v>
      </c>
      <c r="E67" s="5">
        <f t="shared" si="10"/>
        <v>-0.94207577499577688</v>
      </c>
    </row>
    <row r="68" spans="2:5" x14ac:dyDescent="0.25">
      <c r="B68" s="5">
        <v>0.11962349616660362</v>
      </c>
      <c r="C68" s="12">
        <f t="shared" si="8"/>
        <v>15</v>
      </c>
      <c r="D68" s="5">
        <f t="shared" si="9"/>
        <v>0.55769230769230771</v>
      </c>
      <c r="E68" s="5">
        <f t="shared" si="10"/>
        <v>0.14512094121077412</v>
      </c>
    </row>
    <row r="69" spans="2:5" x14ac:dyDescent="0.25">
      <c r="B69" s="5">
        <v>1.774097699953181E-3</v>
      </c>
      <c r="C69" s="12">
        <f t="shared" si="8"/>
        <v>14</v>
      </c>
      <c r="D69" s="5">
        <f t="shared" si="9"/>
        <v>0.51923076923076927</v>
      </c>
      <c r="E69" s="5">
        <f t="shared" si="10"/>
        <v>4.8223073555922237E-2</v>
      </c>
    </row>
    <row r="70" spans="2:5" x14ac:dyDescent="0.25">
      <c r="B70" s="5">
        <v>-0.29822590230004664</v>
      </c>
      <c r="C70" s="12">
        <f t="shared" si="8"/>
        <v>11</v>
      </c>
      <c r="D70" s="5">
        <f t="shared" si="9"/>
        <v>0.40384615384615385</v>
      </c>
      <c r="E70" s="5">
        <f t="shared" si="10"/>
        <v>-0.24340417781063114</v>
      </c>
    </row>
    <row r="71" spans="2:5" x14ac:dyDescent="0.25">
      <c r="B71" s="5">
        <v>-0.24822590230004682</v>
      </c>
      <c r="C71" s="12">
        <f t="shared" si="8"/>
        <v>12</v>
      </c>
      <c r="D71" s="5">
        <f t="shared" si="9"/>
        <v>0.44230769230769229</v>
      </c>
      <c r="E71" s="5">
        <f t="shared" si="10"/>
        <v>-0.14512094121077412</v>
      </c>
    </row>
    <row r="72" spans="2:5" x14ac:dyDescent="0.25">
      <c r="B72">
        <v>0.50177409769995318</v>
      </c>
      <c r="C72" s="12">
        <f t="shared" si="8"/>
        <v>20</v>
      </c>
      <c r="D72" s="5">
        <f t="shared" si="9"/>
        <v>0.75</v>
      </c>
      <c r="E72" s="5">
        <f t="shared" si="10"/>
        <v>0.67448975019608193</v>
      </c>
    </row>
    <row r="73" spans="2:5" x14ac:dyDescent="0.25">
      <c r="B73">
        <v>0.40177409769995354</v>
      </c>
      <c r="C73" s="12">
        <f t="shared" si="8"/>
        <v>18</v>
      </c>
      <c r="D73" s="5">
        <f t="shared" si="9"/>
        <v>0.67307692307692313</v>
      </c>
      <c r="E73" s="5">
        <f t="shared" si="10"/>
        <v>0.4484254833059349</v>
      </c>
    </row>
  </sheetData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L73"/>
  <sheetViews>
    <sheetView topLeftCell="A7" zoomScale="70" zoomScaleNormal="70" workbookViewId="0">
      <pane xSplit="1" topLeftCell="B1" activePane="topRight" state="frozen"/>
      <selection pane="topRight" activeCell="J61" sqref="J61"/>
    </sheetView>
  </sheetViews>
  <sheetFormatPr baseColWidth="10" defaultRowHeight="15" x14ac:dyDescent="0.25"/>
  <cols>
    <col min="1" max="1" width="9.7109375" customWidth="1"/>
    <col min="2" max="2" width="11" customWidth="1"/>
    <col min="3" max="3" width="10" customWidth="1"/>
    <col min="4" max="8" width="12" customWidth="1"/>
    <col min="9" max="9" width="13.28515625" customWidth="1"/>
    <col min="12" max="12" width="15.28515625" customWidth="1"/>
    <col min="13" max="15" width="13.7109375" customWidth="1"/>
    <col min="17" max="17" width="16" bestFit="1" customWidth="1"/>
    <col min="18" max="18" width="15" bestFit="1" customWidth="1"/>
    <col min="19" max="19" width="16" bestFit="1" customWidth="1"/>
    <col min="20" max="20" width="15" bestFit="1" customWidth="1"/>
    <col min="21" max="37" width="11.5703125" bestFit="1" customWidth="1"/>
    <col min="38" max="41" width="15.85546875" bestFit="1" customWidth="1"/>
    <col min="42" max="42" width="15.85546875" style="8" bestFit="1" customWidth="1"/>
  </cols>
  <sheetData>
    <row r="1" spans="1:57" x14ac:dyDescent="0.25">
      <c r="B1" s="9" t="s">
        <v>84</v>
      </c>
      <c r="C1" t="s">
        <v>0</v>
      </c>
      <c r="I1" s="9" t="s">
        <v>28</v>
      </c>
      <c r="J1" s="37" t="s">
        <v>9</v>
      </c>
    </row>
    <row r="2" spans="1:57" x14ac:dyDescent="0.25">
      <c r="C2" t="s">
        <v>1</v>
      </c>
      <c r="J2" s="37" t="s">
        <v>176</v>
      </c>
    </row>
    <row r="3" spans="1:57" x14ac:dyDescent="0.25">
      <c r="C3" t="s">
        <v>2</v>
      </c>
      <c r="J3" t="s">
        <v>177</v>
      </c>
    </row>
    <row r="4" spans="1:57" x14ac:dyDescent="0.25">
      <c r="C4" t="s">
        <v>3</v>
      </c>
    </row>
    <row r="5" spans="1:57" x14ac:dyDescent="0.25">
      <c r="M5" s="29" t="s">
        <v>86</v>
      </c>
      <c r="N5" s="9" t="s">
        <v>87</v>
      </c>
    </row>
    <row r="6" spans="1:57" x14ac:dyDescent="0.25">
      <c r="B6" s="9"/>
      <c r="C6" s="9"/>
      <c r="D6" s="9"/>
      <c r="E6" s="9"/>
      <c r="F6" s="9"/>
      <c r="G6" s="9"/>
      <c r="H6" s="9"/>
      <c r="J6" s="9" t="s">
        <v>95</v>
      </c>
    </row>
    <row r="7" spans="1:57" x14ac:dyDescent="0.25">
      <c r="B7" s="9" t="s">
        <v>0</v>
      </c>
      <c r="C7" s="9" t="s">
        <v>1</v>
      </c>
      <c r="D7" s="9" t="s">
        <v>2</v>
      </c>
      <c r="E7" s="15" t="s">
        <v>3</v>
      </c>
      <c r="F7" s="15" t="s">
        <v>9</v>
      </c>
      <c r="G7" s="15" t="s">
        <v>129</v>
      </c>
      <c r="H7" s="9" t="s">
        <v>130</v>
      </c>
      <c r="I7" s="29" t="s">
        <v>47</v>
      </c>
      <c r="J7" s="9" t="s">
        <v>68</v>
      </c>
      <c r="K7" s="9" t="s">
        <v>88</v>
      </c>
      <c r="L7" s="9" t="s">
        <v>69</v>
      </c>
      <c r="M7" s="9" t="s">
        <v>127</v>
      </c>
      <c r="N7" s="9"/>
      <c r="O7" s="9"/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  <c r="Z7">
        <v>10</v>
      </c>
      <c r="AA7">
        <v>11</v>
      </c>
      <c r="AB7">
        <v>12</v>
      </c>
      <c r="AC7">
        <v>13</v>
      </c>
      <c r="AD7">
        <v>14</v>
      </c>
      <c r="AE7">
        <v>15</v>
      </c>
      <c r="AF7">
        <v>16</v>
      </c>
      <c r="AG7">
        <v>17</v>
      </c>
      <c r="AH7">
        <v>18</v>
      </c>
      <c r="AI7">
        <v>19</v>
      </c>
      <c r="AJ7">
        <v>20</v>
      </c>
      <c r="AK7">
        <v>21</v>
      </c>
      <c r="AL7">
        <v>22</v>
      </c>
      <c r="AM7">
        <v>23</v>
      </c>
      <c r="AN7">
        <v>24</v>
      </c>
      <c r="AO7">
        <v>25</v>
      </c>
    </row>
    <row r="8" spans="1:57" ht="17.25" x14ac:dyDescent="0.25">
      <c r="A8" s="30">
        <v>1</v>
      </c>
      <c r="B8" s="30">
        <v>-1</v>
      </c>
      <c r="C8" s="30">
        <v>1</v>
      </c>
      <c r="D8" s="30">
        <v>-1</v>
      </c>
      <c r="E8" s="30">
        <v>-1</v>
      </c>
      <c r="F8" s="30">
        <f>(B8*E8)</f>
        <v>1</v>
      </c>
      <c r="G8" s="30">
        <f>(E8*E8)</f>
        <v>1</v>
      </c>
      <c r="H8" s="30">
        <f>(B8*B8)</f>
        <v>1</v>
      </c>
      <c r="I8" s="5">
        <v>4.5999999999999996</v>
      </c>
      <c r="J8" s="5">
        <f t="array" ref="J8:J32">MMULT(A8:H32,Q51:Q58)</f>
        <v>3.3412269493719666</v>
      </c>
      <c r="K8" s="5">
        <f>(I8-J8)</f>
        <v>1.258773050628033</v>
      </c>
      <c r="L8" s="5">
        <f t="shared" ref="L8:L32" si="0">(I8-$I$33)</f>
        <v>-0.67799999999999994</v>
      </c>
      <c r="M8" s="5">
        <f>ABS(K8)</f>
        <v>1.258773050628033</v>
      </c>
      <c r="N8">
        <f t="shared" ref="N8:N32" si="1">((M8-$M$33)/$M$34)</f>
        <v>2.0953898077300601</v>
      </c>
      <c r="O8">
        <f t="shared" ref="O8:O32" si="2">((K8-$K$33)/$K$34)</f>
        <v>1.9474452163470737</v>
      </c>
      <c r="Q8" s="11" t="s">
        <v>89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x14ac:dyDescent="0.25">
      <c r="A9" s="30">
        <v>1</v>
      </c>
      <c r="B9" s="30">
        <v>-1</v>
      </c>
      <c r="C9" s="30">
        <v>-1</v>
      </c>
      <c r="D9" s="30">
        <v>-1</v>
      </c>
      <c r="E9" s="30">
        <v>1</v>
      </c>
      <c r="F9" s="30">
        <f t="shared" ref="F9:F22" si="3">(B9*E9)</f>
        <v>-1</v>
      </c>
      <c r="G9" s="30">
        <f t="shared" ref="G9:G22" si="4">(E9*E9)</f>
        <v>1</v>
      </c>
      <c r="H9" s="30">
        <f t="shared" ref="H9:H22" si="5">(B9*B9)</f>
        <v>1</v>
      </c>
      <c r="I9" s="5">
        <v>4.3499999999999996</v>
      </c>
      <c r="J9" s="5">
        <v>3.4486681457807622</v>
      </c>
      <c r="K9" s="5">
        <f t="shared" ref="K9:K22" si="6">(I9-J9)</f>
        <v>0.90133185421923745</v>
      </c>
      <c r="L9" s="5">
        <f t="shared" si="0"/>
        <v>-0.92799999999999994</v>
      </c>
      <c r="M9" s="5">
        <f t="shared" ref="M9:M22" si="7">ABS(K9)</f>
        <v>0.90133185421923745</v>
      </c>
      <c r="N9">
        <f t="shared" si="1"/>
        <v>1.0599534317442516</v>
      </c>
      <c r="O9">
        <f t="shared" si="2"/>
        <v>1.39444867123961</v>
      </c>
      <c r="Q9" s="8">
        <f t="array" ref="Q9:AO16">TRANSPOSE(A8:H32)</f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x14ac:dyDescent="0.25">
      <c r="A10" s="30">
        <v>1</v>
      </c>
      <c r="B10" s="30">
        <v>1</v>
      </c>
      <c r="C10" s="30">
        <v>-1</v>
      </c>
      <c r="D10" s="30">
        <v>-1</v>
      </c>
      <c r="E10" s="30">
        <v>-1</v>
      </c>
      <c r="F10" s="30">
        <f t="shared" si="3"/>
        <v>-1</v>
      </c>
      <c r="G10" s="30">
        <f t="shared" si="4"/>
        <v>1</v>
      </c>
      <c r="H10" s="30">
        <f t="shared" si="5"/>
        <v>1</v>
      </c>
      <c r="I10" s="5">
        <v>6.95</v>
      </c>
      <c r="J10" s="5">
        <v>7.7725396192730152</v>
      </c>
      <c r="K10" s="5">
        <f t="shared" si="6"/>
        <v>-0.822539619273015</v>
      </c>
      <c r="L10" s="5">
        <f t="shared" si="0"/>
        <v>1.6720000000000006</v>
      </c>
      <c r="M10" s="5">
        <f t="shared" si="7"/>
        <v>0.822539619273015</v>
      </c>
      <c r="N10">
        <f t="shared" si="1"/>
        <v>0.83170792722990006</v>
      </c>
      <c r="O10">
        <f t="shared" si="2"/>
        <v>-1.2725493654396072</v>
      </c>
      <c r="Q10">
        <v>-1</v>
      </c>
      <c r="R10">
        <v>-1</v>
      </c>
      <c r="S10">
        <v>1</v>
      </c>
      <c r="T10">
        <v>1</v>
      </c>
      <c r="U10">
        <v>1</v>
      </c>
      <c r="V10">
        <v>-1</v>
      </c>
      <c r="W10">
        <v>1</v>
      </c>
      <c r="X10">
        <v>-1</v>
      </c>
      <c r="Y10">
        <v>-1</v>
      </c>
      <c r="Z10">
        <v>-1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1</v>
      </c>
      <c r="AG10" s="8">
        <v>-1</v>
      </c>
      <c r="AH10" s="8">
        <v>-1</v>
      </c>
      <c r="AI10" s="8">
        <v>-1</v>
      </c>
      <c r="AJ10" s="8">
        <v>2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x14ac:dyDescent="0.25">
      <c r="A11" s="30">
        <v>1</v>
      </c>
      <c r="B11" s="30">
        <v>1</v>
      </c>
      <c r="C11" s="30">
        <v>1</v>
      </c>
      <c r="D11" s="30">
        <v>-1</v>
      </c>
      <c r="E11" s="30">
        <v>1</v>
      </c>
      <c r="F11" s="30">
        <f t="shared" si="3"/>
        <v>1</v>
      </c>
      <c r="G11" s="30">
        <f t="shared" si="4"/>
        <v>1</v>
      </c>
      <c r="H11" s="30">
        <f t="shared" si="5"/>
        <v>1</v>
      </c>
      <c r="I11" s="5">
        <v>6.4</v>
      </c>
      <c r="J11" s="5">
        <v>5.6054659247579917</v>
      </c>
      <c r="K11" s="5">
        <f t="shared" si="6"/>
        <v>0.7945340752420087</v>
      </c>
      <c r="L11" s="5">
        <f t="shared" si="0"/>
        <v>1.1220000000000008</v>
      </c>
      <c r="M11" s="5">
        <f t="shared" si="7"/>
        <v>0.7945340752420087</v>
      </c>
      <c r="N11">
        <f t="shared" si="1"/>
        <v>0.7505814110076009</v>
      </c>
      <c r="O11">
        <f t="shared" si="2"/>
        <v>1.229222045453549</v>
      </c>
      <c r="Q11">
        <v>1</v>
      </c>
      <c r="R11">
        <v>-1</v>
      </c>
      <c r="S11">
        <v>-1</v>
      </c>
      <c r="T11">
        <v>1</v>
      </c>
      <c r="U11">
        <v>1</v>
      </c>
      <c r="V11">
        <v>1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-1</v>
      </c>
      <c r="AD11">
        <v>1</v>
      </c>
      <c r="AE11">
        <v>1</v>
      </c>
      <c r="AF11">
        <v>1</v>
      </c>
      <c r="AG11" s="8">
        <v>-1</v>
      </c>
      <c r="AH11" s="8">
        <v>1</v>
      </c>
      <c r="AI11" s="8">
        <v>2</v>
      </c>
      <c r="AJ11" s="8">
        <v>-1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25">
      <c r="A12" s="30">
        <v>1</v>
      </c>
      <c r="B12" s="30">
        <v>1</v>
      </c>
      <c r="C12" s="30">
        <v>1</v>
      </c>
      <c r="D12" s="30">
        <v>-1</v>
      </c>
      <c r="E12" s="30">
        <v>-1</v>
      </c>
      <c r="F12" s="30">
        <f t="shared" si="3"/>
        <v>-1</v>
      </c>
      <c r="G12" s="30">
        <f t="shared" si="4"/>
        <v>1</v>
      </c>
      <c r="H12" s="30">
        <f t="shared" si="5"/>
        <v>1</v>
      </c>
      <c r="I12" s="5">
        <v>7.9</v>
      </c>
      <c r="J12" s="5">
        <v>8.5945807743298666</v>
      </c>
      <c r="K12" s="5">
        <f t="shared" si="6"/>
        <v>-0.6945807743298662</v>
      </c>
      <c r="L12" s="5">
        <f t="shared" si="0"/>
        <v>2.6220000000000008</v>
      </c>
      <c r="M12" s="5">
        <f t="shared" si="7"/>
        <v>0.6945807743298662</v>
      </c>
      <c r="N12">
        <f t="shared" si="1"/>
        <v>0.4610364880829273</v>
      </c>
      <c r="O12">
        <f t="shared" si="2"/>
        <v>-1.0745844977062982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-1</v>
      </c>
      <c r="AH12">
        <v>2</v>
      </c>
      <c r="AI12">
        <v>-1</v>
      </c>
      <c r="AJ12">
        <v>-1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57" x14ac:dyDescent="0.25">
      <c r="A13" s="30">
        <v>1</v>
      </c>
      <c r="B13" s="30">
        <v>-1</v>
      </c>
      <c r="C13" s="30">
        <v>1</v>
      </c>
      <c r="D13" s="30">
        <v>-1</v>
      </c>
      <c r="E13" s="30">
        <v>1</v>
      </c>
      <c r="F13" s="30">
        <f t="shared" si="3"/>
        <v>-1</v>
      </c>
      <c r="G13" s="30">
        <f t="shared" si="4"/>
        <v>1</v>
      </c>
      <c r="H13" s="30">
        <f t="shared" si="5"/>
        <v>1</v>
      </c>
      <c r="I13" s="5">
        <v>4.4000000000000004</v>
      </c>
      <c r="J13" s="5">
        <v>4.2707093008376127</v>
      </c>
      <c r="K13" s="5">
        <f t="shared" si="6"/>
        <v>0.12929069916238767</v>
      </c>
      <c r="L13" s="5">
        <f t="shared" si="0"/>
        <v>-0.87799999999999923</v>
      </c>
      <c r="M13" s="5">
        <f t="shared" si="7"/>
        <v>0.12929069916238767</v>
      </c>
      <c r="N13">
        <f t="shared" si="1"/>
        <v>-1.1764969375347032</v>
      </c>
      <c r="O13">
        <f t="shared" si="2"/>
        <v>0.20002537667638723</v>
      </c>
      <c r="Q13">
        <v>-1</v>
      </c>
      <c r="R13">
        <v>1</v>
      </c>
      <c r="S13">
        <v>-1</v>
      </c>
      <c r="T13">
        <v>1</v>
      </c>
      <c r="U13">
        <v>-1</v>
      </c>
      <c r="V13">
        <v>1</v>
      </c>
      <c r="W13">
        <v>1</v>
      </c>
      <c r="X13">
        <v>-1</v>
      </c>
      <c r="Y13">
        <v>1</v>
      </c>
      <c r="Z13">
        <v>-1</v>
      </c>
      <c r="AA13">
        <v>-1</v>
      </c>
      <c r="AB13">
        <v>1</v>
      </c>
      <c r="AC13">
        <v>-1</v>
      </c>
      <c r="AD13">
        <v>1</v>
      </c>
      <c r="AE13">
        <v>-1</v>
      </c>
      <c r="AF13">
        <v>-0.5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57" x14ac:dyDescent="0.25">
      <c r="A14" s="30">
        <v>1</v>
      </c>
      <c r="B14" s="30">
        <v>1</v>
      </c>
      <c r="C14" s="30">
        <v>-1</v>
      </c>
      <c r="D14" s="30">
        <v>-1</v>
      </c>
      <c r="E14" s="30">
        <v>1</v>
      </c>
      <c r="F14" s="30">
        <f t="shared" si="3"/>
        <v>1</v>
      </c>
      <c r="G14" s="30">
        <f t="shared" si="4"/>
        <v>1</v>
      </c>
      <c r="H14" s="30">
        <f t="shared" si="5"/>
        <v>1</v>
      </c>
      <c r="I14" s="5">
        <v>3.85</v>
      </c>
      <c r="J14" s="5">
        <v>4.7834247697011403</v>
      </c>
      <c r="K14" s="5">
        <f t="shared" si="6"/>
        <v>-0.93342476970114019</v>
      </c>
      <c r="L14" s="5">
        <f t="shared" si="0"/>
        <v>-1.4279999999999995</v>
      </c>
      <c r="M14" s="5">
        <f t="shared" si="7"/>
        <v>0.93342476970114019</v>
      </c>
      <c r="N14">
        <f t="shared" si="1"/>
        <v>1.152920253798517</v>
      </c>
      <c r="O14">
        <f t="shared" si="2"/>
        <v>-1.444099555251376</v>
      </c>
      <c r="Q14">
        <v>1</v>
      </c>
      <c r="R14">
        <v>-1</v>
      </c>
      <c r="S14">
        <v>-1</v>
      </c>
      <c r="T14">
        <v>1</v>
      </c>
      <c r="U14">
        <v>-1</v>
      </c>
      <c r="V14">
        <v>-1</v>
      </c>
      <c r="W14">
        <v>1</v>
      </c>
      <c r="X14">
        <v>1</v>
      </c>
      <c r="Y14">
        <v>-1</v>
      </c>
      <c r="Z14">
        <v>1</v>
      </c>
      <c r="AA14">
        <v>-1</v>
      </c>
      <c r="AB14">
        <v>1</v>
      </c>
      <c r="AC14">
        <v>-1</v>
      </c>
      <c r="AD14">
        <v>1</v>
      </c>
      <c r="AE14">
        <v>1</v>
      </c>
      <c r="AF14">
        <v>-0.5</v>
      </c>
      <c r="AG14">
        <v>1</v>
      </c>
      <c r="AH14">
        <v>1</v>
      </c>
      <c r="AI14">
        <v>1</v>
      </c>
      <c r="AJ14">
        <v>-2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57" x14ac:dyDescent="0.25">
      <c r="A15" s="30">
        <v>1</v>
      </c>
      <c r="B15" s="30">
        <v>-1</v>
      </c>
      <c r="C15" s="30">
        <v>-1</v>
      </c>
      <c r="D15" s="30">
        <v>-1</v>
      </c>
      <c r="E15" s="30">
        <v>-1</v>
      </c>
      <c r="F15" s="30">
        <f t="shared" si="3"/>
        <v>1</v>
      </c>
      <c r="G15" s="30">
        <f t="shared" si="4"/>
        <v>1</v>
      </c>
      <c r="H15" s="30">
        <f t="shared" si="5"/>
        <v>1</v>
      </c>
      <c r="I15" s="5">
        <v>1.95</v>
      </c>
      <c r="J15" s="5">
        <v>2.5191857943151161</v>
      </c>
      <c r="K15" s="5">
        <f t="shared" si="6"/>
        <v>-0.56918579431511618</v>
      </c>
      <c r="L15" s="5">
        <f t="shared" si="0"/>
        <v>-3.3279999999999994</v>
      </c>
      <c r="M15" s="5">
        <f t="shared" si="7"/>
        <v>0.56918579431511618</v>
      </c>
      <c r="N15">
        <f t="shared" si="1"/>
        <v>9.7792058012273225E-2</v>
      </c>
      <c r="O15">
        <f t="shared" si="2"/>
        <v>-0.88058618016857781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0.25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57" x14ac:dyDescent="0.25">
      <c r="A16" s="30">
        <v>1</v>
      </c>
      <c r="B16" s="30">
        <v>-1</v>
      </c>
      <c r="C16" s="30">
        <v>1</v>
      </c>
      <c r="D16" s="30">
        <v>1</v>
      </c>
      <c r="E16" s="30">
        <v>1</v>
      </c>
      <c r="F16" s="30">
        <f t="shared" si="3"/>
        <v>-1</v>
      </c>
      <c r="G16" s="30">
        <f t="shared" si="4"/>
        <v>1</v>
      </c>
      <c r="H16" s="30">
        <f t="shared" si="5"/>
        <v>1</v>
      </c>
      <c r="I16" s="5">
        <v>4.5</v>
      </c>
      <c r="J16" s="5">
        <v>5.5959334559503553</v>
      </c>
      <c r="K16" s="5">
        <f t="shared" si="6"/>
        <v>-1.0959334559503553</v>
      </c>
      <c r="L16" s="5">
        <f t="shared" si="0"/>
        <v>-0.77799999999999958</v>
      </c>
      <c r="M16" s="5">
        <f t="shared" si="7"/>
        <v>1.0959334559503553</v>
      </c>
      <c r="N16">
        <f t="shared" si="1"/>
        <v>1.6236757426640458</v>
      </c>
      <c r="O16">
        <f t="shared" si="2"/>
        <v>-1.6955164119222301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24" ht="17.25" x14ac:dyDescent="0.25">
      <c r="A17" s="30">
        <v>1</v>
      </c>
      <c r="B17" s="30">
        <v>-1</v>
      </c>
      <c r="C17" s="30">
        <v>-1</v>
      </c>
      <c r="D17" s="30">
        <v>1</v>
      </c>
      <c r="E17" s="30">
        <v>-1</v>
      </c>
      <c r="F17" s="30">
        <f t="shared" si="3"/>
        <v>1</v>
      </c>
      <c r="G17" s="30">
        <f t="shared" si="4"/>
        <v>1</v>
      </c>
      <c r="H17" s="30">
        <f t="shared" si="5"/>
        <v>1</v>
      </c>
      <c r="I17" s="5">
        <v>4.7</v>
      </c>
      <c r="J17" s="5">
        <v>3.8444099494278587</v>
      </c>
      <c r="K17" s="5">
        <f t="shared" si="6"/>
        <v>0.85559005057214144</v>
      </c>
      <c r="L17" s="5">
        <f t="shared" si="0"/>
        <v>-0.5779999999999994</v>
      </c>
      <c r="M17" s="5">
        <f t="shared" si="7"/>
        <v>0.85559005057214144</v>
      </c>
      <c r="N17">
        <f t="shared" si="1"/>
        <v>0.92744848302749505</v>
      </c>
      <c r="O17">
        <f t="shared" si="2"/>
        <v>1.3236816202170445</v>
      </c>
      <c r="Q17" s="11" t="s">
        <v>90</v>
      </c>
      <c r="R17" s="3"/>
      <c r="S17" s="3"/>
      <c r="T17" s="3"/>
      <c r="U17" s="3"/>
      <c r="V17" s="3"/>
      <c r="W17" s="3"/>
      <c r="X17" s="3"/>
    </row>
    <row r="18" spans="1:24" x14ac:dyDescent="0.25">
      <c r="A18" s="30">
        <v>1</v>
      </c>
      <c r="B18" s="30">
        <v>1</v>
      </c>
      <c r="C18" s="30">
        <v>1</v>
      </c>
      <c r="D18" s="30">
        <v>1</v>
      </c>
      <c r="E18" s="30">
        <v>-1</v>
      </c>
      <c r="F18" s="30">
        <f t="shared" si="3"/>
        <v>-1</v>
      </c>
      <c r="G18" s="30">
        <f t="shared" si="4"/>
        <v>1</v>
      </c>
      <c r="H18" s="30">
        <f t="shared" si="5"/>
        <v>1</v>
      </c>
      <c r="I18" s="5">
        <v>10.75</v>
      </c>
      <c r="J18" s="5">
        <v>9.9198049294426109</v>
      </c>
      <c r="K18" s="5">
        <f t="shared" si="6"/>
        <v>0.83019507055738906</v>
      </c>
      <c r="L18" s="5">
        <f t="shared" si="0"/>
        <v>5.4720000000000004</v>
      </c>
      <c r="M18" s="5">
        <f t="shared" si="7"/>
        <v>0.83019507055738906</v>
      </c>
      <c r="N18">
        <f t="shared" si="1"/>
        <v>0.85388425389304878</v>
      </c>
      <c r="O18">
        <f t="shared" si="2"/>
        <v>1.2843930984900465</v>
      </c>
      <c r="Q18">
        <f t="array" ref="Q18:X25">MMULT(Q9:AO16,A8:H32)</f>
        <v>25</v>
      </c>
      <c r="R18">
        <v>1</v>
      </c>
      <c r="S18">
        <v>3</v>
      </c>
      <c r="T18">
        <v>-1</v>
      </c>
      <c r="U18">
        <v>-5.5</v>
      </c>
      <c r="V18">
        <v>1.5</v>
      </c>
      <c r="W18">
        <v>19.25</v>
      </c>
      <c r="X18">
        <v>23</v>
      </c>
    </row>
    <row r="19" spans="1:24" x14ac:dyDescent="0.25">
      <c r="A19" s="30">
        <v>1</v>
      </c>
      <c r="B19" s="30">
        <v>1</v>
      </c>
      <c r="C19" s="30">
        <v>-1</v>
      </c>
      <c r="D19" s="30">
        <v>1</v>
      </c>
      <c r="E19" s="30">
        <v>1</v>
      </c>
      <c r="F19" s="30">
        <f t="shared" si="3"/>
        <v>1</v>
      </c>
      <c r="G19" s="30">
        <f t="shared" si="4"/>
        <v>1</v>
      </c>
      <c r="H19" s="30">
        <f t="shared" si="5"/>
        <v>1</v>
      </c>
      <c r="I19" s="5">
        <v>6.05</v>
      </c>
      <c r="J19" s="5">
        <v>6.1086489248138829</v>
      </c>
      <c r="K19" s="5">
        <f t="shared" si="6"/>
        <v>-5.8648924813883063E-2</v>
      </c>
      <c r="L19" s="5">
        <f t="shared" si="0"/>
        <v>0.77200000000000024</v>
      </c>
      <c r="M19" s="5">
        <f t="shared" si="7"/>
        <v>5.8648924813883063E-2</v>
      </c>
      <c r="N19">
        <f t="shared" si="1"/>
        <v>-1.3811321714123588</v>
      </c>
      <c r="O19">
        <f t="shared" si="2"/>
        <v>-9.0735631824747448E-2</v>
      </c>
      <c r="Q19">
        <v>1</v>
      </c>
      <c r="R19">
        <v>23</v>
      </c>
      <c r="S19">
        <v>-4</v>
      </c>
      <c r="T19">
        <v>0</v>
      </c>
      <c r="U19">
        <v>1.5</v>
      </c>
      <c r="V19">
        <v>-8.5</v>
      </c>
      <c r="W19">
        <v>0.25</v>
      </c>
      <c r="X19">
        <v>7</v>
      </c>
    </row>
    <row r="20" spans="1:24" x14ac:dyDescent="0.25">
      <c r="A20" s="30">
        <v>1</v>
      </c>
      <c r="B20" s="30">
        <v>1</v>
      </c>
      <c r="C20" s="30">
        <v>-1</v>
      </c>
      <c r="D20" s="30">
        <v>1</v>
      </c>
      <c r="E20" s="30">
        <v>-1</v>
      </c>
      <c r="F20" s="30">
        <f t="shared" si="3"/>
        <v>-1</v>
      </c>
      <c r="G20" s="30">
        <f t="shared" si="4"/>
        <v>1</v>
      </c>
      <c r="H20" s="30">
        <f t="shared" si="5"/>
        <v>1</v>
      </c>
      <c r="I20" s="5">
        <v>9.85</v>
      </c>
      <c r="J20" s="5">
        <v>9.0977637743857578</v>
      </c>
      <c r="K20" s="5">
        <f t="shared" si="6"/>
        <v>0.75223622561424186</v>
      </c>
      <c r="L20" s="5">
        <f t="shared" si="0"/>
        <v>4.5720000000000001</v>
      </c>
      <c r="M20" s="5">
        <f t="shared" si="7"/>
        <v>0.75223622561424186</v>
      </c>
      <c r="N20">
        <f t="shared" si="1"/>
        <v>0.62805291521418805</v>
      </c>
      <c r="O20">
        <f t="shared" si="2"/>
        <v>1.163783128662103</v>
      </c>
      <c r="Q20">
        <v>3</v>
      </c>
      <c r="R20">
        <v>-4</v>
      </c>
      <c r="S20">
        <v>23</v>
      </c>
      <c r="T20">
        <v>4</v>
      </c>
      <c r="U20">
        <v>-0.5</v>
      </c>
      <c r="V20">
        <v>2.5</v>
      </c>
      <c r="W20">
        <v>2.25</v>
      </c>
      <c r="X20">
        <v>0</v>
      </c>
    </row>
    <row r="21" spans="1:24" x14ac:dyDescent="0.25">
      <c r="A21" s="30">
        <v>1</v>
      </c>
      <c r="B21" s="30">
        <v>1</v>
      </c>
      <c r="C21" s="30">
        <v>1</v>
      </c>
      <c r="D21" s="30">
        <v>1</v>
      </c>
      <c r="E21" s="30">
        <v>1</v>
      </c>
      <c r="F21" s="30">
        <f t="shared" si="3"/>
        <v>1</v>
      </c>
      <c r="G21" s="30">
        <f t="shared" si="4"/>
        <v>1</v>
      </c>
      <c r="H21" s="30">
        <f t="shared" si="5"/>
        <v>1</v>
      </c>
      <c r="I21" s="5">
        <v>7.15</v>
      </c>
      <c r="J21" s="5">
        <v>6.9306900798707343</v>
      </c>
      <c r="K21" s="5">
        <f t="shared" si="6"/>
        <v>0.21930992012926609</v>
      </c>
      <c r="L21" s="5">
        <f t="shared" si="0"/>
        <v>1.8720000000000008</v>
      </c>
      <c r="M21" s="5">
        <f t="shared" si="7"/>
        <v>0.21930992012926609</v>
      </c>
      <c r="N21">
        <f t="shared" si="1"/>
        <v>-0.91572907735663478</v>
      </c>
      <c r="O21">
        <f t="shared" si="2"/>
        <v>0.33929392962465105</v>
      </c>
      <c r="Q21">
        <v>-1</v>
      </c>
      <c r="R21">
        <v>0</v>
      </c>
      <c r="S21">
        <v>4</v>
      </c>
      <c r="T21">
        <v>23</v>
      </c>
      <c r="U21">
        <v>-0.5</v>
      </c>
      <c r="V21">
        <v>2.5</v>
      </c>
      <c r="W21">
        <v>-1.75</v>
      </c>
      <c r="X21">
        <v>-4</v>
      </c>
    </row>
    <row r="22" spans="1:24" x14ac:dyDescent="0.25">
      <c r="A22" s="30">
        <v>1</v>
      </c>
      <c r="B22" s="30">
        <v>-1</v>
      </c>
      <c r="C22" s="30">
        <v>1</v>
      </c>
      <c r="D22" s="30">
        <v>1</v>
      </c>
      <c r="E22" s="30">
        <v>-1</v>
      </c>
      <c r="F22" s="30">
        <f t="shared" si="3"/>
        <v>1</v>
      </c>
      <c r="G22" s="30">
        <f t="shared" si="4"/>
        <v>1</v>
      </c>
      <c r="H22" s="30">
        <f t="shared" si="5"/>
        <v>1</v>
      </c>
      <c r="I22" s="5">
        <v>4.25</v>
      </c>
      <c r="J22" s="5">
        <v>4.6664511044847092</v>
      </c>
      <c r="K22" s="5">
        <f t="shared" si="6"/>
        <v>-0.41645110448470923</v>
      </c>
      <c r="L22" s="5">
        <f t="shared" si="0"/>
        <v>-1.0279999999999996</v>
      </c>
      <c r="M22" s="5">
        <f t="shared" si="7"/>
        <v>0.41645110448470923</v>
      </c>
      <c r="N22">
        <f t="shared" si="1"/>
        <v>-0.34465009838775379</v>
      </c>
      <c r="O22">
        <f t="shared" si="2"/>
        <v>-0.64429065339980951</v>
      </c>
      <c r="Q22">
        <v>-5.5</v>
      </c>
      <c r="R22">
        <v>1.5</v>
      </c>
      <c r="S22">
        <v>-0.5</v>
      </c>
      <c r="T22">
        <v>-0.5</v>
      </c>
      <c r="U22">
        <v>19.25</v>
      </c>
      <c r="V22">
        <v>0.25</v>
      </c>
      <c r="W22">
        <v>-5.125</v>
      </c>
      <c r="X22">
        <v>-8.5</v>
      </c>
    </row>
    <row r="23" spans="1:24" x14ac:dyDescent="0.25">
      <c r="A23" s="30">
        <v>1</v>
      </c>
      <c r="B23" s="30">
        <v>1</v>
      </c>
      <c r="C23" s="30">
        <v>1</v>
      </c>
      <c r="D23" s="30">
        <v>1</v>
      </c>
      <c r="E23" s="30">
        <v>-0.5</v>
      </c>
      <c r="F23" s="30">
        <f t="shared" ref="F23:F32" si="8">(B23*E23)</f>
        <v>-0.5</v>
      </c>
      <c r="G23" s="30">
        <f t="shared" ref="G23:G32" si="9">(E23*E23)</f>
        <v>0.25</v>
      </c>
      <c r="H23" s="30">
        <f t="shared" ref="H23:H32" si="10">(B23*B23)</f>
        <v>1</v>
      </c>
      <c r="I23" s="5">
        <v>6.45</v>
      </c>
      <c r="J23" s="5">
        <v>6.7983248136999297</v>
      </c>
      <c r="K23" s="5">
        <f t="shared" ref="K23:K32" si="11">(I23-J23)</f>
        <v>-0.34832481369992951</v>
      </c>
      <c r="L23" s="5">
        <f t="shared" si="0"/>
        <v>1.1720000000000006</v>
      </c>
      <c r="M23" s="5">
        <f t="shared" ref="M23:M32" si="12">ABS(K23)</f>
        <v>0.34832481369992951</v>
      </c>
      <c r="N23">
        <f t="shared" si="1"/>
        <v>-0.54199847442349358</v>
      </c>
      <c r="O23">
        <f t="shared" si="2"/>
        <v>-0.53889260803325545</v>
      </c>
      <c r="Q23">
        <v>1.5</v>
      </c>
      <c r="R23">
        <v>-8.5</v>
      </c>
      <c r="S23">
        <v>2.5</v>
      </c>
      <c r="T23">
        <v>2.5</v>
      </c>
      <c r="U23">
        <v>0.25</v>
      </c>
      <c r="V23">
        <v>22.25</v>
      </c>
      <c r="W23">
        <v>1.875</v>
      </c>
      <c r="X23">
        <v>-4.5</v>
      </c>
    </row>
    <row r="24" spans="1:24" x14ac:dyDescent="0.25">
      <c r="A24" s="30">
        <v>1</v>
      </c>
      <c r="B24" s="30">
        <v>-1</v>
      </c>
      <c r="C24" s="30">
        <v>-1</v>
      </c>
      <c r="D24" s="30">
        <v>-1</v>
      </c>
      <c r="E24" s="30">
        <v>-1</v>
      </c>
      <c r="F24" s="30">
        <f t="shared" si="8"/>
        <v>1</v>
      </c>
      <c r="G24" s="30">
        <f t="shared" si="9"/>
        <v>1</v>
      </c>
      <c r="H24" s="30">
        <f t="shared" si="10"/>
        <v>1</v>
      </c>
      <c r="I24" s="5">
        <v>2.1</v>
      </c>
      <c r="J24" s="5">
        <v>2.5191857943151161</v>
      </c>
      <c r="K24" s="5">
        <f t="shared" si="11"/>
        <v>-0.41918579431511604</v>
      </c>
      <c r="L24" s="5">
        <f t="shared" si="0"/>
        <v>-3.1779999999999995</v>
      </c>
      <c r="M24" s="5">
        <f t="shared" si="12"/>
        <v>0.41918579431511604</v>
      </c>
      <c r="N24">
        <f t="shared" si="1"/>
        <v>-0.3367282433920491</v>
      </c>
      <c r="O24">
        <f t="shared" si="2"/>
        <v>-0.64852148645248864</v>
      </c>
      <c r="Q24">
        <v>19.25</v>
      </c>
      <c r="R24">
        <v>0.25</v>
      </c>
      <c r="S24">
        <v>2.25</v>
      </c>
      <c r="T24">
        <v>-1.75</v>
      </c>
      <c r="U24">
        <v>-5.125</v>
      </c>
      <c r="V24">
        <v>1.875</v>
      </c>
      <c r="W24">
        <v>19.0625</v>
      </c>
      <c r="X24">
        <v>22.25</v>
      </c>
    </row>
    <row r="25" spans="1:24" x14ac:dyDescent="0.25">
      <c r="A25" s="30">
        <v>1</v>
      </c>
      <c r="B25" s="30">
        <v>-1</v>
      </c>
      <c r="C25" s="30">
        <v>1</v>
      </c>
      <c r="D25" s="30">
        <v>2</v>
      </c>
      <c r="E25" s="30">
        <v>-1</v>
      </c>
      <c r="F25" s="30">
        <f t="shared" si="8"/>
        <v>1</v>
      </c>
      <c r="G25" s="30">
        <f t="shared" si="9"/>
        <v>1</v>
      </c>
      <c r="H25" s="30">
        <f t="shared" si="10"/>
        <v>1</v>
      </c>
      <c r="I25" s="5">
        <v>4.75</v>
      </c>
      <c r="J25" s="5">
        <v>5.3290631820410805</v>
      </c>
      <c r="K25" s="5">
        <f t="shared" si="11"/>
        <v>-0.57906318204108054</v>
      </c>
      <c r="L25" s="5">
        <f t="shared" si="0"/>
        <v>-0.52799999999999958</v>
      </c>
      <c r="M25" s="5">
        <f t="shared" si="12"/>
        <v>0.57906318204108054</v>
      </c>
      <c r="N25">
        <f t="shared" si="1"/>
        <v>0.12640489462409579</v>
      </c>
      <c r="O25">
        <f t="shared" si="2"/>
        <v>-0.89586746655085092</v>
      </c>
      <c r="Q25">
        <v>23</v>
      </c>
      <c r="R25">
        <v>7</v>
      </c>
      <c r="S25">
        <v>0</v>
      </c>
      <c r="T25">
        <v>-4</v>
      </c>
      <c r="U25">
        <v>-8.5</v>
      </c>
      <c r="V25">
        <v>-4.5</v>
      </c>
      <c r="W25">
        <v>22.25</v>
      </c>
      <c r="X25">
        <v>35</v>
      </c>
    </row>
    <row r="26" spans="1:24" ht="17.25" x14ac:dyDescent="0.25">
      <c r="A26" s="30">
        <v>1</v>
      </c>
      <c r="B26" s="30">
        <v>-1</v>
      </c>
      <c r="C26" s="30">
        <v>2</v>
      </c>
      <c r="D26" s="30">
        <v>-1</v>
      </c>
      <c r="E26" s="30">
        <v>-1</v>
      </c>
      <c r="F26" s="30">
        <f t="shared" si="8"/>
        <v>1</v>
      </c>
      <c r="G26" s="30">
        <f t="shared" si="9"/>
        <v>1</v>
      </c>
      <c r="H26" s="30">
        <f t="shared" si="10"/>
        <v>1</v>
      </c>
      <c r="I26" s="5">
        <v>3.6</v>
      </c>
      <c r="J26" s="5">
        <v>3.7522475269003923</v>
      </c>
      <c r="K26" s="5">
        <f t="shared" si="11"/>
        <v>-0.15224752690039223</v>
      </c>
      <c r="L26" s="5">
        <f t="shared" si="0"/>
        <v>-1.6779999999999995</v>
      </c>
      <c r="M26" s="5">
        <f t="shared" si="12"/>
        <v>0.15224752690039223</v>
      </c>
      <c r="N26">
        <f t="shared" si="1"/>
        <v>-1.109995552814671</v>
      </c>
      <c r="O26">
        <f t="shared" si="2"/>
        <v>-0.2355418379944797</v>
      </c>
      <c r="Q26" s="11" t="s">
        <v>91</v>
      </c>
      <c r="R26" s="3"/>
      <c r="S26" s="3"/>
      <c r="T26" s="3"/>
      <c r="U26" s="3"/>
      <c r="V26" s="3"/>
      <c r="W26" s="3"/>
      <c r="X26" s="3"/>
    </row>
    <row r="27" spans="1:24" x14ac:dyDescent="0.25">
      <c r="A27" s="30">
        <v>1</v>
      </c>
      <c r="B27" s="30">
        <v>2</v>
      </c>
      <c r="C27" s="30">
        <v>-1</v>
      </c>
      <c r="D27" s="30">
        <v>-1</v>
      </c>
      <c r="E27" s="30">
        <v>-1</v>
      </c>
      <c r="F27" s="30">
        <f t="shared" si="8"/>
        <v>-2</v>
      </c>
      <c r="G27" s="30">
        <f t="shared" si="9"/>
        <v>1</v>
      </c>
      <c r="H27" s="30">
        <f t="shared" si="10"/>
        <v>4</v>
      </c>
      <c r="I27" s="5">
        <v>4.55</v>
      </c>
      <c r="J27" s="5">
        <v>4.4629187965750132</v>
      </c>
      <c r="K27" s="5">
        <f t="shared" si="11"/>
        <v>8.7081203424986597E-2</v>
      </c>
      <c r="L27" s="5">
        <f t="shared" si="0"/>
        <v>-0.72799999999999976</v>
      </c>
      <c r="M27" s="5">
        <f t="shared" si="12"/>
        <v>8.7081203424986597E-2</v>
      </c>
      <c r="N27">
        <f t="shared" si="1"/>
        <v>-1.2987694896009696</v>
      </c>
      <c r="O27">
        <f t="shared" si="2"/>
        <v>0.13472315200831692</v>
      </c>
      <c r="Q27">
        <f t="array" ref="Q27:X34">MINVERSE(Q18:X25)</f>
        <v>0.1831767840303728</v>
      </c>
      <c r="R27">
        <v>-4.3288214381008187E-3</v>
      </c>
      <c r="S27">
        <v>-6.7653487016233428E-3</v>
      </c>
      <c r="T27">
        <v>-5.680547393020683E-3</v>
      </c>
      <c r="U27">
        <v>1.9854429355928849E-3</v>
      </c>
      <c r="V27">
        <v>-2.3302460542337311E-4</v>
      </c>
      <c r="W27">
        <v>-0.17197562006788764</v>
      </c>
      <c r="X27">
        <v>-1.0377179184723353E-2</v>
      </c>
    </row>
    <row r="28" spans="1:24" x14ac:dyDescent="0.25">
      <c r="A28" s="30">
        <v>1</v>
      </c>
      <c r="B28" s="30">
        <v>0</v>
      </c>
      <c r="C28" s="30">
        <v>0</v>
      </c>
      <c r="D28" s="30">
        <v>0</v>
      </c>
      <c r="E28" s="30">
        <v>0</v>
      </c>
      <c r="F28" s="30">
        <f t="shared" si="8"/>
        <v>0</v>
      </c>
      <c r="G28" s="30">
        <f t="shared" si="9"/>
        <v>0</v>
      </c>
      <c r="H28" s="30">
        <f t="shared" si="10"/>
        <v>0</v>
      </c>
      <c r="I28" s="31">
        <v>4.5</v>
      </c>
      <c r="J28" s="5">
        <v>4.5177512779450089</v>
      </c>
      <c r="K28" s="5">
        <f t="shared" si="11"/>
        <v>-1.7751277945008859E-2</v>
      </c>
      <c r="L28" s="5">
        <f t="shared" si="0"/>
        <v>-0.77799999999999958</v>
      </c>
      <c r="M28" s="5">
        <f t="shared" si="12"/>
        <v>1.7751277945008859E-2</v>
      </c>
      <c r="N28">
        <f t="shared" si="1"/>
        <v>-1.4996045570402969</v>
      </c>
      <c r="O28">
        <f t="shared" si="2"/>
        <v>-2.7462965862520405E-2</v>
      </c>
      <c r="Q28">
        <v>-4.3288214381008109E-3</v>
      </c>
      <c r="R28">
        <v>6.159309437333637E-2</v>
      </c>
      <c r="S28">
        <v>6.5373378409868156E-3</v>
      </c>
      <c r="T28">
        <v>-6.4285624845451927E-3</v>
      </c>
      <c r="U28">
        <v>-1.190633953161138E-2</v>
      </c>
      <c r="V28">
        <v>1.2357258431413552E-2</v>
      </c>
      <c r="W28">
        <v>4.3496891359463212E-2</v>
      </c>
      <c r="X28">
        <v>-3.9163002094303109E-2</v>
      </c>
    </row>
    <row r="29" spans="1:24" x14ac:dyDescent="0.25">
      <c r="A29" s="30">
        <v>1</v>
      </c>
      <c r="B29" s="30">
        <v>0</v>
      </c>
      <c r="C29" s="30">
        <v>0</v>
      </c>
      <c r="D29" s="30">
        <v>0</v>
      </c>
      <c r="E29" s="30">
        <v>0</v>
      </c>
      <c r="F29" s="30">
        <f t="shared" si="8"/>
        <v>0</v>
      </c>
      <c r="G29" s="30">
        <f t="shared" si="9"/>
        <v>0</v>
      </c>
      <c r="H29" s="30">
        <f t="shared" si="10"/>
        <v>0</v>
      </c>
      <c r="I29" s="31">
        <v>4.2</v>
      </c>
      <c r="J29" s="5">
        <v>4.5177512779450089</v>
      </c>
      <c r="K29" s="5">
        <f t="shared" si="11"/>
        <v>-0.31775127794500868</v>
      </c>
      <c r="L29" s="5">
        <f t="shared" si="0"/>
        <v>-1.0779999999999994</v>
      </c>
      <c r="M29" s="5">
        <f t="shared" si="12"/>
        <v>0.31775127794500868</v>
      </c>
      <c r="N29">
        <f t="shared" si="1"/>
        <v>-0.63056395423165368</v>
      </c>
      <c r="O29">
        <f t="shared" si="2"/>
        <v>-0.49159235329469808</v>
      </c>
      <c r="Q29">
        <v>-6.7653487016233462E-3</v>
      </c>
      <c r="R29">
        <v>6.5373378409868199E-3</v>
      </c>
      <c r="S29">
        <v>4.7703431719124674E-2</v>
      </c>
      <c r="T29">
        <v>-7.9774363499585041E-3</v>
      </c>
      <c r="U29">
        <v>-2.7627345639353663E-4</v>
      </c>
      <c r="V29">
        <v>9.8099727947930011E-4</v>
      </c>
      <c r="W29">
        <v>-9.5175184880495738E-3</v>
      </c>
      <c r="X29">
        <v>8.3360817025145695E-3</v>
      </c>
    </row>
    <row r="30" spans="1:24" x14ac:dyDescent="0.25">
      <c r="A30" s="30">
        <v>1</v>
      </c>
      <c r="B30" s="30">
        <v>0</v>
      </c>
      <c r="C30" s="30">
        <v>0</v>
      </c>
      <c r="D30" s="30">
        <v>0</v>
      </c>
      <c r="E30" s="30">
        <v>0</v>
      </c>
      <c r="F30" s="30">
        <f t="shared" si="8"/>
        <v>0</v>
      </c>
      <c r="G30" s="30">
        <f t="shared" si="9"/>
        <v>0</v>
      </c>
      <c r="H30" s="30">
        <f t="shared" si="10"/>
        <v>0</v>
      </c>
      <c r="I30" s="31">
        <v>4.25</v>
      </c>
      <c r="J30" s="5">
        <v>4.5177512779450089</v>
      </c>
      <c r="K30" s="5">
        <f t="shared" si="11"/>
        <v>-0.26775127794500886</v>
      </c>
      <c r="L30" s="5">
        <f t="shared" si="0"/>
        <v>-1.0279999999999996</v>
      </c>
      <c r="M30" s="5">
        <f t="shared" si="12"/>
        <v>0.26775127794500886</v>
      </c>
      <c r="N30">
        <f t="shared" si="1"/>
        <v>-0.77540405469976048</v>
      </c>
      <c r="O30">
        <f t="shared" si="2"/>
        <v>-0.41423745538933537</v>
      </c>
      <c r="Q30">
        <v>-5.680547393020683E-3</v>
      </c>
      <c r="R30">
        <v>-6.4285624845451944E-3</v>
      </c>
      <c r="S30">
        <v>-7.9774363499585024E-3</v>
      </c>
      <c r="T30">
        <v>4.7111758933313999E-2</v>
      </c>
      <c r="U30">
        <v>4.8240029663723458E-3</v>
      </c>
      <c r="V30">
        <v>-4.2322792795993587E-3</v>
      </c>
      <c r="W30">
        <v>-2.8707011606425668E-4</v>
      </c>
      <c r="X30">
        <v>1.1212732620084162E-2</v>
      </c>
    </row>
    <row r="31" spans="1:24" x14ac:dyDescent="0.25">
      <c r="A31" s="30">
        <v>1</v>
      </c>
      <c r="B31" s="30">
        <v>0</v>
      </c>
      <c r="C31" s="30">
        <v>0</v>
      </c>
      <c r="D31" s="30">
        <v>0</v>
      </c>
      <c r="E31" s="30">
        <v>0</v>
      </c>
      <c r="F31" s="30">
        <f t="shared" si="8"/>
        <v>0</v>
      </c>
      <c r="G31" s="30">
        <f t="shared" si="9"/>
        <v>0</v>
      </c>
      <c r="H31" s="30">
        <f t="shared" si="10"/>
        <v>0</v>
      </c>
      <c r="I31" s="31">
        <v>5</v>
      </c>
      <c r="J31" s="5">
        <v>4.5177512779450089</v>
      </c>
      <c r="K31" s="5">
        <f t="shared" si="11"/>
        <v>0.48224872205499114</v>
      </c>
      <c r="L31" s="5">
        <f t="shared" si="0"/>
        <v>-0.27799999999999958</v>
      </c>
      <c r="M31" s="5">
        <f t="shared" si="12"/>
        <v>0.48224872205499114</v>
      </c>
      <c r="N31">
        <f t="shared" si="1"/>
        <v>-0.1540474275989191</v>
      </c>
      <c r="O31">
        <f t="shared" si="2"/>
        <v>0.74608601319110956</v>
      </c>
      <c r="Q31">
        <v>1.9854429355928732E-3</v>
      </c>
      <c r="R31">
        <v>-1.1906339531611378E-2</v>
      </c>
      <c r="S31">
        <v>-2.7627345639353565E-4</v>
      </c>
      <c r="T31">
        <v>4.824002966372345E-3</v>
      </c>
      <c r="U31">
        <v>6.1136513801914698E-2</v>
      </c>
      <c r="V31">
        <v>1.1566692256277098E-3</v>
      </c>
      <c r="W31">
        <v>-1.7265255762121835E-2</v>
      </c>
      <c r="X31">
        <v>2.7599786303055523E-2</v>
      </c>
    </row>
    <row r="32" spans="1:24" x14ac:dyDescent="0.25">
      <c r="A32" s="30">
        <v>1</v>
      </c>
      <c r="B32" s="30">
        <v>0</v>
      </c>
      <c r="C32" s="30">
        <v>0</v>
      </c>
      <c r="D32" s="30">
        <v>0</v>
      </c>
      <c r="E32" s="30">
        <v>0</v>
      </c>
      <c r="F32" s="30">
        <f t="shared" si="8"/>
        <v>0</v>
      </c>
      <c r="G32" s="30">
        <f t="shared" si="9"/>
        <v>0</v>
      </c>
      <c r="H32" s="30">
        <f t="shared" si="10"/>
        <v>0</v>
      </c>
      <c r="I32" s="31">
        <v>4.9000000000000004</v>
      </c>
      <c r="J32" s="5">
        <v>4.5177512779450089</v>
      </c>
      <c r="K32" s="5">
        <f t="shared" si="11"/>
        <v>0.3822487220549915</v>
      </c>
      <c r="L32" s="5">
        <f t="shared" si="0"/>
        <v>-0.37799999999999923</v>
      </c>
      <c r="M32" s="5">
        <f t="shared" si="12"/>
        <v>0.3822487220549915</v>
      </c>
      <c r="N32">
        <f t="shared" si="1"/>
        <v>-0.4437276285351327</v>
      </c>
      <c r="O32">
        <f t="shared" si="2"/>
        <v>0.59137621738038415</v>
      </c>
      <c r="Q32">
        <v>-2.3302460542337888E-4</v>
      </c>
      <c r="R32">
        <v>1.2357258431413561E-2</v>
      </c>
      <c r="S32">
        <v>9.8099727947930141E-4</v>
      </c>
      <c r="T32">
        <v>-4.2322792795993604E-3</v>
      </c>
      <c r="U32">
        <v>1.1566692256277092E-3</v>
      </c>
      <c r="V32">
        <v>6.1367604170770564E-2</v>
      </c>
      <c r="W32">
        <v>-4.8153950480806514E-2</v>
      </c>
      <c r="X32">
        <v>3.598116986201981E-2</v>
      </c>
    </row>
    <row r="33" spans="1:64" x14ac:dyDescent="0.25">
      <c r="A33" s="17"/>
      <c r="B33" s="17"/>
      <c r="C33" s="17"/>
      <c r="E33" s="33"/>
      <c r="F33" s="33"/>
      <c r="G33" s="33"/>
      <c r="H33" s="10" t="s">
        <v>38</v>
      </c>
      <c r="I33" s="31">
        <f>AVERAGE(I8:I32)</f>
        <v>5.2779999999999996</v>
      </c>
      <c r="J33" s="19" t="s">
        <v>128</v>
      </c>
      <c r="K33" s="41">
        <f>AVERAGE(K8:K32)</f>
        <v>1.7852386235972515E-15</v>
      </c>
      <c r="L33" s="16" t="s">
        <v>38</v>
      </c>
      <c r="M33" s="16">
        <f>AVERAGE(M8:M32)</f>
        <v>0.53542716749277208</v>
      </c>
      <c r="N33" s="17"/>
      <c r="O33" s="17"/>
      <c r="Q33">
        <v>-0.17197562006788761</v>
      </c>
      <c r="R33">
        <v>4.3496891359463212E-2</v>
      </c>
      <c r="S33">
        <v>-9.517518488049579E-3</v>
      </c>
      <c r="T33">
        <v>-2.8707011606425391E-4</v>
      </c>
      <c r="U33">
        <v>-1.7265255762121835E-2</v>
      </c>
      <c r="V33">
        <v>-4.8153950480806521E-2</v>
      </c>
      <c r="W33">
        <v>0.4540968354008304</v>
      </c>
      <c r="X33">
        <v>-0.19477969420654931</v>
      </c>
    </row>
    <row r="34" spans="1:64" x14ac:dyDescent="0.25">
      <c r="A34" s="17"/>
      <c r="B34" s="17"/>
      <c r="C34" s="17"/>
      <c r="D34" s="17"/>
      <c r="E34" s="17"/>
      <c r="F34" s="17"/>
      <c r="G34" s="17"/>
      <c r="H34" s="16" t="s">
        <v>37</v>
      </c>
      <c r="I34" s="5">
        <f>STDEV(I8:I32)</f>
        <v>2.053659335592608</v>
      </c>
      <c r="J34" t="s">
        <v>37</v>
      </c>
      <c r="K34" s="41">
        <f>STDEV(K8:K32)</f>
        <v>0.64637148201230465</v>
      </c>
      <c r="L34" s="16" t="s">
        <v>37</v>
      </c>
      <c r="M34" s="16">
        <f>STDEV(M8:M32)</f>
        <v>0.34520826648425046</v>
      </c>
      <c r="N34" s="17"/>
      <c r="O34" s="17"/>
      <c r="Q34">
        <v>-1.0377179184723379E-2</v>
      </c>
      <c r="R34">
        <v>-3.9163002094303102E-2</v>
      </c>
      <c r="S34">
        <v>8.3360817025145747E-3</v>
      </c>
      <c r="T34">
        <v>1.1212732620084155E-2</v>
      </c>
      <c r="U34">
        <v>2.7599786303055519E-2</v>
      </c>
      <c r="V34">
        <v>3.598116986201981E-2</v>
      </c>
      <c r="W34">
        <v>-0.19477969420654928</v>
      </c>
      <c r="X34">
        <v>0.17965796315542509</v>
      </c>
    </row>
    <row r="36" spans="1:64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9"/>
      <c r="K36" s="17"/>
      <c r="L36" s="17"/>
      <c r="N36" s="17"/>
      <c r="O36" s="17"/>
    </row>
    <row r="37" spans="1:64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9"/>
      <c r="K37" s="17"/>
      <c r="L37" s="17"/>
      <c r="N37" s="17"/>
      <c r="O37" s="17"/>
    </row>
    <row r="38" spans="1:64" x14ac:dyDescent="0.25">
      <c r="A38" s="17"/>
      <c r="C38" s="13" t="s">
        <v>74</v>
      </c>
      <c r="D38" s="13" t="s">
        <v>75</v>
      </c>
      <c r="E38" s="13" t="s">
        <v>76</v>
      </c>
      <c r="H38" s="35"/>
      <c r="J38" s="17"/>
    </row>
    <row r="39" spans="1:64" ht="17.25" x14ac:dyDescent="0.25">
      <c r="A39" s="17"/>
      <c r="B39" s="9" t="s">
        <v>77</v>
      </c>
      <c r="C39" s="5">
        <v>25</v>
      </c>
      <c r="D39" s="5">
        <v>8</v>
      </c>
      <c r="E39" s="5">
        <f>(C39-D39-1)</f>
        <v>16</v>
      </c>
      <c r="F39" t="s">
        <v>78</v>
      </c>
      <c r="H39" s="19"/>
      <c r="J39" s="17"/>
      <c r="Q39" s="11" t="s">
        <v>92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x14ac:dyDescent="0.25">
      <c r="A40" s="17"/>
      <c r="B40" s="9" t="s">
        <v>79</v>
      </c>
      <c r="C40" s="5">
        <v>25</v>
      </c>
      <c r="D40" s="5">
        <v>0</v>
      </c>
      <c r="E40" s="5">
        <f>(C40-1)</f>
        <v>24</v>
      </c>
      <c r="F40" t="s">
        <v>80</v>
      </c>
      <c r="H40" s="19"/>
      <c r="J40" s="17"/>
      <c r="Q40">
        <f t="array" ref="Q40:AO47">MMULT(Q27:X34,Q9:AO16)</f>
        <v>1.8495373662436951E-3</v>
      </c>
      <c r="R40">
        <v>1.981716985152291E-2</v>
      </c>
      <c r="S40">
        <v>7.1886411041355101E-3</v>
      </c>
      <c r="T40">
        <v>-2.8372196387721673E-3</v>
      </c>
      <c r="U40">
        <v>-6.3420562991111842E-3</v>
      </c>
      <c r="V40">
        <v>6.2864724482762178E-3</v>
      </c>
      <c r="W40">
        <v>1.0693477764474527E-2</v>
      </c>
      <c r="X40">
        <v>1.5380234769490389E-2</v>
      </c>
      <c r="Y40">
        <v>-5.0746223377651414E-3</v>
      </c>
      <c r="Z40">
        <v>4.0191399834490302E-3</v>
      </c>
      <c r="AA40">
        <v>-1.7703151085152545E-2</v>
      </c>
      <c r="AB40">
        <v>-6.6761702156683221E-4</v>
      </c>
      <c r="AC40">
        <v>-4.1724536819058491E-3</v>
      </c>
      <c r="AD40">
        <v>-1.4198314424813526E-2</v>
      </c>
      <c r="AE40">
        <v>-9.511557419797664E-3</v>
      </c>
      <c r="AF40" s="8">
        <v>0.11215477313084793</v>
      </c>
      <c r="AG40">
        <v>1.5380234769490389E-2</v>
      </c>
      <c r="AH40">
        <v>-1.5192104812818344E-2</v>
      </c>
      <c r="AI40">
        <v>-4.915811335379652E-3</v>
      </c>
      <c r="AJ40">
        <v>-2.8038693282711989E-2</v>
      </c>
      <c r="AK40">
        <v>0.1831767840303728</v>
      </c>
      <c r="AL40">
        <v>0.1831767840303728</v>
      </c>
      <c r="AM40">
        <v>0.1831767840303728</v>
      </c>
      <c r="AN40">
        <v>0.1831767840303728</v>
      </c>
      <c r="AO40">
        <v>0.1831767840303728</v>
      </c>
    </row>
    <row r="41" spans="1:64" x14ac:dyDescent="0.25">
      <c r="A41" s="17"/>
      <c r="J41" s="17"/>
      <c r="Q41">
        <v>-2.4358528257720134E-2</v>
      </c>
      <c r="R41">
        <v>-8.5960399865743636E-2</v>
      </c>
      <c r="S41">
        <v>6.1038467944151867E-2</v>
      </c>
      <c r="T41">
        <v>7.5014981425729835E-2</v>
      </c>
      <c r="U41">
        <v>7.4113143626125491E-2</v>
      </c>
      <c r="V41">
        <v>-7.2885724183770012E-2</v>
      </c>
      <c r="W41">
        <v>6.194030574375621E-2</v>
      </c>
      <c r="X41">
        <v>-3.7433203939693759E-2</v>
      </c>
      <c r="Y41">
        <v>-8.5742849152860401E-2</v>
      </c>
      <c r="Z41">
        <v>-5.0290328908784147E-2</v>
      </c>
      <c r="AA41">
        <v>6.1256018657035102E-2</v>
      </c>
      <c r="AB41">
        <v>4.9083180774665822E-2</v>
      </c>
      <c r="AC41">
        <v>4.8181342975061478E-2</v>
      </c>
      <c r="AD41">
        <v>6.2157856456639446E-2</v>
      </c>
      <c r="AE41">
        <v>-3.7215653226810523E-2</v>
      </c>
      <c r="AF41" s="8">
        <v>2.8858809587338788E-2</v>
      </c>
      <c r="AG41">
        <v>-3.7433203939693759E-2</v>
      </c>
      <c r="AH41">
        <v>-4.3644215711355717E-2</v>
      </c>
      <c r="AI41">
        <v>-1.7821190416733315E-2</v>
      </c>
      <c r="AJ41">
        <v>-7.214702396834638E-3</v>
      </c>
      <c r="AK41">
        <v>-4.3288214381008109E-3</v>
      </c>
      <c r="AL41">
        <v>-4.3288214381008109E-3</v>
      </c>
      <c r="AM41">
        <v>-4.3288214381008109E-3</v>
      </c>
      <c r="AN41">
        <v>-4.3288214381008109E-3</v>
      </c>
      <c r="AO41">
        <v>-4.3288214381008109E-3</v>
      </c>
    </row>
    <row r="42" spans="1:64" x14ac:dyDescent="0.25">
      <c r="A42" s="17"/>
      <c r="B42" s="10" t="s">
        <v>77</v>
      </c>
      <c r="C42" s="10" t="s">
        <v>79</v>
      </c>
      <c r="D42" s="10" t="s">
        <v>48</v>
      </c>
      <c r="E42" s="10" t="s">
        <v>50</v>
      </c>
      <c r="F42" s="10" t="s">
        <v>81</v>
      </c>
      <c r="G42" s="10" t="s">
        <v>82</v>
      </c>
      <c r="H42" s="10" t="s">
        <v>83</v>
      </c>
      <c r="M42" s="33"/>
      <c r="N42" s="33"/>
      <c r="O42" s="33"/>
      <c r="Q42">
        <v>4.2454015476810839E-2</v>
      </c>
      <c r="R42">
        <v>-5.5467389433184175E-2</v>
      </c>
      <c r="S42">
        <v>-4.1840166838423468E-2</v>
      </c>
      <c r="T42">
        <v>5.4976144245997408E-2</v>
      </c>
      <c r="U42">
        <v>5.356669659982588E-2</v>
      </c>
      <c r="V42">
        <v>3.9939474005065173E-2</v>
      </c>
      <c r="W42">
        <v>-4.043071919225194E-2</v>
      </c>
      <c r="X42">
        <v>-5.2952847961438509E-2</v>
      </c>
      <c r="Y42">
        <v>2.3984601305148158E-2</v>
      </c>
      <c r="Z42">
        <v>-6.8907720661355504E-2</v>
      </c>
      <c r="AA42">
        <v>3.7611823899908872E-2</v>
      </c>
      <c r="AB42">
        <v>-5.6385591892168949E-2</v>
      </c>
      <c r="AC42">
        <v>-5.7795039538340476E-2</v>
      </c>
      <c r="AD42">
        <v>3.9021271546080399E-2</v>
      </c>
      <c r="AE42">
        <v>2.6499142776893837E-2</v>
      </c>
      <c r="AF42" s="8">
        <v>4.5102324677488939E-2</v>
      </c>
      <c r="AG42">
        <v>-5.2952847961438509E-2</v>
      </c>
      <c r="AH42">
        <v>1.8521706426935333E-2</v>
      </c>
      <c r="AI42">
        <v>9.0157447195935519E-2</v>
      </c>
      <c r="AJ42">
        <v>-1.1275581169372245E-2</v>
      </c>
      <c r="AK42">
        <v>-6.7653487016233462E-3</v>
      </c>
      <c r="AL42">
        <v>-6.7653487016233462E-3</v>
      </c>
      <c r="AM42">
        <v>-6.7653487016233462E-3</v>
      </c>
      <c r="AN42">
        <v>-6.7653487016233462E-3</v>
      </c>
      <c r="AO42">
        <v>-6.7653487016233462E-3</v>
      </c>
    </row>
    <row r="43" spans="1:64" x14ac:dyDescent="0.25">
      <c r="A43" s="17"/>
      <c r="B43" s="5">
        <f>SUMSQ(K8:K32)</f>
        <v>10.027106226210794</v>
      </c>
      <c r="C43" s="5">
        <f>SUMSQ(L8:L32)</f>
        <v>101.2204</v>
      </c>
      <c r="D43" s="5">
        <f>(C43-B43)/C43</f>
        <v>0.90093789170749383</v>
      </c>
      <c r="E43" s="34">
        <f>((C43/E40)-(B43/E39))/(C43/E40)</f>
        <v>0.8514068375612408</v>
      </c>
      <c r="F43" s="5">
        <f>SQRT(B43/E39)</f>
        <v>0.79164015760835083</v>
      </c>
      <c r="G43" s="5">
        <f>SQRT(B43/C39)</f>
        <v>0.63331212608668075</v>
      </c>
      <c r="H43" s="34">
        <f>((100*G43)/I33)</f>
        <v>11.999092953518014</v>
      </c>
      <c r="M43" s="19"/>
      <c r="N43" s="19"/>
      <c r="O43" s="19"/>
      <c r="Q43">
        <v>-5.2471799933699791E-2</v>
      </c>
      <c r="R43">
        <v>-1.8404362741839375E-2</v>
      </c>
      <c r="S43">
        <v>-4.0909493643674459E-2</v>
      </c>
      <c r="T43">
        <v>-5.5680918970045491E-2</v>
      </c>
      <c r="U43">
        <v>-5.6864366343591467E-2</v>
      </c>
      <c r="V43">
        <v>-3.4359235441756383E-2</v>
      </c>
      <c r="W43">
        <v>-3.9726046270128483E-2</v>
      </c>
      <c r="X43">
        <v>-3.6516927233782782E-2</v>
      </c>
      <c r="Y43">
        <v>5.9864282424871615E-2</v>
      </c>
      <c r="Z43">
        <v>5.7706590632845216E-2</v>
      </c>
      <c r="AA43">
        <v>3.7359151523036545E-2</v>
      </c>
      <c r="AB43">
        <v>5.4497471596499515E-2</v>
      </c>
      <c r="AC43">
        <v>5.3314024222953539E-2</v>
      </c>
      <c r="AD43">
        <v>3.8542598896582514E-2</v>
      </c>
      <c r="AE43">
        <v>4.1751717932928215E-2</v>
      </c>
      <c r="AF43" s="8">
        <v>3.7870315953471227E-2</v>
      </c>
      <c r="AG43">
        <v>-3.6516927233782782E-2</v>
      </c>
      <c r="AH43">
        <v>8.88634768662422E-2</v>
      </c>
      <c r="AI43">
        <v>-6.0449236283658302E-2</v>
      </c>
      <c r="AJ43">
        <v>-9.4675789883678016E-3</v>
      </c>
      <c r="AK43">
        <v>-5.680547393020683E-3</v>
      </c>
      <c r="AL43">
        <v>-5.680547393020683E-3</v>
      </c>
      <c r="AM43">
        <v>-5.680547393020683E-3</v>
      </c>
      <c r="AN43">
        <v>-5.680547393020683E-3</v>
      </c>
      <c r="AO43">
        <v>-5.680547393020683E-3</v>
      </c>
    </row>
    <row r="44" spans="1:64" x14ac:dyDescent="0.25">
      <c r="A44" s="17"/>
      <c r="Q44">
        <v>-4.0853807990914925E-2</v>
      </c>
      <c r="R44">
        <v>7.9658428074446119E-2</v>
      </c>
      <c r="S44">
        <v>-6.6427278592606026E-2</v>
      </c>
      <c r="T44">
        <v>5.7606540549691714E-2</v>
      </c>
      <c r="U44">
        <v>-6.6979825505393095E-2</v>
      </c>
      <c r="V44">
        <v>7.910588116165905E-2</v>
      </c>
      <c r="W44">
        <v>5.8159087462478783E-2</v>
      </c>
      <c r="X44">
        <v>-4.0301261078127856E-2</v>
      </c>
      <c r="Y44">
        <v>8.8753887094403738E-2</v>
      </c>
      <c r="Z44">
        <v>-3.0653255145383172E-2</v>
      </c>
      <c r="AA44">
        <v>-5.7331819572648407E-2</v>
      </c>
      <c r="AB44">
        <v>6.7807093395223478E-2</v>
      </c>
      <c r="AC44">
        <v>-5.6779272659861338E-2</v>
      </c>
      <c r="AD44">
        <v>6.7254546482436409E-2</v>
      </c>
      <c r="AE44">
        <v>-3.1205802058170241E-2</v>
      </c>
      <c r="AF44">
        <v>-1.323628623728584E-2</v>
      </c>
      <c r="AG44">
        <v>-4.0301261078127856E-2</v>
      </c>
      <c r="AH44">
        <v>-2.638179909179789E-2</v>
      </c>
      <c r="AI44">
        <v>-4.1130081447308453E-2</v>
      </c>
      <c r="AJ44">
        <v>3.309071559321447E-3</v>
      </c>
      <c r="AK44">
        <v>1.9854429355928732E-3</v>
      </c>
      <c r="AL44">
        <v>1.9854429355928732E-3</v>
      </c>
      <c r="AM44">
        <v>1.9854429355928732E-3</v>
      </c>
      <c r="AN44">
        <v>1.9854429355928732E-3</v>
      </c>
      <c r="AO44">
        <v>1.9854429355928732E-3</v>
      </c>
    </row>
    <row r="45" spans="1:64" x14ac:dyDescent="0.25">
      <c r="A45" s="17"/>
      <c r="Q45">
        <v>4.0661147848597874E-2</v>
      </c>
      <c r="R45">
        <v>-8.1722716600646436E-2</v>
      </c>
      <c r="S45">
        <v>-5.9321538189074735E-2</v>
      </c>
      <c r="T45">
        <v>6.7689003162680422E-2</v>
      </c>
      <c r="U45">
        <v>-5.7359543630116125E-2</v>
      </c>
      <c r="V45">
        <v>-7.976072204168784E-2</v>
      </c>
      <c r="W45">
        <v>6.5727008603721798E-2</v>
      </c>
      <c r="X45">
        <v>3.8699153289639271E-2</v>
      </c>
      <c r="Y45">
        <v>-8.8225280600886566E-2</v>
      </c>
      <c r="Z45">
        <v>3.0234594730440552E-2</v>
      </c>
      <c r="AA45">
        <v>-6.5824102189314851E-2</v>
      </c>
      <c r="AB45">
        <v>5.7262450044523093E-2</v>
      </c>
      <c r="AC45">
        <v>-6.7786096748273447E-2</v>
      </c>
      <c r="AD45">
        <v>5.9224444603481689E-2</v>
      </c>
      <c r="AE45">
        <v>3.2196589289399148E-2</v>
      </c>
      <c r="AF45">
        <v>1.5534973694891693E-3</v>
      </c>
      <c r="AG45">
        <v>3.8699153289639271E-2</v>
      </c>
      <c r="AH45">
        <v>2.7964310009799792E-2</v>
      </c>
      <c r="AI45">
        <v>4.1642145128077172E-2</v>
      </c>
      <c r="AJ45">
        <v>-3.8837434237232182E-4</v>
      </c>
      <c r="AK45">
        <v>-2.3302460542337888E-4</v>
      </c>
      <c r="AL45">
        <v>-2.3302460542337888E-4</v>
      </c>
      <c r="AM45">
        <v>-2.3302460542337888E-4</v>
      </c>
      <c r="AN45">
        <v>-2.3302460542337888E-4</v>
      </c>
      <c r="AO45">
        <v>-2.3302460542337888E-4</v>
      </c>
    </row>
    <row r="46" spans="1:64" x14ac:dyDescent="0.25">
      <c r="A46" s="17"/>
      <c r="Q46">
        <v>3.7254866762602423E-3</v>
      </c>
      <c r="R46">
        <v>8.4537913089728772E-2</v>
      </c>
      <c r="S46">
        <v>0.2060622073328989</v>
      </c>
      <c r="T46">
        <v>5.618875787094299E-2</v>
      </c>
      <c r="U46">
        <v>0.18702717035679969</v>
      </c>
      <c r="V46">
        <v>6.5502876113629621E-2</v>
      </c>
      <c r="W46">
        <v>7.5223794847042197E-2</v>
      </c>
      <c r="X46">
        <v>2.2760523652359393E-2</v>
      </c>
      <c r="Y46">
        <v>6.4928735881501137E-2</v>
      </c>
      <c r="Z46">
        <v>2.218638342023091E-2</v>
      </c>
      <c r="AA46">
        <v>0.18645303012467127</v>
      </c>
      <c r="AB46">
        <v>7.4649654614913658E-2</v>
      </c>
      <c r="AC46">
        <v>0.20548806710077036</v>
      </c>
      <c r="AD46">
        <v>5.5614617638814506E-2</v>
      </c>
      <c r="AE46">
        <v>3.1513464441317585E-3</v>
      </c>
      <c r="AF46">
        <v>-0.18682919954741573</v>
      </c>
      <c r="AG46">
        <v>2.2760523652359393E-2</v>
      </c>
      <c r="AH46">
        <v>2.8642763280674888E-3</v>
      </c>
      <c r="AI46">
        <v>-5.7920318117893055E-3</v>
      </c>
      <c r="AJ46">
        <v>-0.2866260334464793</v>
      </c>
      <c r="AK46">
        <v>-0.17197562006788761</v>
      </c>
      <c r="AL46">
        <v>-0.17197562006788761</v>
      </c>
      <c r="AM46">
        <v>-0.17197562006788761</v>
      </c>
      <c r="AN46">
        <v>-0.17197562006788761</v>
      </c>
      <c r="AO46">
        <v>-0.17197562006788761</v>
      </c>
    </row>
    <row r="47" spans="1:64" x14ac:dyDescent="0.25">
      <c r="A47" s="17"/>
      <c r="B47" s="13" t="s">
        <v>29</v>
      </c>
      <c r="C47" s="13" t="s">
        <v>30</v>
      </c>
      <c r="D47" s="13" t="s">
        <v>31</v>
      </c>
      <c r="E47" s="13" t="s">
        <v>32</v>
      </c>
      <c r="F47" s="17"/>
      <c r="G47" s="17"/>
      <c r="H47" s="17"/>
      <c r="I47" s="17"/>
      <c r="K47" s="17"/>
      <c r="L47" s="17"/>
      <c r="M47" s="17"/>
      <c r="N47" s="17"/>
      <c r="O47" s="17"/>
      <c r="Q47">
        <v>1.9168824499850246E-2</v>
      </c>
      <c r="R47">
        <v>-1.4266106023107489E-2</v>
      </c>
      <c r="S47">
        <v>-0.14779168281782473</v>
      </c>
      <c r="T47">
        <v>-3.9576070826449206E-3</v>
      </c>
      <c r="U47">
        <v>-0.13111951941279559</v>
      </c>
      <c r="V47">
        <v>2.406057381921678E-3</v>
      </c>
      <c r="W47">
        <v>-2.0629770487674087E-2</v>
      </c>
      <c r="X47">
        <v>2.4966610948211065E-3</v>
      </c>
      <c r="Y47">
        <v>2.4831522622089985E-2</v>
      </c>
      <c r="Z47">
        <v>2.4922126334989414E-2</v>
      </c>
      <c r="AA47">
        <v>-0.10869405417262729</v>
      </c>
      <c r="AB47">
        <v>1.7956947524942479E-3</v>
      </c>
      <c r="AC47">
        <v>-0.12536621757765642</v>
      </c>
      <c r="AD47">
        <v>1.8467858157523387E-2</v>
      </c>
      <c r="AE47">
        <v>4.1594289740018553E-2</v>
      </c>
      <c r="AF47">
        <v>6.9181194564822357E-2</v>
      </c>
      <c r="AG47">
        <v>2.4966610948211065E-3</v>
      </c>
      <c r="AH47">
        <v>5.2807022360102707E-2</v>
      </c>
      <c r="AI47">
        <v>2.7504906202364815E-2</v>
      </c>
      <c r="AJ47">
        <v>0.31603803469212766</v>
      </c>
      <c r="AK47">
        <v>-1.0377179184723379E-2</v>
      </c>
      <c r="AL47">
        <v>-1.0377179184723379E-2</v>
      </c>
      <c r="AM47">
        <v>-1.0377179184723379E-2</v>
      </c>
      <c r="AN47">
        <v>-1.0377179184723379E-2</v>
      </c>
      <c r="AO47">
        <v>-1.0377179184723379E-2</v>
      </c>
    </row>
    <row r="48" spans="1:64" x14ac:dyDescent="0.25">
      <c r="A48" s="17"/>
      <c r="B48" s="5">
        <v>1.258773050628033</v>
      </c>
      <c r="C48" s="12">
        <f>(COUNT(B$48:B$73)+1+RANK(B48,B$48:B$73,1)-RANK(B48,B$48:B$73,0))/2</f>
        <v>25</v>
      </c>
      <c r="D48" s="5">
        <f>(C48-0.5)/COUNT(B$48:B$73)</f>
        <v>0.98</v>
      </c>
      <c r="E48" s="5">
        <f>NORMINV(D48,0,1)</f>
        <v>2.0537489106318221</v>
      </c>
      <c r="F48" s="20"/>
      <c r="G48" s="20"/>
      <c r="H48" s="20"/>
      <c r="I48" s="20"/>
      <c r="K48" s="20"/>
      <c r="L48" s="20"/>
      <c r="M48" s="20"/>
      <c r="N48" s="20"/>
      <c r="O48" s="20"/>
    </row>
    <row r="49" spans="1:18" x14ac:dyDescent="0.25">
      <c r="A49" s="17"/>
      <c r="B49" s="5">
        <v>0.90133185421923745</v>
      </c>
      <c r="C49" s="12">
        <f t="shared" ref="C49:C72" si="13">(COUNT(B$48:B$73)+1+RANK(B49,B$48:B$73,1)-RANK(B49,B$48:B$73,0))/2</f>
        <v>24</v>
      </c>
      <c r="D49" s="5">
        <f t="shared" ref="D49:D72" si="14">(C49-0.5)/COUNT(B$48:B$73)</f>
        <v>0.94</v>
      </c>
      <c r="E49" s="5">
        <f t="shared" ref="E49:E72" si="15">NORMINV(D49,0,1)</f>
        <v>1.5547735945968528</v>
      </c>
      <c r="F49" s="17"/>
      <c r="G49" s="17"/>
      <c r="H49" s="17"/>
      <c r="I49" s="17"/>
      <c r="K49" s="17"/>
      <c r="M49" s="17"/>
      <c r="N49" s="17"/>
      <c r="O49" s="17"/>
    </row>
    <row r="50" spans="1:18" ht="17.25" x14ac:dyDescent="0.25">
      <c r="A50" s="17"/>
      <c r="B50" s="5">
        <v>-0.822539619273015</v>
      </c>
      <c r="C50" s="12">
        <f t="shared" si="13"/>
        <v>3</v>
      </c>
      <c r="D50" s="5">
        <f t="shared" si="14"/>
        <v>0.1</v>
      </c>
      <c r="E50" s="5">
        <f t="shared" si="15"/>
        <v>-1.2815515655446006</v>
      </c>
      <c r="F50" s="17"/>
      <c r="G50" s="17"/>
      <c r="H50" s="17"/>
      <c r="I50" s="17"/>
      <c r="K50" s="17"/>
      <c r="L50" s="17"/>
      <c r="M50" s="17"/>
      <c r="N50" s="17"/>
      <c r="O50" s="17"/>
      <c r="P50" s="11" t="s">
        <v>70</v>
      </c>
      <c r="Q50" s="11" t="s">
        <v>94</v>
      </c>
      <c r="R50" s="11"/>
    </row>
    <row r="51" spans="1:18" x14ac:dyDescent="0.25">
      <c r="A51" s="17"/>
      <c r="B51" s="5">
        <v>0.7945340752420087</v>
      </c>
      <c r="C51" s="12">
        <f t="shared" si="13"/>
        <v>21</v>
      </c>
      <c r="D51" s="5">
        <f t="shared" si="14"/>
        <v>0.82</v>
      </c>
      <c r="E51" s="5">
        <f t="shared" si="15"/>
        <v>0.91536508784281256</v>
      </c>
      <c r="F51" s="17"/>
      <c r="G51" s="17"/>
      <c r="H51" s="17"/>
      <c r="I51" s="17"/>
      <c r="J51" s="17"/>
      <c r="K51" s="17"/>
      <c r="M51" s="17"/>
      <c r="N51" s="17"/>
      <c r="O51" s="17"/>
      <c r="P51" s="1" t="s">
        <v>46</v>
      </c>
      <c r="Q51">
        <f t="array" ref="Q51:Q58">MMULT(Q40:AO47,I8:I32)</f>
        <v>4.5177512779450089</v>
      </c>
    </row>
    <row r="52" spans="1:18" x14ac:dyDescent="0.25">
      <c r="A52" s="17"/>
      <c r="B52" s="5">
        <v>-0.6945807743298662</v>
      </c>
      <c r="C52" s="12">
        <f t="shared" si="13"/>
        <v>4</v>
      </c>
      <c r="D52" s="5">
        <f t="shared" si="14"/>
        <v>0.14000000000000001</v>
      </c>
      <c r="E52" s="5">
        <f t="shared" si="15"/>
        <v>-1.0803193408149565</v>
      </c>
      <c r="F52" s="17"/>
      <c r="G52" s="17"/>
      <c r="H52" s="17"/>
      <c r="I52" s="17"/>
      <c r="J52" s="20"/>
      <c r="K52" s="17"/>
      <c r="L52" s="17"/>
      <c r="M52" s="17"/>
      <c r="N52" s="17"/>
      <c r="O52" s="17"/>
      <c r="P52" s="1" t="s">
        <v>71</v>
      </c>
      <c r="Q52">
        <v>1.6470276122195693</v>
      </c>
    </row>
    <row r="53" spans="1:18" x14ac:dyDescent="0.25">
      <c r="A53" s="17"/>
      <c r="B53" s="5">
        <v>0.12929069916238767</v>
      </c>
      <c r="C53" s="12">
        <f t="shared" si="13"/>
        <v>16</v>
      </c>
      <c r="D53" s="5">
        <f t="shared" si="14"/>
        <v>0.62</v>
      </c>
      <c r="E53" s="5">
        <f t="shared" si="15"/>
        <v>0.30548078809939727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" t="s">
        <v>72</v>
      </c>
      <c r="Q53">
        <v>0.41102057752842547</v>
      </c>
    </row>
    <row r="54" spans="1:18" x14ac:dyDescent="0.25">
      <c r="A54" s="17"/>
      <c r="B54" s="5">
        <v>-0.93342476970114019</v>
      </c>
      <c r="C54" s="12">
        <f t="shared" si="13"/>
        <v>2</v>
      </c>
      <c r="D54" s="5">
        <f t="shared" si="14"/>
        <v>0.06</v>
      </c>
      <c r="E54" s="5">
        <f t="shared" si="15"/>
        <v>-1.554773594596853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" t="s">
        <v>73</v>
      </c>
      <c r="Q54">
        <v>0.66261207755637141</v>
      </c>
    </row>
    <row r="55" spans="1:18" x14ac:dyDescent="0.25">
      <c r="A55" s="17"/>
      <c r="B55" s="5">
        <v>-0.56918579431511618</v>
      </c>
      <c r="C55" s="12">
        <f t="shared" si="13"/>
        <v>6</v>
      </c>
      <c r="D55" s="5">
        <f t="shared" si="14"/>
        <v>0.22</v>
      </c>
      <c r="E55" s="5">
        <f t="shared" si="15"/>
        <v>-0.77219321418868503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" t="s">
        <v>98</v>
      </c>
      <c r="Q55">
        <v>-0.5149081245265571</v>
      </c>
    </row>
    <row r="56" spans="1:18" x14ac:dyDescent="0.25">
      <c r="A56" s="17"/>
      <c r="B56" s="5">
        <v>-1.0959334559503553</v>
      </c>
      <c r="C56" s="12">
        <f t="shared" si="13"/>
        <v>1</v>
      </c>
      <c r="D56" s="5">
        <f t="shared" si="14"/>
        <v>0.02</v>
      </c>
      <c r="E56" s="5">
        <f t="shared" si="15"/>
        <v>-2.0537489106318225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" t="s">
        <v>99</v>
      </c>
      <c r="Q56">
        <v>-0.97964930025938046</v>
      </c>
    </row>
    <row r="57" spans="1:18" x14ac:dyDescent="0.25">
      <c r="B57" s="5">
        <v>0.85559005057214144</v>
      </c>
      <c r="C57" s="12">
        <f t="shared" si="13"/>
        <v>23</v>
      </c>
      <c r="D57" s="5">
        <f t="shared" si="14"/>
        <v>0.9</v>
      </c>
      <c r="E57" s="5">
        <f t="shared" si="15"/>
        <v>1.2815515655446006</v>
      </c>
      <c r="J57" s="17"/>
      <c r="P57" s="1" t="s">
        <v>125</v>
      </c>
      <c r="Q57">
        <v>3.1656018711329468</v>
      </c>
    </row>
    <row r="58" spans="1:18" x14ac:dyDescent="0.25">
      <c r="B58" s="5">
        <v>0.83019507055738906</v>
      </c>
      <c r="C58" s="12">
        <f t="shared" si="13"/>
        <v>22</v>
      </c>
      <c r="D58" s="5">
        <f t="shared" si="14"/>
        <v>0.86</v>
      </c>
      <c r="E58" s="5">
        <f t="shared" si="15"/>
        <v>1.0803193408149565</v>
      </c>
      <c r="F58" s="9"/>
      <c r="G58" s="9"/>
      <c r="H58" s="9"/>
      <c r="J58" s="17"/>
      <c r="P58" s="1" t="s">
        <v>126</v>
      </c>
      <c r="Q58">
        <v>-1.9787659117256509</v>
      </c>
    </row>
    <row r="59" spans="1:18" x14ac:dyDescent="0.25">
      <c r="B59" s="5">
        <v>-5.8648924813883063E-2</v>
      </c>
      <c r="C59" s="12">
        <f t="shared" si="13"/>
        <v>13</v>
      </c>
      <c r="D59" s="5">
        <f t="shared" si="14"/>
        <v>0.5</v>
      </c>
      <c r="E59" s="5">
        <f t="shared" si="15"/>
        <v>0</v>
      </c>
      <c r="F59" s="9"/>
      <c r="G59" s="9"/>
      <c r="H59" s="9"/>
      <c r="J59" s="17"/>
      <c r="P59" s="1"/>
    </row>
    <row r="60" spans="1:18" x14ac:dyDescent="0.25">
      <c r="B60" s="5">
        <v>0.75223622561424186</v>
      </c>
      <c r="C60" s="12">
        <f t="shared" si="13"/>
        <v>20</v>
      </c>
      <c r="D60" s="5">
        <f t="shared" si="14"/>
        <v>0.78</v>
      </c>
      <c r="E60" s="5">
        <f t="shared" si="15"/>
        <v>0.77219321418868503</v>
      </c>
      <c r="F60" s="9"/>
      <c r="G60" s="9"/>
      <c r="H60" s="9"/>
      <c r="J60" s="17"/>
    </row>
    <row r="61" spans="1:18" x14ac:dyDescent="0.25">
      <c r="B61" s="5">
        <v>0.21930992012926609</v>
      </c>
      <c r="C61" s="12">
        <f t="shared" si="13"/>
        <v>17</v>
      </c>
      <c r="D61" s="5">
        <f t="shared" si="14"/>
        <v>0.66</v>
      </c>
      <c r="E61" s="5">
        <f t="shared" si="15"/>
        <v>0.41246312944140473</v>
      </c>
      <c r="F61" s="9"/>
      <c r="G61" s="9"/>
      <c r="H61" s="9"/>
    </row>
    <row r="62" spans="1:18" x14ac:dyDescent="0.25">
      <c r="B62" s="5">
        <v>-0.41645110448470923</v>
      </c>
      <c r="C62" s="12">
        <f t="shared" si="13"/>
        <v>8</v>
      </c>
      <c r="D62" s="5">
        <f t="shared" si="14"/>
        <v>0.3</v>
      </c>
      <c r="E62" s="5">
        <f t="shared" si="15"/>
        <v>-0.52440051270804089</v>
      </c>
    </row>
    <row r="63" spans="1:18" x14ac:dyDescent="0.25">
      <c r="B63" s="5">
        <v>-0.34832481369992951</v>
      </c>
      <c r="C63" s="12">
        <f t="shared" si="13"/>
        <v>9</v>
      </c>
      <c r="D63" s="5">
        <f t="shared" si="14"/>
        <v>0.34</v>
      </c>
      <c r="E63" s="5">
        <f t="shared" si="15"/>
        <v>-0.41246312944140484</v>
      </c>
      <c r="L63" s="20" t="s">
        <v>93</v>
      </c>
    </row>
    <row r="64" spans="1:18" x14ac:dyDescent="0.25">
      <c r="B64" s="5">
        <v>-0.41918579431511604</v>
      </c>
      <c r="C64" s="12">
        <f t="shared" si="13"/>
        <v>7</v>
      </c>
      <c r="D64" s="5">
        <f t="shared" si="14"/>
        <v>0.26</v>
      </c>
      <c r="E64" s="5">
        <f t="shared" si="15"/>
        <v>-0.64334540539291696</v>
      </c>
    </row>
    <row r="65" spans="2:5" x14ac:dyDescent="0.25">
      <c r="B65" s="5">
        <v>-0.57906318204108054</v>
      </c>
      <c r="C65" s="12">
        <f t="shared" si="13"/>
        <v>5</v>
      </c>
      <c r="D65" s="5">
        <f t="shared" si="14"/>
        <v>0.18</v>
      </c>
      <c r="E65" s="5">
        <f t="shared" si="15"/>
        <v>-0.91536508784281501</v>
      </c>
    </row>
    <row r="66" spans="2:5" x14ac:dyDescent="0.25">
      <c r="B66" s="5">
        <v>-0.15224752690039223</v>
      </c>
      <c r="C66" s="12">
        <f t="shared" si="13"/>
        <v>12</v>
      </c>
      <c r="D66" s="5">
        <f t="shared" si="14"/>
        <v>0.46</v>
      </c>
      <c r="E66" s="5">
        <f t="shared" si="15"/>
        <v>-0.10043372051146976</v>
      </c>
    </row>
    <row r="67" spans="2:5" x14ac:dyDescent="0.25">
      <c r="B67" s="5">
        <v>8.7081203424986597E-2</v>
      </c>
      <c r="C67" s="12">
        <f t="shared" si="13"/>
        <v>15</v>
      </c>
      <c r="D67" s="5">
        <f t="shared" si="14"/>
        <v>0.57999999999999996</v>
      </c>
      <c r="E67" s="5">
        <f t="shared" si="15"/>
        <v>0.20189347914185077</v>
      </c>
    </row>
    <row r="68" spans="2:5" x14ac:dyDescent="0.25">
      <c r="B68" s="5">
        <v>-1.7751277945008859E-2</v>
      </c>
      <c r="C68" s="12">
        <f t="shared" si="13"/>
        <v>14</v>
      </c>
      <c r="D68" s="5">
        <f t="shared" si="14"/>
        <v>0.54</v>
      </c>
      <c r="E68" s="5">
        <f t="shared" si="15"/>
        <v>0.10043372051146988</v>
      </c>
    </row>
    <row r="69" spans="2:5" x14ac:dyDescent="0.25">
      <c r="B69" s="5">
        <v>-0.31775127794500868</v>
      </c>
      <c r="C69" s="12">
        <f t="shared" si="13"/>
        <v>10</v>
      </c>
      <c r="D69" s="5">
        <f t="shared" si="14"/>
        <v>0.38</v>
      </c>
      <c r="E69" s="5">
        <f t="shared" si="15"/>
        <v>-0.30548078809939727</v>
      </c>
    </row>
    <row r="70" spans="2:5" x14ac:dyDescent="0.25">
      <c r="B70" s="5">
        <v>-0.26775127794500886</v>
      </c>
      <c r="C70" s="12">
        <f t="shared" si="13"/>
        <v>11</v>
      </c>
      <c r="D70" s="5">
        <f t="shared" si="14"/>
        <v>0.42</v>
      </c>
      <c r="E70" s="5">
        <f t="shared" si="15"/>
        <v>-0.20189347914185088</v>
      </c>
    </row>
    <row r="71" spans="2:5" x14ac:dyDescent="0.25">
      <c r="B71" s="5">
        <v>0.48224872205499114</v>
      </c>
      <c r="C71" s="12">
        <f t="shared" si="13"/>
        <v>19</v>
      </c>
      <c r="D71" s="5">
        <f t="shared" si="14"/>
        <v>0.74</v>
      </c>
      <c r="E71" s="5">
        <f t="shared" si="15"/>
        <v>0.64334540539291696</v>
      </c>
    </row>
    <row r="72" spans="2:5" x14ac:dyDescent="0.25">
      <c r="B72">
        <v>0.3822487220549915</v>
      </c>
      <c r="C72" s="12">
        <f t="shared" si="13"/>
        <v>18</v>
      </c>
      <c r="D72" s="5">
        <f t="shared" si="14"/>
        <v>0.7</v>
      </c>
      <c r="E72" s="5">
        <f t="shared" si="15"/>
        <v>0.52440051270804078</v>
      </c>
    </row>
    <row r="73" spans="2:5" x14ac:dyDescent="0.25">
      <c r="C73" s="12"/>
      <c r="D73" s="5"/>
      <c r="E73" s="5"/>
    </row>
  </sheetData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M124"/>
  <sheetViews>
    <sheetView tabSelected="1" zoomScale="90" zoomScaleNormal="90" workbookViewId="0">
      <pane xSplit="2" topLeftCell="C1" activePane="topRight" state="frozen"/>
      <selection pane="topRight" activeCell="G4" sqref="G4"/>
    </sheetView>
  </sheetViews>
  <sheetFormatPr baseColWidth="10" defaultRowHeight="15" x14ac:dyDescent="0.25"/>
  <cols>
    <col min="2" max="2" width="11.42578125" customWidth="1"/>
    <col min="3" max="3" width="13.28515625" customWidth="1"/>
    <col min="4" max="4" width="10" customWidth="1"/>
    <col min="5" max="9" width="12" customWidth="1"/>
    <col min="10" max="10" width="13.28515625" customWidth="1"/>
    <col min="13" max="13" width="15.28515625" customWidth="1"/>
    <col min="14" max="16" width="13.7109375" customWidth="1"/>
    <col min="18" max="18" width="16.140625" bestFit="1" customWidth="1"/>
    <col min="19" max="19" width="15.140625" bestFit="1" customWidth="1"/>
    <col min="20" max="20" width="16.140625" bestFit="1" customWidth="1"/>
    <col min="21" max="21" width="15.140625" bestFit="1" customWidth="1"/>
    <col min="22" max="25" width="11.7109375" bestFit="1" customWidth="1"/>
    <col min="26" max="26" width="15.85546875" bestFit="1" customWidth="1"/>
    <col min="27" max="34" width="11.7109375" bestFit="1" customWidth="1"/>
    <col min="35" max="38" width="11.5703125" bestFit="1" customWidth="1"/>
    <col min="39" max="42" width="15.85546875" bestFit="1" customWidth="1"/>
    <col min="43" max="43" width="15.85546875" style="8" bestFit="1" customWidth="1"/>
  </cols>
  <sheetData>
    <row r="1" spans="1:58" x14ac:dyDescent="0.25">
      <c r="C1" s="9" t="s">
        <v>84</v>
      </c>
      <c r="D1" t="s">
        <v>0</v>
      </c>
      <c r="J1" s="9" t="s">
        <v>28</v>
      </c>
      <c r="K1" s="37" t="s">
        <v>9</v>
      </c>
    </row>
    <row r="2" spans="1:58" x14ac:dyDescent="0.25">
      <c r="D2" t="s">
        <v>1</v>
      </c>
      <c r="K2" s="37" t="s">
        <v>145</v>
      </c>
    </row>
    <row r="3" spans="1:58" x14ac:dyDescent="0.25">
      <c r="D3" t="s">
        <v>2</v>
      </c>
      <c r="K3" t="s">
        <v>130</v>
      </c>
    </row>
    <row r="4" spans="1:58" x14ac:dyDescent="0.25">
      <c r="D4" t="s">
        <v>3</v>
      </c>
    </row>
    <row r="5" spans="1:58" x14ac:dyDescent="0.25">
      <c r="N5" s="29" t="s">
        <v>86</v>
      </c>
      <c r="O5" s="9" t="s">
        <v>87</v>
      </c>
    </row>
    <row r="6" spans="1:58" x14ac:dyDescent="0.25">
      <c r="C6" s="9"/>
      <c r="D6" s="9"/>
      <c r="E6" s="9"/>
      <c r="F6" s="9"/>
      <c r="G6" s="9"/>
      <c r="H6" s="9"/>
      <c r="I6" s="9"/>
      <c r="K6" s="9" t="s">
        <v>95</v>
      </c>
    </row>
    <row r="7" spans="1:58" x14ac:dyDescent="0.25">
      <c r="C7" s="9" t="s">
        <v>0</v>
      </c>
      <c r="D7" s="9" t="s">
        <v>1</v>
      </c>
      <c r="E7" s="9" t="s">
        <v>2</v>
      </c>
      <c r="F7" s="15" t="s">
        <v>3</v>
      </c>
      <c r="G7" s="15" t="s">
        <v>9</v>
      </c>
      <c r="H7" s="15" t="s">
        <v>129</v>
      </c>
      <c r="I7" s="9" t="s">
        <v>130</v>
      </c>
      <c r="J7" s="29" t="s">
        <v>47</v>
      </c>
      <c r="K7" s="9" t="s">
        <v>68</v>
      </c>
      <c r="L7" s="9" t="s">
        <v>88</v>
      </c>
      <c r="M7" s="9" t="s">
        <v>69</v>
      </c>
      <c r="N7" s="33"/>
      <c r="O7" s="9"/>
      <c r="P7" s="9"/>
      <c r="R7">
        <v>1</v>
      </c>
      <c r="S7">
        <v>2</v>
      </c>
      <c r="T7">
        <v>3</v>
      </c>
      <c r="U7">
        <v>4</v>
      </c>
      <c r="V7">
        <v>5</v>
      </c>
      <c r="W7">
        <v>6</v>
      </c>
      <c r="X7">
        <v>7</v>
      </c>
      <c r="Y7">
        <v>8</v>
      </c>
      <c r="Z7">
        <v>9</v>
      </c>
      <c r="AA7">
        <v>10</v>
      </c>
      <c r="AB7">
        <v>11</v>
      </c>
      <c r="AC7">
        <v>12</v>
      </c>
      <c r="AD7">
        <v>13</v>
      </c>
      <c r="AE7">
        <v>14</v>
      </c>
      <c r="AF7">
        <v>15</v>
      </c>
      <c r="AG7">
        <v>16</v>
      </c>
      <c r="AH7">
        <v>17</v>
      </c>
    </row>
    <row r="8" spans="1:58" ht="17.25" x14ac:dyDescent="0.25">
      <c r="A8">
        <f t="shared" ref="A8:A27" ca="1" si="0">RAND()</f>
        <v>0.12962293568657812</v>
      </c>
      <c r="B8" s="30">
        <v>1</v>
      </c>
      <c r="C8" s="30">
        <v>-1</v>
      </c>
      <c r="D8" s="30">
        <v>1</v>
      </c>
      <c r="E8" s="30">
        <v>1</v>
      </c>
      <c r="F8" s="30">
        <v>1</v>
      </c>
      <c r="G8" s="30">
        <v>-1</v>
      </c>
      <c r="H8" s="30">
        <v>1</v>
      </c>
      <c r="I8" s="30">
        <v>1</v>
      </c>
      <c r="J8" s="16">
        <v>4.5</v>
      </c>
      <c r="K8" s="5">
        <f t="array" ref="K8:K24">MMULT(B8:I24,S51:S58)</f>
        <v>5.4401123595505858</v>
      </c>
      <c r="L8" s="5">
        <f>(J8-K8)</f>
        <v>-0.94011235955058581</v>
      </c>
      <c r="M8" s="5">
        <f>(J8-$J$28)</f>
        <v>-0.95500000000000007</v>
      </c>
      <c r="N8" s="19"/>
      <c r="R8" s="11" t="s">
        <v>89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>
        <f t="shared" ca="1" si="0"/>
        <v>2.1322759094813182E-2</v>
      </c>
      <c r="B9" s="42">
        <v>1</v>
      </c>
      <c r="C9" s="42">
        <v>-1</v>
      </c>
      <c r="D9" s="42">
        <v>-1</v>
      </c>
      <c r="E9" s="42">
        <v>1</v>
      </c>
      <c r="F9" s="42">
        <v>-1</v>
      </c>
      <c r="G9" s="42">
        <v>1</v>
      </c>
      <c r="H9" s="42">
        <v>1</v>
      </c>
      <c r="I9" s="42">
        <v>1</v>
      </c>
      <c r="J9" s="5">
        <v>4.7</v>
      </c>
      <c r="K9" s="5">
        <v>3.8662921348314887</v>
      </c>
      <c r="L9" s="5">
        <f t="shared" ref="L9:L27" si="1">(J9-K9)</f>
        <v>0.83370786516851147</v>
      </c>
      <c r="M9" s="5">
        <f t="shared" ref="M9:M27" si="2">(J9-$J$28)</f>
        <v>-0.75499999999999989</v>
      </c>
      <c r="N9" s="19"/>
      <c r="R9" s="8">
        <f t="array" ref="R9:AH16">TRANSPOSE(B8:I24)</f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/>
      <c r="AJ9" s="8"/>
      <c r="AK9" s="8"/>
      <c r="AL9" s="8"/>
      <c r="AM9" s="8"/>
      <c r="AN9" s="8"/>
      <c r="AO9" s="8"/>
      <c r="AP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>
        <f t="shared" ca="1" si="0"/>
        <v>0.68462446512854469</v>
      </c>
      <c r="B10" s="30">
        <v>1</v>
      </c>
      <c r="C10" s="30">
        <v>-1</v>
      </c>
      <c r="D10" s="30">
        <v>1</v>
      </c>
      <c r="E10" s="30">
        <v>2</v>
      </c>
      <c r="F10" s="30">
        <v>-1</v>
      </c>
      <c r="G10" s="30">
        <v>1</v>
      </c>
      <c r="H10" s="30">
        <v>1</v>
      </c>
      <c r="I10" s="30">
        <v>1</v>
      </c>
      <c r="J10" s="16">
        <v>4.75</v>
      </c>
      <c r="K10" s="5">
        <v>5.2195505617977824</v>
      </c>
      <c r="L10" s="5">
        <f t="shared" si="1"/>
        <v>-0.46955056179778243</v>
      </c>
      <c r="M10" s="5">
        <f t="shared" si="2"/>
        <v>-0.70500000000000007</v>
      </c>
      <c r="N10" s="19"/>
      <c r="R10">
        <v>-1</v>
      </c>
      <c r="S10">
        <v>-1</v>
      </c>
      <c r="T10">
        <v>-1</v>
      </c>
      <c r="U10">
        <v>1</v>
      </c>
      <c r="V10">
        <v>-1</v>
      </c>
      <c r="W10">
        <v>1</v>
      </c>
      <c r="X10">
        <v>-1</v>
      </c>
      <c r="Y10">
        <v>2</v>
      </c>
      <c r="Z10">
        <v>-1</v>
      </c>
      <c r="AA10">
        <v>-1</v>
      </c>
      <c r="AB10">
        <v>1</v>
      </c>
      <c r="AC10">
        <v>1</v>
      </c>
      <c r="AD10">
        <v>1</v>
      </c>
      <c r="AE10">
        <v>-1</v>
      </c>
      <c r="AF10">
        <v>1</v>
      </c>
      <c r="AG10">
        <v>1</v>
      </c>
      <c r="AH10" s="8">
        <v>-1</v>
      </c>
      <c r="AI10" s="8"/>
      <c r="AJ10" s="8"/>
      <c r="AK10" s="8"/>
      <c r="AL10" s="8"/>
      <c r="AM10" s="8"/>
      <c r="AN10" s="8"/>
      <c r="AO10" s="8"/>
      <c r="AP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x14ac:dyDescent="0.25">
      <c r="A11">
        <f t="shared" ca="1" si="0"/>
        <v>0.60031188518951639</v>
      </c>
      <c r="B11" s="30">
        <v>1</v>
      </c>
      <c r="C11" s="30">
        <v>1</v>
      </c>
      <c r="D11" s="30">
        <v>-1</v>
      </c>
      <c r="E11" s="30">
        <v>-1</v>
      </c>
      <c r="F11" s="30">
        <v>-1</v>
      </c>
      <c r="G11" s="30">
        <v>-1</v>
      </c>
      <c r="H11" s="30">
        <v>1</v>
      </c>
      <c r="I11" s="30">
        <v>1</v>
      </c>
      <c r="J11" s="16">
        <v>6.95</v>
      </c>
      <c r="K11" s="5">
        <v>7.827640449438217</v>
      </c>
      <c r="L11" s="5">
        <f t="shared" si="1"/>
        <v>-0.87764044943821684</v>
      </c>
      <c r="M11" s="5">
        <f t="shared" si="2"/>
        <v>1.4950000000000001</v>
      </c>
      <c r="N11" s="19"/>
      <c r="R11">
        <v>1</v>
      </c>
      <c r="S11">
        <v>-1</v>
      </c>
      <c r="T11">
        <v>1</v>
      </c>
      <c r="U11">
        <v>-1</v>
      </c>
      <c r="V11">
        <v>1</v>
      </c>
      <c r="W11">
        <v>1</v>
      </c>
      <c r="X11">
        <v>2</v>
      </c>
      <c r="Y11">
        <v>-1</v>
      </c>
      <c r="Z11">
        <v>1</v>
      </c>
      <c r="AA11">
        <v>-1</v>
      </c>
      <c r="AB11">
        <v>-1</v>
      </c>
      <c r="AC11">
        <v>-1</v>
      </c>
      <c r="AD11">
        <v>-1</v>
      </c>
      <c r="AE11">
        <v>1</v>
      </c>
      <c r="AF11">
        <v>1</v>
      </c>
      <c r="AG11">
        <v>1</v>
      </c>
      <c r="AH11" s="8">
        <v>-1</v>
      </c>
      <c r="AI11" s="8"/>
      <c r="AJ11" s="8"/>
      <c r="AK11" s="8"/>
      <c r="AL11" s="8"/>
      <c r="AM11" s="8"/>
      <c r="AN11" s="8"/>
      <c r="AO11" s="8"/>
      <c r="AP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>
        <f t="shared" ca="1" si="0"/>
        <v>0.68529414146011003</v>
      </c>
      <c r="B12" s="30">
        <v>1</v>
      </c>
      <c r="C12" s="30">
        <v>-1</v>
      </c>
      <c r="D12" s="30">
        <v>1</v>
      </c>
      <c r="E12" s="30">
        <v>1</v>
      </c>
      <c r="F12" s="30">
        <v>-1</v>
      </c>
      <c r="G12" s="30">
        <v>1</v>
      </c>
      <c r="H12" s="30">
        <v>1</v>
      </c>
      <c r="I12" s="30">
        <v>1</v>
      </c>
      <c r="J12" s="16">
        <v>4.25</v>
      </c>
      <c r="K12" s="5">
        <v>4.647191011235984</v>
      </c>
      <c r="L12" s="5">
        <f t="shared" si="1"/>
        <v>-0.39719101123598399</v>
      </c>
      <c r="M12" s="5">
        <f t="shared" si="2"/>
        <v>-1.2050000000000001</v>
      </c>
      <c r="N12" s="19"/>
      <c r="R12">
        <v>1</v>
      </c>
      <c r="S12">
        <v>1</v>
      </c>
      <c r="T12">
        <v>2</v>
      </c>
      <c r="U12">
        <v>-1</v>
      </c>
      <c r="V12">
        <v>1</v>
      </c>
      <c r="W12">
        <v>1</v>
      </c>
      <c r="X12">
        <v>-1</v>
      </c>
      <c r="Y12">
        <v>-1</v>
      </c>
      <c r="Z12">
        <v>-1</v>
      </c>
      <c r="AA12">
        <v>-1</v>
      </c>
      <c r="AB12">
        <v>1</v>
      </c>
      <c r="AC12">
        <v>1</v>
      </c>
      <c r="AD12">
        <v>-1</v>
      </c>
      <c r="AE12">
        <v>-1</v>
      </c>
      <c r="AF12">
        <v>1</v>
      </c>
      <c r="AG12">
        <v>-1</v>
      </c>
      <c r="AH12">
        <v>-1</v>
      </c>
    </row>
    <row r="13" spans="1:58" x14ac:dyDescent="0.25">
      <c r="A13">
        <f t="shared" ca="1" si="0"/>
        <v>0.28363706160228175</v>
      </c>
      <c r="B13" s="30">
        <v>1</v>
      </c>
      <c r="C13" s="30">
        <v>1</v>
      </c>
      <c r="D13" s="30">
        <v>1</v>
      </c>
      <c r="E13" s="30">
        <v>1</v>
      </c>
      <c r="F13" s="30">
        <v>1</v>
      </c>
      <c r="G13" s="30">
        <v>1</v>
      </c>
      <c r="H13" s="30">
        <v>1</v>
      </c>
      <c r="I13" s="30">
        <v>1</v>
      </c>
      <c r="J13" s="16">
        <v>7.15</v>
      </c>
      <c r="K13" s="5">
        <v>6.8253089887640588</v>
      </c>
      <c r="L13" s="5">
        <f t="shared" si="1"/>
        <v>0.32469101123594157</v>
      </c>
      <c r="M13" s="5">
        <f t="shared" si="2"/>
        <v>1.6950000000000003</v>
      </c>
      <c r="N13" s="19"/>
      <c r="R13">
        <v>1</v>
      </c>
      <c r="S13">
        <v>-1</v>
      </c>
      <c r="T13">
        <v>-1</v>
      </c>
      <c r="U13">
        <v>-1</v>
      </c>
      <c r="V13">
        <v>-1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-1</v>
      </c>
      <c r="AD13">
        <v>1</v>
      </c>
      <c r="AE13">
        <v>-1</v>
      </c>
      <c r="AF13">
        <v>-0.5</v>
      </c>
      <c r="AG13">
        <v>1</v>
      </c>
      <c r="AH13">
        <v>-1</v>
      </c>
    </row>
    <row r="14" spans="1:58" x14ac:dyDescent="0.25">
      <c r="A14">
        <f t="shared" ca="1" si="0"/>
        <v>4.9830480705831293E-2</v>
      </c>
      <c r="B14" s="30">
        <v>1</v>
      </c>
      <c r="C14" s="30">
        <v>-1</v>
      </c>
      <c r="D14" s="30">
        <v>2</v>
      </c>
      <c r="E14" s="30">
        <v>-1</v>
      </c>
      <c r="F14" s="30">
        <v>-1</v>
      </c>
      <c r="G14" s="30">
        <v>1</v>
      </c>
      <c r="H14" s="30">
        <v>1</v>
      </c>
      <c r="I14" s="30">
        <v>1</v>
      </c>
      <c r="J14" s="16">
        <v>3.6</v>
      </c>
      <c r="K14" s="5">
        <v>3.8929213483146352</v>
      </c>
      <c r="L14" s="5">
        <f t="shared" si="1"/>
        <v>-0.29292134831463512</v>
      </c>
      <c r="M14" s="5">
        <f t="shared" si="2"/>
        <v>-1.855</v>
      </c>
      <c r="N14" s="19"/>
      <c r="R14">
        <v>-1</v>
      </c>
      <c r="S14">
        <v>1</v>
      </c>
      <c r="T14">
        <v>1</v>
      </c>
      <c r="U14">
        <v>-1</v>
      </c>
      <c r="V14">
        <v>1</v>
      </c>
      <c r="W14">
        <v>1</v>
      </c>
      <c r="X14">
        <v>1</v>
      </c>
      <c r="Y14">
        <v>-2</v>
      </c>
      <c r="Z14">
        <v>-1</v>
      </c>
      <c r="AA14">
        <v>-1</v>
      </c>
      <c r="AB14">
        <v>1</v>
      </c>
      <c r="AC14">
        <v>-1</v>
      </c>
      <c r="AD14">
        <v>1</v>
      </c>
      <c r="AE14">
        <v>1</v>
      </c>
      <c r="AF14">
        <v>-0.5</v>
      </c>
      <c r="AG14">
        <v>1</v>
      </c>
      <c r="AH14">
        <v>1</v>
      </c>
    </row>
    <row r="15" spans="1:58" x14ac:dyDescent="0.25">
      <c r="A15">
        <f t="shared" ca="1" si="0"/>
        <v>3.4687799063570335E-2</v>
      </c>
      <c r="B15" s="30">
        <v>1</v>
      </c>
      <c r="C15" s="30">
        <v>2</v>
      </c>
      <c r="D15" s="30">
        <v>-1</v>
      </c>
      <c r="E15" s="30">
        <v>-1</v>
      </c>
      <c r="F15" s="30">
        <v>-1</v>
      </c>
      <c r="G15" s="30">
        <v>-2</v>
      </c>
      <c r="H15" s="30">
        <v>1</v>
      </c>
      <c r="I15" s="30">
        <v>4</v>
      </c>
      <c r="J15" s="16">
        <v>4.55</v>
      </c>
      <c r="K15" s="5">
        <v>4.5500000000000158</v>
      </c>
      <c r="L15" s="5">
        <f t="shared" si="1"/>
        <v>-1.5987211554602254E-14</v>
      </c>
      <c r="M15" s="5">
        <f t="shared" si="2"/>
        <v>-0.90500000000000025</v>
      </c>
      <c r="N15" s="19"/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0.25</v>
      </c>
      <c r="AG15">
        <v>1</v>
      </c>
      <c r="AH15">
        <v>1</v>
      </c>
    </row>
    <row r="16" spans="1:58" x14ac:dyDescent="0.25">
      <c r="A16">
        <f t="shared" ca="1" si="0"/>
        <v>0.97676602000123769</v>
      </c>
      <c r="B16" s="30">
        <v>1</v>
      </c>
      <c r="C16" s="30">
        <v>-1</v>
      </c>
      <c r="D16" s="30">
        <v>1</v>
      </c>
      <c r="E16" s="30">
        <v>-1</v>
      </c>
      <c r="F16" s="30">
        <v>1</v>
      </c>
      <c r="G16" s="30">
        <v>-1</v>
      </c>
      <c r="H16" s="30">
        <v>1</v>
      </c>
      <c r="I16" s="30">
        <v>1</v>
      </c>
      <c r="J16" s="16">
        <v>4.4000000000000004</v>
      </c>
      <c r="K16" s="5">
        <v>4.2953932584269907</v>
      </c>
      <c r="L16" s="5">
        <f t="shared" si="1"/>
        <v>0.10460674157300964</v>
      </c>
      <c r="M16" s="5">
        <f t="shared" si="2"/>
        <v>-1.0549999999999997</v>
      </c>
      <c r="N16" s="19"/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4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25" ht="17.25" x14ac:dyDescent="0.25">
      <c r="A17">
        <f t="shared" ca="1" si="0"/>
        <v>0.23550864020372442</v>
      </c>
      <c r="B17" s="30">
        <v>1</v>
      </c>
      <c r="C17" s="30">
        <v>-1</v>
      </c>
      <c r="D17" s="30">
        <v>-1</v>
      </c>
      <c r="E17" s="30">
        <v>-1</v>
      </c>
      <c r="F17" s="30">
        <v>1</v>
      </c>
      <c r="G17" s="30">
        <v>-1</v>
      </c>
      <c r="H17" s="30">
        <v>1</v>
      </c>
      <c r="I17" s="30">
        <v>1</v>
      </c>
      <c r="J17" s="16">
        <v>4.3499999999999996</v>
      </c>
      <c r="K17" s="5">
        <v>3.5144943820224945</v>
      </c>
      <c r="L17" s="5">
        <f t="shared" si="1"/>
        <v>0.83550561797750511</v>
      </c>
      <c r="M17" s="5">
        <f t="shared" si="2"/>
        <v>-1.1050000000000004</v>
      </c>
      <c r="N17" s="19"/>
      <c r="R17" s="11" t="s">
        <v>90</v>
      </c>
      <c r="S17" s="3"/>
      <c r="T17" s="3"/>
      <c r="U17" s="3"/>
      <c r="V17" s="3"/>
      <c r="W17" s="3"/>
      <c r="X17" s="3"/>
      <c r="Y17" s="3"/>
    </row>
    <row r="18" spans="1:25" x14ac:dyDescent="0.25">
      <c r="A18">
        <f t="shared" ca="1" si="0"/>
        <v>0.33786168475242384</v>
      </c>
      <c r="B18" s="30">
        <v>1</v>
      </c>
      <c r="C18" s="30">
        <v>1</v>
      </c>
      <c r="D18" s="30">
        <v>-1</v>
      </c>
      <c r="E18" s="30">
        <v>1</v>
      </c>
      <c r="F18" s="30">
        <v>1</v>
      </c>
      <c r="G18" s="30">
        <v>1</v>
      </c>
      <c r="H18" s="30">
        <v>1</v>
      </c>
      <c r="I18" s="30">
        <v>1</v>
      </c>
      <c r="J18" s="16">
        <v>6.05</v>
      </c>
      <c r="K18" s="5">
        <v>6.0444101123595644</v>
      </c>
      <c r="L18" s="5">
        <f t="shared" si="1"/>
        <v>5.5898876404354425E-3</v>
      </c>
      <c r="M18" s="5">
        <f t="shared" si="2"/>
        <v>0.59499999999999975</v>
      </c>
      <c r="N18" s="19"/>
      <c r="R18">
        <f t="array" ref="R18:Y25">MMULT(R9:AH16,B8:I24)</f>
        <v>17</v>
      </c>
      <c r="S18">
        <v>0</v>
      </c>
      <c r="T18">
        <v>2</v>
      </c>
      <c r="U18">
        <v>0</v>
      </c>
      <c r="V18">
        <v>-2.5</v>
      </c>
      <c r="W18">
        <v>2.5</v>
      </c>
      <c r="X18">
        <v>16.25</v>
      </c>
      <c r="Y18">
        <v>20</v>
      </c>
    </row>
    <row r="19" spans="1:25" x14ac:dyDescent="0.25">
      <c r="A19">
        <f t="shared" ca="1" si="0"/>
        <v>3.5387351296340852E-2</v>
      </c>
      <c r="B19" s="30">
        <v>1</v>
      </c>
      <c r="C19" s="30">
        <v>1</v>
      </c>
      <c r="D19" s="30">
        <v>-1</v>
      </c>
      <c r="E19" s="30">
        <v>1</v>
      </c>
      <c r="F19" s="30">
        <v>-1</v>
      </c>
      <c r="G19" s="30">
        <v>-1</v>
      </c>
      <c r="H19" s="30">
        <v>1</v>
      </c>
      <c r="I19" s="30">
        <v>1</v>
      </c>
      <c r="J19" s="16">
        <v>9.85</v>
      </c>
      <c r="K19" s="5">
        <v>8.9723595505618139</v>
      </c>
      <c r="L19" s="5">
        <f t="shared" si="1"/>
        <v>0.87764044943818575</v>
      </c>
      <c r="M19" s="5">
        <f t="shared" si="2"/>
        <v>4.3949999999999996</v>
      </c>
      <c r="N19" s="19"/>
      <c r="R19">
        <v>0</v>
      </c>
      <c r="S19">
        <v>20</v>
      </c>
      <c r="T19">
        <v>-7</v>
      </c>
      <c r="U19">
        <v>-1</v>
      </c>
      <c r="V19">
        <v>2.5</v>
      </c>
      <c r="W19">
        <v>-5.5</v>
      </c>
      <c r="X19">
        <v>-0.75</v>
      </c>
      <c r="Y19">
        <v>6</v>
      </c>
    </row>
    <row r="20" spans="1:25" x14ac:dyDescent="0.25">
      <c r="A20">
        <f t="shared" ca="1" si="0"/>
        <v>0.13960677630426632</v>
      </c>
      <c r="B20" s="30">
        <v>1</v>
      </c>
      <c r="C20" s="30">
        <v>1</v>
      </c>
      <c r="D20" s="30">
        <v>-1</v>
      </c>
      <c r="E20" s="30">
        <v>-1</v>
      </c>
      <c r="F20" s="30">
        <v>1</v>
      </c>
      <c r="G20" s="30">
        <v>1</v>
      </c>
      <c r="H20" s="30">
        <v>1</v>
      </c>
      <c r="I20" s="30">
        <v>1</v>
      </c>
      <c r="J20" s="16">
        <v>3.85</v>
      </c>
      <c r="K20" s="5">
        <v>4.8996910112359675</v>
      </c>
      <c r="L20" s="5">
        <f t="shared" si="1"/>
        <v>-1.0496910112359674</v>
      </c>
      <c r="M20" s="5">
        <f t="shared" si="2"/>
        <v>-1.605</v>
      </c>
      <c r="N20" s="19"/>
      <c r="R20">
        <v>2</v>
      </c>
      <c r="S20">
        <v>-7</v>
      </c>
      <c r="T20">
        <v>20</v>
      </c>
      <c r="U20">
        <v>3</v>
      </c>
      <c r="V20">
        <v>0.5</v>
      </c>
      <c r="W20">
        <v>5.5</v>
      </c>
      <c r="X20">
        <v>1.25</v>
      </c>
      <c r="Y20">
        <v>-1</v>
      </c>
    </row>
    <row r="21" spans="1:25" x14ac:dyDescent="0.25">
      <c r="A21">
        <f t="shared" ca="1" si="0"/>
        <v>0.63220064163145318</v>
      </c>
      <c r="B21" s="30">
        <v>1</v>
      </c>
      <c r="C21" s="30">
        <v>-1</v>
      </c>
      <c r="D21" s="30">
        <v>1</v>
      </c>
      <c r="E21" s="30">
        <v>-1</v>
      </c>
      <c r="F21" s="30">
        <v>-1</v>
      </c>
      <c r="G21" s="30">
        <v>1</v>
      </c>
      <c r="H21" s="30">
        <v>1</v>
      </c>
      <c r="I21" s="30">
        <v>1</v>
      </c>
      <c r="J21" s="16">
        <v>4.5999999999999996</v>
      </c>
      <c r="K21" s="5">
        <v>3.502471910112388</v>
      </c>
      <c r="L21" s="5">
        <f t="shared" si="1"/>
        <v>1.0975280898876116</v>
      </c>
      <c r="M21" s="5">
        <f t="shared" si="2"/>
        <v>-0.85500000000000043</v>
      </c>
      <c r="N21" s="19"/>
      <c r="R21">
        <v>0</v>
      </c>
      <c r="S21">
        <v>-1</v>
      </c>
      <c r="T21">
        <v>3</v>
      </c>
      <c r="U21">
        <v>20</v>
      </c>
      <c r="V21">
        <v>-1.5</v>
      </c>
      <c r="W21">
        <v>3.5</v>
      </c>
      <c r="X21">
        <v>-0.75</v>
      </c>
      <c r="Y21">
        <v>-3</v>
      </c>
    </row>
    <row r="22" spans="1:25" x14ac:dyDescent="0.25">
      <c r="A22">
        <f t="shared" ca="1" si="0"/>
        <v>0.81808135558304063</v>
      </c>
      <c r="B22" s="30">
        <v>1</v>
      </c>
      <c r="C22" s="30">
        <v>1</v>
      </c>
      <c r="D22" s="30">
        <v>1</v>
      </c>
      <c r="E22" s="30">
        <v>1</v>
      </c>
      <c r="F22" s="30">
        <v>-0.5</v>
      </c>
      <c r="G22" s="30">
        <v>-0.5</v>
      </c>
      <c r="H22" s="30">
        <v>0.25</v>
      </c>
      <c r="I22" s="30">
        <v>1</v>
      </c>
      <c r="J22" s="16">
        <v>6.45</v>
      </c>
      <c r="K22" s="5">
        <v>6.4500000000000419</v>
      </c>
      <c r="L22" s="5">
        <f t="shared" si="1"/>
        <v>-4.1744385725905886E-14</v>
      </c>
      <c r="M22" s="5">
        <f t="shared" si="2"/>
        <v>0.99500000000000011</v>
      </c>
      <c r="N22" s="19"/>
      <c r="R22">
        <v>-2.5</v>
      </c>
      <c r="S22">
        <v>2.5</v>
      </c>
      <c r="T22">
        <v>0.5</v>
      </c>
      <c r="U22">
        <v>-1.5</v>
      </c>
      <c r="V22">
        <v>16.25</v>
      </c>
      <c r="W22">
        <v>-0.75</v>
      </c>
      <c r="X22">
        <v>-2.125</v>
      </c>
      <c r="Y22">
        <v>-5.5</v>
      </c>
    </row>
    <row r="23" spans="1:25" x14ac:dyDescent="0.25">
      <c r="A23">
        <f t="shared" ca="1" si="0"/>
        <v>2.0718836255048445E-2</v>
      </c>
      <c r="B23" s="42">
        <v>1</v>
      </c>
      <c r="C23" s="42">
        <v>1</v>
      </c>
      <c r="D23" s="42">
        <v>1</v>
      </c>
      <c r="E23" s="42">
        <v>-1</v>
      </c>
      <c r="F23" s="42">
        <v>1</v>
      </c>
      <c r="G23" s="42">
        <v>1</v>
      </c>
      <c r="H23" s="42">
        <v>1</v>
      </c>
      <c r="I23" s="42">
        <v>1</v>
      </c>
      <c r="J23" s="5">
        <v>6.4</v>
      </c>
      <c r="K23" s="5">
        <v>5.6805898876404619</v>
      </c>
      <c r="L23" s="5">
        <f t="shared" si="1"/>
        <v>0.71941011235953845</v>
      </c>
      <c r="M23" s="5">
        <f t="shared" si="2"/>
        <v>0.94500000000000028</v>
      </c>
      <c r="N23" s="19"/>
      <c r="R23">
        <v>2.5</v>
      </c>
      <c r="S23">
        <v>-5.5</v>
      </c>
      <c r="T23">
        <v>5.5</v>
      </c>
      <c r="U23">
        <v>3.5</v>
      </c>
      <c r="V23">
        <v>-0.75</v>
      </c>
      <c r="W23">
        <v>19.25</v>
      </c>
      <c r="X23">
        <v>2.875</v>
      </c>
      <c r="Y23">
        <v>-3.5</v>
      </c>
    </row>
    <row r="24" spans="1:25" x14ac:dyDescent="0.25">
      <c r="A24">
        <f t="shared" ca="1" si="0"/>
        <v>0.97682281375544211</v>
      </c>
      <c r="B24" s="42">
        <v>1</v>
      </c>
      <c r="C24" s="42">
        <v>-1</v>
      </c>
      <c r="D24" s="42">
        <v>-1</v>
      </c>
      <c r="E24" s="42">
        <v>-1</v>
      </c>
      <c r="F24" s="42">
        <v>-1</v>
      </c>
      <c r="G24" s="42">
        <v>1</v>
      </c>
      <c r="H24" s="42">
        <v>1</v>
      </c>
      <c r="I24" s="42">
        <v>1</v>
      </c>
      <c r="J24" s="16">
        <v>1.95</v>
      </c>
      <c r="K24" s="5">
        <v>2.7215730337078918</v>
      </c>
      <c r="L24" s="5">
        <f t="shared" si="1"/>
        <v>-0.77157303370789188</v>
      </c>
      <c r="M24" s="5">
        <f t="shared" si="2"/>
        <v>-3.5049999999999999</v>
      </c>
      <c r="N24" s="19"/>
      <c r="R24">
        <v>16.25</v>
      </c>
      <c r="S24">
        <v>-0.75</v>
      </c>
      <c r="T24">
        <v>1.25</v>
      </c>
      <c r="U24">
        <v>-0.75</v>
      </c>
      <c r="V24">
        <v>-2.125</v>
      </c>
      <c r="W24">
        <v>2.875</v>
      </c>
      <c r="X24">
        <v>16.0625</v>
      </c>
      <c r="Y24">
        <v>19.25</v>
      </c>
    </row>
    <row r="25" spans="1:25" x14ac:dyDescent="0.25">
      <c r="A25">
        <f t="shared" ca="1" si="0"/>
        <v>0.79346937220651359</v>
      </c>
      <c r="B25" s="30">
        <v>1</v>
      </c>
      <c r="C25" s="30">
        <v>1</v>
      </c>
      <c r="D25" s="30">
        <v>1</v>
      </c>
      <c r="E25" s="30">
        <v>-1</v>
      </c>
      <c r="F25" s="30">
        <v>-1</v>
      </c>
      <c r="G25" s="30">
        <v>-1</v>
      </c>
      <c r="H25" s="30">
        <v>1</v>
      </c>
      <c r="I25" s="30">
        <v>1</v>
      </c>
      <c r="J25" s="16">
        <v>7.9</v>
      </c>
      <c r="K25" s="5">
        <f t="array" ref="K25:K27">MMULT(B25:I27,S51:S58)</f>
        <v>8.6085393258427114</v>
      </c>
      <c r="L25" s="5">
        <f t="shared" si="1"/>
        <v>-0.70853932584271107</v>
      </c>
      <c r="M25" s="5">
        <f t="shared" si="2"/>
        <v>2.4450000000000003</v>
      </c>
      <c r="N25" s="19"/>
      <c r="R25">
        <v>20</v>
      </c>
      <c r="S25">
        <v>6</v>
      </c>
      <c r="T25">
        <v>-1</v>
      </c>
      <c r="U25">
        <v>-3</v>
      </c>
      <c r="V25">
        <v>-5.5</v>
      </c>
      <c r="W25">
        <v>-3.5</v>
      </c>
      <c r="X25">
        <v>19.25</v>
      </c>
      <c r="Y25">
        <v>32</v>
      </c>
    </row>
    <row r="26" spans="1:25" ht="17.25" x14ac:dyDescent="0.25">
      <c r="A26">
        <f t="shared" ca="1" si="0"/>
        <v>0.35832795162411701</v>
      </c>
      <c r="B26" s="30">
        <v>1</v>
      </c>
      <c r="C26" s="30">
        <v>1</v>
      </c>
      <c r="D26" s="30">
        <v>1</v>
      </c>
      <c r="E26" s="30">
        <v>1</v>
      </c>
      <c r="F26" s="30">
        <v>-1</v>
      </c>
      <c r="G26" s="30">
        <v>-1</v>
      </c>
      <c r="H26" s="30">
        <v>1</v>
      </c>
      <c r="I26" s="30">
        <v>1</v>
      </c>
      <c r="J26" s="16">
        <v>10.75</v>
      </c>
      <c r="K26" s="5">
        <v>9.7532584269663083</v>
      </c>
      <c r="L26" s="5">
        <f t="shared" si="1"/>
        <v>0.99674157303369171</v>
      </c>
      <c r="M26" s="5">
        <f t="shared" si="2"/>
        <v>5.2949999999999999</v>
      </c>
      <c r="N26" s="19"/>
      <c r="R26" s="11" t="s">
        <v>91</v>
      </c>
      <c r="S26" s="3"/>
      <c r="T26" s="3"/>
      <c r="U26" s="3"/>
      <c r="V26" s="3"/>
      <c r="W26" s="3"/>
      <c r="X26" s="3"/>
      <c r="Y26" s="3"/>
    </row>
    <row r="27" spans="1:25" x14ac:dyDescent="0.25">
      <c r="A27">
        <f t="shared" ca="1" si="0"/>
        <v>0.98044480711379811</v>
      </c>
      <c r="B27" s="30">
        <v>1</v>
      </c>
      <c r="C27" s="30">
        <v>-1</v>
      </c>
      <c r="D27" s="30">
        <v>-1</v>
      </c>
      <c r="E27" s="30">
        <v>-1</v>
      </c>
      <c r="F27" s="30">
        <v>-1</v>
      </c>
      <c r="G27" s="30">
        <v>1</v>
      </c>
      <c r="H27" s="30">
        <v>1</v>
      </c>
      <c r="I27" s="30">
        <v>1</v>
      </c>
      <c r="J27" s="87">
        <v>2.1</v>
      </c>
      <c r="K27" s="5">
        <v>2.7215730337078918</v>
      </c>
      <c r="L27" s="5">
        <f t="shared" si="1"/>
        <v>-0.62157303370789174</v>
      </c>
      <c r="M27" s="5">
        <f t="shared" si="2"/>
        <v>-3.355</v>
      </c>
      <c r="N27" s="19"/>
      <c r="R27">
        <f t="array" ref="R27:Y34">MINVERSE(R18:Y25)</f>
        <v>2.3631359238451899</v>
      </c>
      <c r="S27">
        <v>-0.12100889513108544</v>
      </c>
      <c r="T27">
        <v>-0.13913857677902591</v>
      </c>
      <c r="U27">
        <v>-8.4644194756554297E-2</v>
      </c>
      <c r="V27">
        <v>6.1809456928838588E-2</v>
      </c>
      <c r="W27">
        <v>5.9843164794007087E-2</v>
      </c>
      <c r="X27">
        <v>-2.3472378277153498</v>
      </c>
      <c r="Y27">
        <v>-3.7375156054932732E-2</v>
      </c>
    </row>
    <row r="28" spans="1:25" x14ac:dyDescent="0.25">
      <c r="B28" s="8"/>
      <c r="C28" s="8"/>
      <c r="I28" s="5" t="s">
        <v>38</v>
      </c>
      <c r="J28" s="5">
        <f>AVERAGE(J8:J27)</f>
        <v>5.4550000000000001</v>
      </c>
      <c r="L28" s="17"/>
      <c r="M28" s="17"/>
      <c r="N28" s="17"/>
      <c r="O28" s="17"/>
      <c r="R28">
        <v>-0.12100889513108597</v>
      </c>
      <c r="S28">
        <v>9.3223314606741534E-2</v>
      </c>
      <c r="T28">
        <v>3.2584269662921335E-2</v>
      </c>
      <c r="U28">
        <v>-3.9325842696629199E-3</v>
      </c>
      <c r="V28">
        <v>-3.3321629213483125E-2</v>
      </c>
      <c r="W28">
        <v>-1.4220505617977514E-2</v>
      </c>
      <c r="X28">
        <v>0.21661985018726559</v>
      </c>
      <c r="Y28">
        <v>-7.8792134831460608E-2</v>
      </c>
    </row>
    <row r="29" spans="1:25" x14ac:dyDescent="0.25">
      <c r="B29" s="8"/>
      <c r="C29" s="8"/>
      <c r="D29" s="8"/>
      <c r="E29" s="8"/>
      <c r="F29" s="8"/>
      <c r="G29" s="8"/>
      <c r="H29" s="8"/>
      <c r="I29" s="16" t="s">
        <v>77</v>
      </c>
      <c r="J29" s="16" t="s">
        <v>134</v>
      </c>
      <c r="K29" s="16" t="s">
        <v>48</v>
      </c>
      <c r="L29" s="16" t="s">
        <v>135</v>
      </c>
      <c r="M29" s="16" t="s">
        <v>81</v>
      </c>
      <c r="N29" s="16" t="s">
        <v>82</v>
      </c>
      <c r="O29" s="16" t="s">
        <v>136</v>
      </c>
      <c r="R29">
        <v>-0.139138576779026</v>
      </c>
      <c r="S29">
        <v>3.2584269662921307E-2</v>
      </c>
      <c r="T29">
        <v>7.0786516853932571E-2</v>
      </c>
      <c r="U29">
        <v>-3.3707865168539331E-3</v>
      </c>
      <c r="V29">
        <v>-1.5168539325842679E-2</v>
      </c>
      <c r="W29">
        <v>-2.0224719101123573E-2</v>
      </c>
      <c r="X29">
        <v>0.16067415730337048</v>
      </c>
      <c r="Y29">
        <v>-1.8726591760299553E-2</v>
      </c>
    </row>
    <row r="30" spans="1:25" x14ac:dyDescent="0.25">
      <c r="B30" s="8"/>
      <c r="C30" s="8"/>
      <c r="F30" s="8"/>
      <c r="G30" s="8"/>
      <c r="H30" s="16" t="s">
        <v>132</v>
      </c>
      <c r="I30" s="16">
        <f>SUMSQ(L8:L24)</f>
        <v>7.8171896067415707</v>
      </c>
      <c r="J30" s="16">
        <f>SUMSQ(M8:M24)</f>
        <v>52.278424999999999</v>
      </c>
      <c r="K30" s="16">
        <f>(J30-I30)/J30</f>
        <v>0.85047006280809778</v>
      </c>
      <c r="L30" s="16">
        <f>((J30/F40)-(I30/F39))/(J30/F40)</f>
        <v>0.70094012561619556</v>
      </c>
      <c r="M30" s="5">
        <f>SQRT(I30/F45)</f>
        <v>0.77544972592790262</v>
      </c>
      <c r="O30" s="16">
        <f>((100*N31)/J28)</f>
        <v>29.591701718779952</v>
      </c>
      <c r="R30">
        <v>-8.4644194756554159E-2</v>
      </c>
      <c r="S30">
        <v>-3.9325842696629476E-3</v>
      </c>
      <c r="T30">
        <v>-3.3707865168539435E-3</v>
      </c>
      <c r="U30">
        <v>5.7303370786516858E-2</v>
      </c>
      <c r="V30">
        <v>7.8651685393258553E-3</v>
      </c>
      <c r="W30">
        <v>-6.1797752808988608E-3</v>
      </c>
      <c r="X30">
        <v>6.8539325842696425E-2</v>
      </c>
      <c r="Y30">
        <v>1.8352059925093679E-2</v>
      </c>
    </row>
    <row r="31" spans="1:25" x14ac:dyDescent="0.25">
      <c r="B31" s="8"/>
      <c r="C31" s="8"/>
      <c r="D31" s="8"/>
      <c r="E31" s="8"/>
      <c r="F31" s="8"/>
      <c r="G31" s="8"/>
      <c r="H31" s="16" t="s">
        <v>133</v>
      </c>
      <c r="I31" s="16">
        <f>SUMSQ(L25:L27)</f>
        <v>1.8818747759121535</v>
      </c>
      <c r="J31" s="16">
        <f>SUMSQ(M25:M27)</f>
        <v>45.271075000000003</v>
      </c>
      <c r="K31" s="16">
        <f>(J31-I31)/J31</f>
        <v>0.95843096776667769</v>
      </c>
      <c r="L31" s="17"/>
      <c r="M31" s="17"/>
      <c r="N31" s="5">
        <f>SQRT(I30/J45)</f>
        <v>1.6142273287594462</v>
      </c>
      <c r="O31" s="17"/>
      <c r="R31">
        <v>6.1809456928838866E-2</v>
      </c>
      <c r="S31">
        <v>-3.3321629213483132E-2</v>
      </c>
      <c r="T31">
        <v>-1.5168539325842688E-2</v>
      </c>
      <c r="U31">
        <v>7.8651685393258397E-3</v>
      </c>
      <c r="V31">
        <v>8.2268258426966293E-2</v>
      </c>
      <c r="W31">
        <v>1.9066011235955051E-2</v>
      </c>
      <c r="X31">
        <v>-0.12907303370786505</v>
      </c>
      <c r="Y31">
        <v>6.1750936329587981E-2</v>
      </c>
    </row>
    <row r="32" spans="1:25" x14ac:dyDescent="0.25">
      <c r="B32" s="8"/>
      <c r="C32" s="8"/>
      <c r="D32" s="8"/>
      <c r="E32" s="8"/>
      <c r="F32" s="8"/>
      <c r="G32" s="8"/>
      <c r="H32" s="16" t="s">
        <v>27</v>
      </c>
      <c r="I32" s="23">
        <f>+Estabilidad!C23</f>
        <v>0.13450000000000001</v>
      </c>
      <c r="J32" s="17"/>
      <c r="K32" s="17"/>
      <c r="L32" s="17"/>
      <c r="M32" s="17"/>
      <c r="N32" s="17"/>
      <c r="O32" s="17"/>
      <c r="R32">
        <v>5.984316479400742E-2</v>
      </c>
      <c r="S32">
        <v>-1.4220505617977519E-2</v>
      </c>
      <c r="T32">
        <v>-2.0224719101123594E-2</v>
      </c>
      <c r="U32">
        <v>-6.1797752808988781E-3</v>
      </c>
      <c r="V32">
        <v>1.9066011235955058E-2</v>
      </c>
      <c r="W32">
        <v>8.4796348314606765E-2</v>
      </c>
      <c r="X32">
        <v>-0.15959737827715348</v>
      </c>
      <c r="Y32">
        <v>7.2612359550561792E-2</v>
      </c>
    </row>
    <row r="33" spans="2:65" x14ac:dyDescent="0.25">
      <c r="B33" s="17"/>
      <c r="C33" s="17"/>
      <c r="D33" s="17"/>
      <c r="F33" s="33"/>
      <c r="G33" s="33"/>
      <c r="H33" s="33"/>
      <c r="I33" s="20"/>
      <c r="J33" s="17"/>
      <c r="K33" s="17"/>
      <c r="L33" s="17"/>
      <c r="M33" s="17"/>
      <c r="N33" s="17"/>
      <c r="O33" s="17"/>
      <c r="P33" s="17"/>
      <c r="R33">
        <v>-2.3472378277153521</v>
      </c>
      <c r="S33">
        <v>0.21661985018726523</v>
      </c>
      <c r="T33">
        <v>0.16067415730337048</v>
      </c>
      <c r="U33">
        <v>6.8539325842696619E-2</v>
      </c>
      <c r="V33">
        <v>-0.12907303370786483</v>
      </c>
      <c r="W33">
        <v>-0.1595973782771532</v>
      </c>
      <c r="X33">
        <v>2.7718476903870104</v>
      </c>
      <c r="Y33">
        <v>-0.26922596754057293</v>
      </c>
    </row>
    <row r="34" spans="2:65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R34">
        <v>-3.7375156054931247E-2</v>
      </c>
      <c r="S34">
        <v>-7.8792134831460692E-2</v>
      </c>
      <c r="T34">
        <v>-1.8726591760299637E-2</v>
      </c>
      <c r="U34">
        <v>1.8352059925093627E-2</v>
      </c>
      <c r="V34">
        <v>6.175093632958803E-2</v>
      </c>
      <c r="W34">
        <v>7.2612359550561847E-2</v>
      </c>
      <c r="X34">
        <v>-0.26922596754057443</v>
      </c>
      <c r="Y34">
        <v>0.25102996254681653</v>
      </c>
    </row>
    <row r="35" spans="2:65" x14ac:dyDescent="0.25">
      <c r="I35" s="17"/>
      <c r="J35" s="17"/>
      <c r="K35" s="17"/>
      <c r="L35" s="17"/>
      <c r="M35" s="17"/>
      <c r="N35" s="17"/>
      <c r="O35" s="17"/>
    </row>
    <row r="36" spans="2:65" x14ac:dyDescent="0.25">
      <c r="B36" s="17"/>
      <c r="C36" s="17"/>
      <c r="D36" s="17" t="s">
        <v>137</v>
      </c>
      <c r="E36" s="17"/>
      <c r="F36" s="17"/>
      <c r="G36" s="17"/>
      <c r="H36" s="17"/>
      <c r="I36" s="17"/>
      <c r="J36" s="17" t="s">
        <v>138</v>
      </c>
      <c r="K36" s="17"/>
      <c r="L36" s="17"/>
      <c r="M36" s="17"/>
      <c r="O36" s="17"/>
      <c r="P36" s="17"/>
    </row>
    <row r="37" spans="2:65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O37" s="17"/>
      <c r="P37" s="17"/>
    </row>
    <row r="38" spans="2:65" x14ac:dyDescent="0.25">
      <c r="B38" s="17"/>
      <c r="D38" s="13" t="s">
        <v>74</v>
      </c>
      <c r="E38" s="13" t="s">
        <v>75</v>
      </c>
      <c r="F38" s="13" t="s">
        <v>76</v>
      </c>
      <c r="J38" s="13" t="s">
        <v>74</v>
      </c>
      <c r="K38" s="13" t="s">
        <v>75</v>
      </c>
      <c r="L38" s="13" t="s">
        <v>76</v>
      </c>
    </row>
    <row r="39" spans="2:65" ht="17.25" x14ac:dyDescent="0.25">
      <c r="B39" s="17"/>
      <c r="C39" s="9" t="s">
        <v>77</v>
      </c>
      <c r="D39" s="5">
        <v>17</v>
      </c>
      <c r="E39" s="5">
        <v>8</v>
      </c>
      <c r="F39" s="5">
        <f>(D39-E39-1)</f>
        <v>8</v>
      </c>
      <c r="G39" t="s">
        <v>78</v>
      </c>
      <c r="I39" s="9" t="s">
        <v>77</v>
      </c>
      <c r="J39" s="5">
        <v>3</v>
      </c>
      <c r="K39" s="5">
        <v>8</v>
      </c>
      <c r="L39" s="5">
        <f>(J39-K39-1)</f>
        <v>-6</v>
      </c>
      <c r="M39" t="s">
        <v>78</v>
      </c>
      <c r="R39" s="11" t="s">
        <v>92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8"/>
      <c r="AJ39" s="8"/>
      <c r="AK39" s="8"/>
      <c r="AL39" s="8"/>
      <c r="AM39" s="8"/>
      <c r="AN39" s="8"/>
      <c r="AO39" s="8"/>
      <c r="AP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 spans="2:65" x14ac:dyDescent="0.25">
      <c r="B40" s="17"/>
      <c r="C40" s="9" t="s">
        <v>79</v>
      </c>
      <c r="D40" s="5">
        <v>17</v>
      </c>
      <c r="E40" s="5">
        <v>0</v>
      </c>
      <c r="F40" s="5">
        <f>(D40-1)</f>
        <v>16</v>
      </c>
      <c r="G40" t="s">
        <v>80</v>
      </c>
      <c r="I40" s="9" t="s">
        <v>79</v>
      </c>
      <c r="J40" s="5">
        <v>3</v>
      </c>
      <c r="K40" s="5">
        <v>0</v>
      </c>
      <c r="L40" s="5">
        <f>(J40-1)</f>
        <v>2</v>
      </c>
      <c r="M40" t="s">
        <v>80</v>
      </c>
      <c r="Q40">
        <v>1</v>
      </c>
      <c r="R40">
        <f t="array" ref="R40:AH47">MMULT(R27:Y34,R9:AH16)</f>
        <v>-0.12228464419475608</v>
      </c>
      <c r="S40">
        <v>0.15205992509363292</v>
      </c>
      <c r="T40">
        <v>-0.21086142322097318</v>
      </c>
      <c r="U40">
        <v>-4.0355805243443663E-2</v>
      </c>
      <c r="V40">
        <v>-0.1262172284644188</v>
      </c>
      <c r="W40">
        <v>-0.24461610486891266</v>
      </c>
      <c r="X40">
        <v>-9.6067415730335878E-2</v>
      </c>
      <c r="Y40">
        <v>-0.33333333333333454</v>
      </c>
      <c r="Z40">
        <v>4.7003745318352677E-2</v>
      </c>
      <c r="AA40">
        <v>0.32528089887640438</v>
      </c>
      <c r="AB40">
        <v>3.3661048689139064E-2</v>
      </c>
      <c r="AC40">
        <v>-0.20964419475655244</v>
      </c>
      <c r="AD40">
        <v>0.20294943820224781</v>
      </c>
      <c r="AE40">
        <v>4.3071161048689979E-2</v>
      </c>
      <c r="AF40">
        <v>1.333333333333331</v>
      </c>
      <c r="AG40" s="8">
        <v>-7.532771535580389E-2</v>
      </c>
      <c r="AH40">
        <v>0.32134831460674168</v>
      </c>
    </row>
    <row r="41" spans="2:65" x14ac:dyDescent="0.25">
      <c r="B41" s="17"/>
      <c r="K41" s="17"/>
      <c r="Q41">
        <v>2</v>
      </c>
      <c r="R41">
        <v>-6.6853932584269693E-2</v>
      </c>
      <c r="S41">
        <v>-9.382022471910112E-2</v>
      </c>
      <c r="T41">
        <v>-3.2584269662921439E-2</v>
      </c>
      <c r="U41">
        <v>0.12893258426966278</v>
      </c>
      <c r="V41">
        <v>-2.8651685393258519E-2</v>
      </c>
      <c r="W41">
        <v>9.1151685393258325E-2</v>
      </c>
      <c r="X41">
        <v>1.1797752808988704E-2</v>
      </c>
      <c r="Y41">
        <v>0</v>
      </c>
      <c r="Z41">
        <v>-5.8988764044943853E-2</v>
      </c>
      <c r="AA41">
        <v>-0.12415730337078654</v>
      </c>
      <c r="AB41">
        <v>2.5983146067415669E-2</v>
      </c>
      <c r="AC41">
        <v>0.12106741573033694</v>
      </c>
      <c r="AD41">
        <v>3.3848314606741495E-2</v>
      </c>
      <c r="AE41">
        <v>-2.0786516853932679E-2</v>
      </c>
      <c r="AF41">
        <v>8.3266726846886741E-17</v>
      </c>
      <c r="AG41" s="8">
        <v>9.9016853932584165E-2</v>
      </c>
      <c r="AH41">
        <v>-8.5955056179775335E-2</v>
      </c>
    </row>
    <row r="42" spans="2:65" x14ac:dyDescent="0.25">
      <c r="B42" s="17"/>
      <c r="C42" s="17"/>
      <c r="D42" s="17" t="s">
        <v>137</v>
      </c>
      <c r="E42" s="17"/>
      <c r="F42" s="17"/>
      <c r="G42" s="17"/>
      <c r="H42" s="17"/>
      <c r="I42" s="17"/>
      <c r="J42" s="17" t="s">
        <v>138</v>
      </c>
      <c r="K42" s="17"/>
      <c r="L42" s="17"/>
      <c r="M42" s="17"/>
      <c r="N42" s="33"/>
      <c r="O42" s="33"/>
      <c r="P42" s="33"/>
      <c r="Q42">
        <v>3</v>
      </c>
      <c r="R42">
        <v>4.2696629213483155E-2</v>
      </c>
      <c r="S42">
        <v>-0.10898876404494379</v>
      </c>
      <c r="T42">
        <v>2.9213483146067441E-2</v>
      </c>
      <c r="U42">
        <v>3.3707865168538589E-3</v>
      </c>
      <c r="V42">
        <v>3.2584269662921377E-2</v>
      </c>
      <c r="W42">
        <v>6.7415730337078622E-2</v>
      </c>
      <c r="X42">
        <v>0.11011235955056181</v>
      </c>
      <c r="Y42">
        <v>5.5511151231257827E-17</v>
      </c>
      <c r="Z42">
        <v>4.9438202247191025E-2</v>
      </c>
      <c r="AA42">
        <v>-9.213483146067411E-2</v>
      </c>
      <c r="AB42">
        <v>-7.415730337078652E-2</v>
      </c>
      <c r="AC42">
        <v>-3.3707865168540116E-3</v>
      </c>
      <c r="AD42">
        <v>-6.741573033707865E-2</v>
      </c>
      <c r="AE42">
        <v>3.9325842696629247E-2</v>
      </c>
      <c r="AF42">
        <v>1.3183898417423734E-16</v>
      </c>
      <c r="AG42" s="8">
        <v>7.4157303370786493E-2</v>
      </c>
      <c r="AH42">
        <v>-0.10224719101123592</v>
      </c>
    </row>
    <row r="43" spans="2:65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9"/>
      <c r="O43" s="19"/>
      <c r="P43" s="19"/>
      <c r="Q43">
        <v>4</v>
      </c>
      <c r="R43">
        <v>7.415730337078652E-2</v>
      </c>
      <c r="S43">
        <v>5.2808988764044988E-2</v>
      </c>
      <c r="T43">
        <v>0.10337078651685394</v>
      </c>
      <c r="U43">
        <v>-5.730337078651692E-2</v>
      </c>
      <c r="V43">
        <v>4.606741573033709E-2</v>
      </c>
      <c r="W43">
        <v>5.3932584269662902E-2</v>
      </c>
      <c r="X43">
        <v>-7.1910112359550582E-2</v>
      </c>
      <c r="Y43">
        <v>2.7755575615628914E-17</v>
      </c>
      <c r="Z43">
        <v>-4.0449438202247189E-2</v>
      </c>
      <c r="AA43">
        <v>-3.370786516853929E-2</v>
      </c>
      <c r="AB43">
        <v>6.06741573033708E-2</v>
      </c>
      <c r="AC43">
        <v>5.7303370786516809E-2</v>
      </c>
      <c r="AD43">
        <v>-5.3932584269662902E-2</v>
      </c>
      <c r="AE43">
        <v>-6.8539325842696647E-2</v>
      </c>
      <c r="AF43">
        <v>9.0205620750793969E-17</v>
      </c>
      <c r="AG43" s="8">
        <v>-6.06741573033708E-2</v>
      </c>
      <c r="AH43">
        <v>-6.1797752808988742E-2</v>
      </c>
    </row>
    <row r="44" spans="2:65" x14ac:dyDescent="0.25">
      <c r="B44" s="17"/>
      <c r="D44" s="13" t="s">
        <v>74</v>
      </c>
      <c r="E44" s="13" t="s">
        <v>75</v>
      </c>
      <c r="F44" s="13" t="s">
        <v>76</v>
      </c>
      <c r="J44" s="13" t="s">
        <v>74</v>
      </c>
      <c r="K44" s="13"/>
      <c r="L44" s="13"/>
      <c r="Q44">
        <v>5</v>
      </c>
      <c r="R44">
        <v>8.3707865168539286E-2</v>
      </c>
      <c r="S44">
        <v>-1.2359550561797779E-2</v>
      </c>
      <c r="T44">
        <v>-3.4831460674157329E-2</v>
      </c>
      <c r="U44">
        <v>-0.13286516853932584</v>
      </c>
      <c r="V44">
        <v>-4.2696629213483168E-2</v>
      </c>
      <c r="W44">
        <v>5.5196629213483166E-2</v>
      </c>
      <c r="X44">
        <v>-7.3595505617977536E-2</v>
      </c>
      <c r="Y44">
        <v>-8.3266726846886741E-17</v>
      </c>
      <c r="Z44">
        <v>6.7977528089887607E-2</v>
      </c>
      <c r="AA44">
        <v>9.8314606741572996E-2</v>
      </c>
      <c r="AB44">
        <v>8.5533707865168535E-2</v>
      </c>
      <c r="AC44">
        <v>-0.11713483146067416</v>
      </c>
      <c r="AD44">
        <v>6.9803370786516855E-2</v>
      </c>
      <c r="AE44">
        <v>-5.8426966292134848E-2</v>
      </c>
      <c r="AF44">
        <v>-6.9388939039072284E-17</v>
      </c>
      <c r="AG44">
        <v>3.9466292134831486E-2</v>
      </c>
      <c r="AH44">
        <v>-2.8089887640449458E-2</v>
      </c>
    </row>
    <row r="45" spans="2:65" x14ac:dyDescent="0.25">
      <c r="B45" s="17"/>
      <c r="C45" s="9" t="s">
        <v>81</v>
      </c>
      <c r="D45" s="5">
        <v>17</v>
      </c>
      <c r="E45" s="5">
        <v>3</v>
      </c>
      <c r="F45" s="5">
        <f>(D45-E45-1)</f>
        <v>13</v>
      </c>
      <c r="G45" t="s">
        <v>78</v>
      </c>
      <c r="I45" s="9" t="s">
        <v>82</v>
      </c>
      <c r="J45" s="5">
        <v>3</v>
      </c>
      <c r="K45" s="5"/>
      <c r="L45" s="5"/>
      <c r="M45" t="s">
        <v>139</v>
      </c>
      <c r="Q45">
        <v>6</v>
      </c>
      <c r="R45">
        <v>-0.10505617977528091</v>
      </c>
      <c r="S45">
        <v>6.6853932584269707E-2</v>
      </c>
      <c r="T45">
        <v>2.0224719101123612E-2</v>
      </c>
      <c r="U45">
        <v>-0.11882022471910113</v>
      </c>
      <c r="V45">
        <v>2.6404494382022484E-2</v>
      </c>
      <c r="W45">
        <v>3.6095505617977572E-2</v>
      </c>
      <c r="X45">
        <v>1.8539325842696658E-2</v>
      </c>
      <c r="Y45">
        <v>-5.5511151231257827E-17</v>
      </c>
      <c r="Z45">
        <v>-9.2696629213483164E-2</v>
      </c>
      <c r="AA45">
        <v>-5.2247191011235983E-2</v>
      </c>
      <c r="AB45">
        <v>7.6544943820224767E-2</v>
      </c>
      <c r="AC45">
        <v>-0.13117977528089891</v>
      </c>
      <c r="AD45">
        <v>8.8904494382022484E-2</v>
      </c>
      <c r="AE45">
        <v>3.8764044943820256E-2</v>
      </c>
      <c r="AF45">
        <v>-6.9388939039072284E-17</v>
      </c>
      <c r="AG45">
        <v>4.8455056179775316E-2</v>
      </c>
      <c r="AH45">
        <v>7.9213483146067423E-2</v>
      </c>
    </row>
    <row r="46" spans="2:65" x14ac:dyDescent="0.25">
      <c r="B46" s="17"/>
      <c r="C46" s="9"/>
      <c r="D46" s="5"/>
      <c r="E46" s="5"/>
      <c r="F46" s="5"/>
      <c r="I46" s="9"/>
      <c r="J46" s="5"/>
      <c r="K46" s="5"/>
      <c r="L46" s="5"/>
      <c r="Q46">
        <v>7</v>
      </c>
      <c r="R46">
        <v>0.19850187265917596</v>
      </c>
      <c r="S46">
        <v>-0.18389513108614197</v>
      </c>
      <c r="T46">
        <v>0.20599250936329583</v>
      </c>
      <c r="U46">
        <v>0.4314606741573016</v>
      </c>
      <c r="V46">
        <v>0.1374531835205991</v>
      </c>
      <c r="W46">
        <v>0.31254681647939953</v>
      </c>
      <c r="X46">
        <v>0.16104868913857617</v>
      </c>
      <c r="Y46">
        <v>1.3322676295501878E-15</v>
      </c>
      <c r="Z46">
        <v>6.14232209737825E-2</v>
      </c>
      <c r="AA46">
        <v>-0.25992509363295857</v>
      </c>
      <c r="AB46">
        <v>-8.8014981273415449E-3</v>
      </c>
      <c r="AC46">
        <v>0.56853932584269484</v>
      </c>
      <c r="AD46">
        <v>-0.145880149812735</v>
      </c>
      <c r="AE46">
        <v>3.7453183520563815E-4</v>
      </c>
      <c r="AF46">
        <v>-1.3333333333333308</v>
      </c>
      <c r="AG46">
        <v>0.17546816479400607</v>
      </c>
      <c r="AH46">
        <v>-0.32097378277153543</v>
      </c>
    </row>
    <row r="47" spans="2:65" x14ac:dyDescent="0.25">
      <c r="B47" s="17"/>
      <c r="C47" s="35"/>
      <c r="D47" s="35"/>
      <c r="E47" s="35"/>
      <c r="F47" s="35"/>
      <c r="G47" s="17"/>
      <c r="H47" s="17"/>
      <c r="I47" s="17"/>
      <c r="J47" s="17"/>
      <c r="L47" s="17"/>
      <c r="M47" s="17"/>
      <c r="N47" s="17"/>
      <c r="O47" s="17"/>
      <c r="P47" s="17"/>
      <c r="Q47">
        <v>8</v>
      </c>
      <c r="R47">
        <v>1.1985018726591717E-2</v>
      </c>
      <c r="S47">
        <v>7.116104868913864E-2</v>
      </c>
      <c r="T47">
        <v>5.2059925093632997E-2</v>
      </c>
      <c r="U47">
        <v>-0.2683520599250937</v>
      </c>
      <c r="V47">
        <v>3.3707865168539353E-2</v>
      </c>
      <c r="W47">
        <v>-3.7453183520597122E-4</v>
      </c>
      <c r="X47">
        <v>-2.1722846441947552E-2</v>
      </c>
      <c r="Y47">
        <v>0.33333333333333348</v>
      </c>
      <c r="Z47">
        <v>-2.4719101123595544E-2</v>
      </c>
      <c r="AA47">
        <v>1.2734082397003743E-2</v>
      </c>
      <c r="AB47">
        <v>3.7078651685393316E-2</v>
      </c>
      <c r="AC47">
        <v>-0.23164794007490641</v>
      </c>
      <c r="AD47">
        <v>3.7453183520608224E-4</v>
      </c>
      <c r="AE47">
        <v>-2.9962546816478808E-3</v>
      </c>
      <c r="AF47">
        <v>5.5511151231257827E-17</v>
      </c>
      <c r="AG47">
        <v>-3.7078651685393205E-2</v>
      </c>
      <c r="AH47">
        <v>3.4456928838951378E-2</v>
      </c>
    </row>
    <row r="48" spans="2:65" ht="17.25" x14ac:dyDescent="0.25">
      <c r="C48" s="57" t="s">
        <v>141</v>
      </c>
      <c r="D48" s="58" t="s">
        <v>142</v>
      </c>
      <c r="E48" s="58" t="s">
        <v>143</v>
      </c>
      <c r="F48" s="59" t="s">
        <v>81</v>
      </c>
      <c r="G48" s="51" t="s">
        <v>48</v>
      </c>
      <c r="H48" s="52" t="s">
        <v>144</v>
      </c>
      <c r="I48" s="53" t="s">
        <v>82</v>
      </c>
      <c r="J48" s="45" t="s">
        <v>140</v>
      </c>
      <c r="K48" s="46" t="s">
        <v>71</v>
      </c>
      <c r="L48" s="46" t="s">
        <v>72</v>
      </c>
      <c r="M48" s="46" t="s">
        <v>73</v>
      </c>
      <c r="N48" s="46" t="s">
        <v>98</v>
      </c>
      <c r="O48" s="46" t="s">
        <v>99</v>
      </c>
      <c r="P48" s="46" t="s">
        <v>125</v>
      </c>
      <c r="Q48" s="50" t="s">
        <v>126</v>
      </c>
    </row>
    <row r="49" spans="1:20" x14ac:dyDescent="0.25">
      <c r="C49" s="60">
        <f>+K30</f>
        <v>0.85047006280809778</v>
      </c>
      <c r="D49" s="61">
        <f>+L30</f>
        <v>0.70094012561619556</v>
      </c>
      <c r="E49" s="61">
        <f>((I32*D40)/J30)*100</f>
        <v>4.3736971800508533</v>
      </c>
      <c r="F49" s="62">
        <f>+M30</f>
        <v>0.77544972592790262</v>
      </c>
      <c r="G49" s="54">
        <f>+K31</f>
        <v>0.95843096776667769</v>
      </c>
      <c r="H49" s="55">
        <f>((I32*J45)/J31)*100</f>
        <v>0.89129758902345479</v>
      </c>
      <c r="I49" s="56">
        <f>+N31</f>
        <v>1.6142273287594462</v>
      </c>
      <c r="J49" s="47">
        <f>S51</f>
        <v>4.218855337078705</v>
      </c>
      <c r="K49" s="48">
        <f>+S52</f>
        <v>1.6228160112359493</v>
      </c>
      <c r="L49" s="48">
        <f>+S53</f>
        <v>0.39044943820224765</v>
      </c>
      <c r="M49" s="48">
        <f>+S54</f>
        <v>0.57235955056179821</v>
      </c>
      <c r="N49" s="48">
        <f>+S55</f>
        <v>-0.5337570224719117</v>
      </c>
      <c r="O49" s="48">
        <f>+S56</f>
        <v>-0.93021769662921305</v>
      </c>
      <c r="P49" s="48">
        <f>+S57</f>
        <v>3.4283614232209381</v>
      </c>
      <c r="Q49" s="49">
        <f>+S58</f>
        <v>-1.9435580524344547</v>
      </c>
    </row>
    <row r="50" spans="1:20" ht="17.25" x14ac:dyDescent="0.25">
      <c r="B50" s="17"/>
      <c r="C50" s="45"/>
      <c r="D50" s="43"/>
      <c r="E50" s="19"/>
      <c r="F50" s="19"/>
      <c r="G50" s="17"/>
      <c r="H50" s="17"/>
      <c r="I50" s="46"/>
      <c r="J50" s="17"/>
      <c r="L50" s="17"/>
      <c r="M50" s="17"/>
      <c r="N50" s="17"/>
      <c r="O50" s="17"/>
      <c r="P50" s="17"/>
      <c r="R50" s="11" t="s">
        <v>70</v>
      </c>
      <c r="S50" s="11" t="s">
        <v>94</v>
      </c>
      <c r="T50" s="11"/>
    </row>
    <row r="51" spans="1:20" x14ac:dyDescent="0.25">
      <c r="B51" s="17"/>
      <c r="C51" s="72"/>
      <c r="D51" s="43"/>
      <c r="E51" s="19"/>
      <c r="F51" s="19"/>
      <c r="G51" s="17"/>
      <c r="H51" s="17"/>
      <c r="I51" s="17"/>
      <c r="J51" s="17"/>
      <c r="K51" s="17"/>
      <c r="L51" s="17"/>
      <c r="N51" s="17"/>
      <c r="O51" s="17"/>
      <c r="P51" s="17"/>
      <c r="R51" s="1" t="s">
        <v>46</v>
      </c>
      <c r="S51">
        <f t="array" ref="S51:S58">MMULT(R40:AH47,J8:J24)</f>
        <v>4.218855337078705</v>
      </c>
    </row>
    <row r="52" spans="1:20" x14ac:dyDescent="0.25">
      <c r="C52" s="94" t="s">
        <v>137</v>
      </c>
      <c r="D52" s="95"/>
      <c r="E52" s="95"/>
      <c r="F52" s="95"/>
      <c r="G52" s="96" t="s">
        <v>138</v>
      </c>
      <c r="H52" s="96"/>
      <c r="I52" s="96"/>
      <c r="J52" s="17"/>
      <c r="K52" s="20"/>
      <c r="L52" s="17"/>
      <c r="M52" s="17"/>
      <c r="N52" s="17"/>
      <c r="O52" s="17"/>
      <c r="P52" s="17"/>
      <c r="R52" s="1" t="s">
        <v>71</v>
      </c>
      <c r="S52">
        <v>1.6228160112359493</v>
      </c>
    </row>
    <row r="53" spans="1:20" ht="17.25" x14ac:dyDescent="0.25">
      <c r="A53" s="9" t="s">
        <v>68</v>
      </c>
      <c r="C53" s="64" t="s">
        <v>141</v>
      </c>
      <c r="D53" s="65" t="s">
        <v>142</v>
      </c>
      <c r="E53" s="65" t="s">
        <v>143</v>
      </c>
      <c r="F53" s="66" t="s">
        <v>81</v>
      </c>
      <c r="G53" s="67" t="s">
        <v>48</v>
      </c>
      <c r="H53" s="68" t="s">
        <v>144</v>
      </c>
      <c r="I53" s="69" t="s">
        <v>82</v>
      </c>
      <c r="J53" s="44" t="s">
        <v>140</v>
      </c>
      <c r="K53" s="70" t="s">
        <v>71</v>
      </c>
      <c r="L53" s="70" t="s">
        <v>72</v>
      </c>
      <c r="M53" s="70" t="s">
        <v>73</v>
      </c>
      <c r="N53" s="70" t="s">
        <v>98</v>
      </c>
      <c r="O53" s="70" t="s">
        <v>99</v>
      </c>
      <c r="P53" s="70" t="s">
        <v>125</v>
      </c>
      <c r="Q53" s="71" t="s">
        <v>126</v>
      </c>
      <c r="R53" s="1" t="s">
        <v>72</v>
      </c>
      <c r="S53">
        <v>0.39044943820224765</v>
      </c>
    </row>
    <row r="54" spans="1:20" x14ac:dyDescent="0.25">
      <c r="A54" s="8">
        <v>4.2866937655872768</v>
      </c>
      <c r="B54" s="17">
        <v>1</v>
      </c>
      <c r="C54" s="17">
        <v>0.91123964618365227</v>
      </c>
      <c r="D54" s="63">
        <v>0.82247929236730455</v>
      </c>
      <c r="E54" s="17">
        <v>2.7284738893163212</v>
      </c>
      <c r="F54" s="17">
        <v>0.75642093151865419</v>
      </c>
      <c r="G54" s="17">
        <v>0.83902467597585539</v>
      </c>
      <c r="H54" s="17">
        <v>2.934956348434234</v>
      </c>
      <c r="I54" s="17">
        <v>1.5746157344268825</v>
      </c>
      <c r="J54" s="17">
        <v>4.0354355624340537</v>
      </c>
      <c r="K54" s="17">
        <v>1.6050433702850539</v>
      </c>
      <c r="L54" s="17">
        <v>0.4057299164987006</v>
      </c>
      <c r="M54" s="17">
        <v>0.66609559458681045</v>
      </c>
      <c r="N54" s="17">
        <v>-0.57447901670025892</v>
      </c>
      <c r="O54" s="17">
        <v>-1.058498596314424</v>
      </c>
      <c r="P54" s="17">
        <v>3.55711560610419</v>
      </c>
      <c r="Q54">
        <v>-1.9680721518379882</v>
      </c>
      <c r="R54" s="1" t="s">
        <v>73</v>
      </c>
      <c r="S54">
        <v>0.57235955056179821</v>
      </c>
    </row>
    <row r="55" spans="1:20" x14ac:dyDescent="0.25">
      <c r="A55" s="8">
        <v>1.0883668627982122</v>
      </c>
      <c r="B55" s="17">
        <v>2</v>
      </c>
      <c r="C55" s="17">
        <v>0.94579231224536398</v>
      </c>
      <c r="D55" s="63">
        <v>0.89158462449072806</v>
      </c>
      <c r="E55" s="17">
        <v>2.5467689643928506</v>
      </c>
      <c r="F55" s="17">
        <v>0.61185652194954432</v>
      </c>
      <c r="G55" s="17">
        <v>-0.17179108643520857</v>
      </c>
      <c r="H55" s="17">
        <v>5.1936684869176819</v>
      </c>
      <c r="I55" s="17">
        <v>1.2736809182939701</v>
      </c>
      <c r="J55" s="17">
        <v>3.2862538708909375</v>
      </c>
      <c r="K55" s="17">
        <v>2.0440373392091455</v>
      </c>
      <c r="L55" s="17">
        <v>0.76217246307765563</v>
      </c>
      <c r="M55" s="17">
        <v>0.55066698427822558</v>
      </c>
      <c r="N55" s="17">
        <v>-0.73896647212958433</v>
      </c>
      <c r="O55" s="17">
        <v>-0.95670110767031957</v>
      </c>
      <c r="P55" s="17">
        <v>4.3584544227409427</v>
      </c>
      <c r="Q55">
        <v>-2.1305780530411313</v>
      </c>
      <c r="R55" s="1" t="s">
        <v>98</v>
      </c>
      <c r="S55">
        <v>-0.5337570224719117</v>
      </c>
    </row>
    <row r="56" spans="1:20" x14ac:dyDescent="0.25">
      <c r="A56" s="8">
        <v>4.8614122350567399</v>
      </c>
      <c r="B56" s="17">
        <v>3</v>
      </c>
      <c r="C56" s="17">
        <v>0.89573619553687889</v>
      </c>
      <c r="D56" s="63">
        <v>0.79147239107375778</v>
      </c>
      <c r="E56" s="17">
        <v>2.9840743871733739</v>
      </c>
      <c r="F56" s="17">
        <v>0.78392747905827587</v>
      </c>
      <c r="G56" s="17">
        <v>0.91094858015679159</v>
      </c>
      <c r="H56" s="17">
        <v>1.9282163520870497</v>
      </c>
      <c r="I56" s="17">
        <v>1.6318751792028117</v>
      </c>
      <c r="J56" s="17">
        <v>3.8311405301260781</v>
      </c>
      <c r="K56" s="17">
        <v>1.5883334306398884</v>
      </c>
      <c r="L56" s="17">
        <v>0.50499766464268914</v>
      </c>
      <c r="M56" s="17">
        <v>0.71095282578234431</v>
      </c>
      <c r="N56" s="17">
        <v>-0.50015909621672117</v>
      </c>
      <c r="O56" s="17">
        <v>-0.86958343063988774</v>
      </c>
      <c r="P56" s="17">
        <v>3.5774190409466073</v>
      </c>
      <c r="Q56">
        <v>-1.7646504748559844</v>
      </c>
      <c r="R56" s="1" t="s">
        <v>99</v>
      </c>
      <c r="S56">
        <v>-0.93021769662921305</v>
      </c>
    </row>
    <row r="57" spans="1:20" x14ac:dyDescent="0.25">
      <c r="A57" s="8">
        <v>4.7327019844373623</v>
      </c>
      <c r="B57" s="17">
        <v>4</v>
      </c>
      <c r="C57" s="17">
        <v>0.91611709099084804</v>
      </c>
      <c r="D57" s="63">
        <v>0.83223418198169608</v>
      </c>
      <c r="E57" s="17">
        <v>2.4006150362073959</v>
      </c>
      <c r="F57" s="17">
        <v>0.78395188243833991</v>
      </c>
      <c r="G57" s="17">
        <v>-0.31338482216081315</v>
      </c>
      <c r="H57">
        <v>17.520054709464503</v>
      </c>
      <c r="I57">
        <v>1.631925978889363</v>
      </c>
      <c r="J57">
        <v>3.5815357216071906</v>
      </c>
      <c r="K57" s="17">
        <v>1.5833218019680186</v>
      </c>
      <c r="L57">
        <v>0.48188806888068869</v>
      </c>
      <c r="M57">
        <v>0.87091020910208905</v>
      </c>
      <c r="N57">
        <v>-0.57475784132841268</v>
      </c>
      <c r="O57">
        <v>-0.89165513530135365</v>
      </c>
      <c r="P57">
        <v>4.0427890528904911</v>
      </c>
      <c r="Q57">
        <v>-1.811559553095532</v>
      </c>
      <c r="R57" s="1" t="s">
        <v>125</v>
      </c>
      <c r="S57">
        <v>3.4283614232209381</v>
      </c>
    </row>
    <row r="58" spans="1:20" x14ac:dyDescent="0.25">
      <c r="A58" s="8">
        <v>4.0999999999999996</v>
      </c>
      <c r="B58" s="17">
        <v>5</v>
      </c>
      <c r="C58" s="17">
        <v>0.898350950642399</v>
      </c>
      <c r="D58" s="63">
        <v>0.79670190128479801</v>
      </c>
      <c r="E58" s="17">
        <v>2.5159156560320222</v>
      </c>
      <c r="F58" s="17">
        <v>0.84298053885347857</v>
      </c>
      <c r="G58" s="74">
        <v>0.97682359529885809</v>
      </c>
      <c r="H58" s="75">
        <v>6.0512216794202223</v>
      </c>
      <c r="I58" s="75">
        <v>1.7548039259429258</v>
      </c>
      <c r="J58" s="8">
        <v>3.9812461152548604</v>
      </c>
      <c r="K58" s="17">
        <v>1.633882192328183</v>
      </c>
      <c r="L58" s="8">
        <v>0.44821523708044947</v>
      </c>
      <c r="M58" s="8">
        <v>0.64834842834310091</v>
      </c>
      <c r="N58" s="8">
        <v>-0.55567894246137506</v>
      </c>
      <c r="O58" s="8">
        <v>-0.9888968433670744</v>
      </c>
      <c r="P58" s="8">
        <v>3.6490343633457747</v>
      </c>
      <c r="Q58" s="8">
        <v>-1.9462384567572353</v>
      </c>
      <c r="R58" s="1" t="s">
        <v>126</v>
      </c>
      <c r="S58">
        <v>-1.9435580524344547</v>
      </c>
    </row>
    <row r="59" spans="1:20" x14ac:dyDescent="0.25">
      <c r="A59" s="8">
        <v>4.1718761226835204</v>
      </c>
      <c r="B59" s="17">
        <v>6</v>
      </c>
      <c r="C59" s="17">
        <v>0.87776520817475234</v>
      </c>
      <c r="D59" s="63">
        <v>0.7555304163495048</v>
      </c>
      <c r="E59" s="17">
        <v>3.5818108548528529</v>
      </c>
      <c r="F59" s="17">
        <v>0.77474721042231331</v>
      </c>
      <c r="G59" s="74">
        <v>0.94569006535642308</v>
      </c>
      <c r="H59" s="37">
        <v>1.1968650145381279</v>
      </c>
      <c r="I59" s="37">
        <v>1.6127649261173631</v>
      </c>
      <c r="J59">
        <v>4.2172052373580993</v>
      </c>
      <c r="K59" s="17">
        <v>1.6546149380804935</v>
      </c>
      <c r="L59">
        <v>0.36207430340557245</v>
      </c>
      <c r="M59">
        <v>0.58839009287925803</v>
      </c>
      <c r="N59">
        <v>-0.53683243034055672</v>
      </c>
      <c r="O59">
        <v>-0.96941756965944315</v>
      </c>
      <c r="P59">
        <v>3.4964525283797538</v>
      </c>
      <c r="Q59" s="1">
        <v>-1.9995227038183723</v>
      </c>
    </row>
    <row r="60" spans="1:20" x14ac:dyDescent="0.25">
      <c r="A60" s="8">
        <v>5.7198956401582794</v>
      </c>
      <c r="B60" s="17">
        <v>7</v>
      </c>
      <c r="C60" s="17">
        <v>0.8681155052284576</v>
      </c>
      <c r="D60" s="63">
        <v>0.73623101045691519</v>
      </c>
      <c r="E60" s="17">
        <v>4.6583953748133906</v>
      </c>
      <c r="F60" s="17">
        <v>0.70565532596314029</v>
      </c>
      <c r="G60" s="74">
        <v>0.85376791601174629</v>
      </c>
      <c r="H60" s="37">
        <v>0.83254111252045893</v>
      </c>
      <c r="I60" s="37">
        <v>1.4689386993996603</v>
      </c>
      <c r="J60" s="37">
        <v>4.4365399461796686</v>
      </c>
      <c r="K60" s="17">
        <v>1.4452769322392776</v>
      </c>
      <c r="L60">
        <v>0.45309687665431403</v>
      </c>
      <c r="M60">
        <v>0.49629433562731573</v>
      </c>
      <c r="N60">
        <v>-0.30287023557437542</v>
      </c>
      <c r="O60">
        <v>-0.72652693223927967</v>
      </c>
      <c r="P60">
        <v>2.5413159520027788</v>
      </c>
      <c r="Q60">
        <v>-1.5312356626080772</v>
      </c>
    </row>
    <row r="61" spans="1:20" x14ac:dyDescent="0.25">
      <c r="A61" s="8">
        <v>4.0839210841834568</v>
      </c>
      <c r="B61" s="17">
        <v>8</v>
      </c>
      <c r="C61" s="17">
        <v>0.91915344428839107</v>
      </c>
      <c r="D61" s="63">
        <v>0.83830688857678204</v>
      </c>
      <c r="E61" s="17">
        <v>2.7162219271514396</v>
      </c>
      <c r="F61" s="17">
        <v>0.72353919531455868</v>
      </c>
      <c r="G61" s="74">
        <v>0.71134445528278434</v>
      </c>
      <c r="H61" s="37">
        <v>3.0179337064302185</v>
      </c>
      <c r="I61" s="37">
        <v>1.5061669421674022</v>
      </c>
      <c r="J61" s="37">
        <v>3.673316947565711</v>
      </c>
      <c r="K61">
        <v>1.7041362359550503</v>
      </c>
      <c r="L61">
        <v>0.44943820224718417</v>
      </c>
      <c r="M61">
        <v>0.76955056179774584</v>
      </c>
      <c r="N61">
        <v>-0.72683286516853673</v>
      </c>
      <c r="O61">
        <v>-0.9161025280898879</v>
      </c>
      <c r="P61">
        <v>3.7466947565541497</v>
      </c>
      <c r="Q61">
        <v>-1.9045833333333406</v>
      </c>
    </row>
    <row r="62" spans="1:20" x14ac:dyDescent="0.25">
      <c r="A62" s="8">
        <v>2.9862792682678432</v>
      </c>
      <c r="B62" s="17">
        <v>9</v>
      </c>
      <c r="C62" s="17">
        <v>0.90377447811454692</v>
      </c>
      <c r="D62" s="63">
        <v>0.80754895622909395</v>
      </c>
      <c r="E62" s="17">
        <v>3.1857195055133571</v>
      </c>
      <c r="F62" s="17">
        <v>0.72887876369390503</v>
      </c>
      <c r="G62" s="74">
        <v>0.77598196885589077</v>
      </c>
      <c r="H62" s="37">
        <v>1.565405128593085</v>
      </c>
      <c r="I62" s="37">
        <v>1.517282140114512</v>
      </c>
      <c r="J62" s="37">
        <v>4.5490415768942229</v>
      </c>
      <c r="K62">
        <v>1.6499005361864654</v>
      </c>
      <c r="L62">
        <v>0.21064538243071221</v>
      </c>
      <c r="M62">
        <v>0.50530310449515059</v>
      </c>
      <c r="N62">
        <v>-0.72333176231515051</v>
      </c>
      <c r="O62">
        <v>-0.97609348986387312</v>
      </c>
      <c r="P62">
        <v>3.5701151535925391</v>
      </c>
      <c r="Q62">
        <v>-2.2071320144941771</v>
      </c>
      <c r="T62" s="20" t="s">
        <v>93</v>
      </c>
    </row>
    <row r="63" spans="1:20" x14ac:dyDescent="0.25">
      <c r="A63" s="8">
        <v>4.4825611394123257</v>
      </c>
      <c r="B63" s="17">
        <v>10</v>
      </c>
      <c r="C63" s="17">
        <v>0.92636130437760134</v>
      </c>
      <c r="D63" s="63">
        <v>0.85272260875520267</v>
      </c>
      <c r="E63" s="17">
        <v>2.7960381002226504</v>
      </c>
      <c r="F63" s="17">
        <v>0.68060545837810504</v>
      </c>
      <c r="G63" s="74">
        <v>0.7004063159594357</v>
      </c>
      <c r="H63" s="37">
        <v>2.5581568590778909</v>
      </c>
      <c r="I63" s="37">
        <v>1.4167932417567635</v>
      </c>
      <c r="J63" s="37">
        <v>4.127630617977526</v>
      </c>
      <c r="K63">
        <v>1.5666278089887655</v>
      </c>
      <c r="L63">
        <v>0.38051685393258872</v>
      </c>
      <c r="M63">
        <v>0.70092134831460629</v>
      </c>
      <c r="N63">
        <v>-0.32666151685393213</v>
      </c>
      <c r="O63">
        <v>-1.0181615168539326</v>
      </c>
      <c r="P63">
        <v>3.7620355805243664</v>
      </c>
      <c r="Q63">
        <v>-1.9386170411985031</v>
      </c>
    </row>
    <row r="64" spans="1:20" x14ac:dyDescent="0.25">
      <c r="A64" s="8">
        <v>2.6691216624962104</v>
      </c>
      <c r="B64" s="17">
        <v>11</v>
      </c>
      <c r="C64" s="17">
        <v>0.92314473612895676</v>
      </c>
      <c r="D64" s="63">
        <v>0.84628947225791373</v>
      </c>
      <c r="E64" s="17">
        <v>2.5065658266775235</v>
      </c>
      <c r="F64" s="17">
        <v>0.73436366142100828</v>
      </c>
      <c r="G64" s="17">
        <v>0.46464402576497421</v>
      </c>
      <c r="H64">
        <v>6.37533920833613</v>
      </c>
      <c r="I64">
        <v>1.5286998652235717</v>
      </c>
      <c r="J64">
        <v>3.7152581791576003</v>
      </c>
      <c r="K64">
        <v>1.84596268422703</v>
      </c>
      <c r="L64">
        <v>0.4726246472248341</v>
      </c>
      <c r="M64">
        <v>0.66467544684854007</v>
      </c>
      <c r="N64">
        <v>-0.72579962370649076</v>
      </c>
      <c r="O64">
        <v>-0.92843367826905177</v>
      </c>
      <c r="P64">
        <v>3.9747778823037132</v>
      </c>
      <c r="Q64">
        <v>-2.0693320790216387</v>
      </c>
    </row>
    <row r="65" spans="1:17" x14ac:dyDescent="0.25">
      <c r="A65" s="8">
        <v>4.4826638362847557</v>
      </c>
      <c r="B65" s="17">
        <v>12</v>
      </c>
      <c r="C65" s="17">
        <v>0.89280703847488074</v>
      </c>
      <c r="D65" s="63">
        <v>0.78561407694976149</v>
      </c>
      <c r="E65" s="17">
        <v>3.5691191971081784</v>
      </c>
      <c r="F65" s="17">
        <v>0.72680270580718354</v>
      </c>
      <c r="G65" s="17">
        <v>0.87310416373640076</v>
      </c>
      <c r="H65">
        <v>1.2049784873264484</v>
      </c>
      <c r="I65">
        <v>1.5129604809988004</v>
      </c>
      <c r="J65">
        <v>4.4468832803391098</v>
      </c>
      <c r="K65">
        <v>1.6546999205087491</v>
      </c>
      <c r="L65">
        <v>0.29848966613672823</v>
      </c>
      <c r="M65">
        <v>0.55087440381558472</v>
      </c>
      <c r="N65">
        <v>-0.35312996820349807</v>
      </c>
      <c r="O65">
        <v>-0.79259737678855602</v>
      </c>
      <c r="P65">
        <v>3.1239401165872556</v>
      </c>
      <c r="Q65">
        <v>-1.8547959724430334</v>
      </c>
    </row>
    <row r="66" spans="1:17" x14ac:dyDescent="0.25">
      <c r="A66" s="8">
        <v>4.5085336822454218</v>
      </c>
      <c r="B66" s="17">
        <v>13</v>
      </c>
      <c r="C66" s="17">
        <v>0.95672601438336224</v>
      </c>
      <c r="D66" s="63">
        <v>0.91345202876672449</v>
      </c>
      <c r="E66" s="17">
        <v>2.4498977691358421</v>
      </c>
      <c r="F66" s="17">
        <v>0.55738258294699916</v>
      </c>
      <c r="G66" s="17">
        <v>-0.8567081840689198</v>
      </c>
      <c r="H66">
        <v>9.5637076847413223</v>
      </c>
      <c r="I66">
        <v>1.1602843716153797</v>
      </c>
      <c r="J66">
        <v>3.9315775761923955</v>
      </c>
      <c r="K66">
        <v>1.6044600758507603</v>
      </c>
      <c r="L66">
        <v>0.36208487084871077</v>
      </c>
      <c r="M66">
        <v>0.84369618696187121</v>
      </c>
      <c r="N66">
        <v>-0.21744183066830736</v>
      </c>
      <c r="O66">
        <v>-1.1481050123001231</v>
      </c>
      <c r="P66">
        <v>3.9140101817685142</v>
      </c>
      <c r="Q66">
        <v>-1.9530946767801014</v>
      </c>
    </row>
    <row r="67" spans="1:17" x14ac:dyDescent="0.25">
      <c r="A67" s="8">
        <v>4.1317950903116705</v>
      </c>
      <c r="B67" s="17">
        <v>14</v>
      </c>
      <c r="C67" s="17">
        <v>0.93576302966588421</v>
      </c>
      <c r="D67" s="63">
        <v>0.87152605933176852</v>
      </c>
      <c r="E67" s="17">
        <v>2.4628280191522176</v>
      </c>
      <c r="F67" s="17">
        <v>0.67731299585095228</v>
      </c>
      <c r="G67" s="17">
        <v>0.18143088874716393</v>
      </c>
      <c r="H67">
        <v>8.5685617663766109</v>
      </c>
      <c r="I67">
        <v>1.4099394344594733</v>
      </c>
      <c r="J67">
        <v>3.7858201251998098</v>
      </c>
      <c r="K67">
        <v>1.688553875865743</v>
      </c>
      <c r="L67">
        <v>0.47839637719765638</v>
      </c>
      <c r="M67">
        <v>0.74256792754395162</v>
      </c>
      <c r="N67">
        <v>-0.41061034896110782</v>
      </c>
      <c r="O67">
        <v>-0.95746703516249476</v>
      </c>
      <c r="P67">
        <v>3.9325674835730626</v>
      </c>
      <c r="Q67">
        <v>-1.9125188687622101</v>
      </c>
    </row>
    <row r="68" spans="1:17" x14ac:dyDescent="0.25">
      <c r="A68" s="8">
        <v>4.7098250489346807</v>
      </c>
      <c r="B68" s="17">
        <v>15</v>
      </c>
      <c r="C68" s="17">
        <v>0.87403265305200417</v>
      </c>
      <c r="D68" s="63">
        <v>0.74806530610400834</v>
      </c>
      <c r="E68" s="17">
        <v>3.4715250303938738</v>
      </c>
      <c r="F68" s="17">
        <v>0.79888224199648272</v>
      </c>
      <c r="G68" s="17">
        <v>0.95206385152591277</v>
      </c>
      <c r="H68">
        <v>1.2734702379590392</v>
      </c>
      <c r="I68">
        <v>1.6630060007413532</v>
      </c>
      <c r="J68">
        <v>4.0836508016707063</v>
      </c>
      <c r="K68">
        <v>1.5935807396928068</v>
      </c>
      <c r="L68">
        <v>0.46293451899757576</v>
      </c>
      <c r="M68">
        <v>0.60266774454325134</v>
      </c>
      <c r="N68">
        <v>-0.4838747978981412</v>
      </c>
      <c r="O68">
        <v>-0.87483073969280523</v>
      </c>
      <c r="P68">
        <v>3.3548807599030162</v>
      </c>
      <c r="Q68">
        <v>-1.8109067636755611</v>
      </c>
    </row>
    <row r="69" spans="1:17" x14ac:dyDescent="0.25">
      <c r="A69" s="8">
        <v>3.8255842470147803</v>
      </c>
      <c r="B69" s="17">
        <v>16</v>
      </c>
      <c r="C69" s="17">
        <v>0.90389664639298184</v>
      </c>
      <c r="D69" s="63">
        <v>0.80779329278596368</v>
      </c>
      <c r="E69" s="17">
        <v>2.8789098293082853</v>
      </c>
      <c r="F69" s="17">
        <v>0.76624767004800121</v>
      </c>
      <c r="G69" s="17">
        <v>0.87474214915863358</v>
      </c>
      <c r="H69">
        <v>2.2259520634189465</v>
      </c>
      <c r="I69">
        <v>1.595071721909068</v>
      </c>
      <c r="J69">
        <v>4.0089588918677324</v>
      </c>
      <c r="K69">
        <v>1.6267426273458412</v>
      </c>
      <c r="L69">
        <v>0.39262734584449804</v>
      </c>
      <c r="M69">
        <v>0.66836461126005187</v>
      </c>
      <c r="N69">
        <v>-0.66467828418230268</v>
      </c>
      <c r="O69">
        <v>-1.0853217158176929</v>
      </c>
      <c r="P69">
        <v>3.7698838248435167</v>
      </c>
      <c r="Q69">
        <v>-2.0641644325290387</v>
      </c>
    </row>
    <row r="70" spans="1:17" x14ac:dyDescent="0.25">
      <c r="A70" s="8">
        <v>2.1464439469201988</v>
      </c>
      <c r="B70" s="17">
        <v>17</v>
      </c>
      <c r="C70" s="17">
        <v>0.93822662017103875</v>
      </c>
      <c r="D70" s="63">
        <v>0.87645324034207761</v>
      </c>
      <c r="E70" s="17">
        <v>2.4448420275455054</v>
      </c>
      <c r="F70" s="17">
        <v>0.66663668201077564</v>
      </c>
      <c r="G70" s="17">
        <v>-0.37778538716367549</v>
      </c>
      <c r="H70">
        <v>10.022167992399545</v>
      </c>
      <c r="I70">
        <v>1.3877149149387478</v>
      </c>
      <c r="J70">
        <v>3.569018044915043</v>
      </c>
      <c r="K70">
        <v>1.939261773321316</v>
      </c>
      <c r="L70">
        <v>0.59069400630915014</v>
      </c>
      <c r="M70">
        <v>0.60585849481748499</v>
      </c>
      <c r="N70">
        <v>-0.68165981297881983</v>
      </c>
      <c r="O70">
        <v>-0.93766477016674266</v>
      </c>
      <c r="P70">
        <v>4.0507191677933552</v>
      </c>
      <c r="Q70">
        <v>-2.0771744028841841</v>
      </c>
    </row>
    <row r="71" spans="1:17" x14ac:dyDescent="0.25">
      <c r="A71" s="8">
        <v>4.8163938640807951</v>
      </c>
      <c r="B71" s="17">
        <v>18</v>
      </c>
      <c r="C71" s="17">
        <v>0.90952586696796633</v>
      </c>
      <c r="D71" s="63">
        <v>0.81905173393593267</v>
      </c>
      <c r="E71" s="17">
        <v>2.7443897693614359</v>
      </c>
      <c r="F71" s="17">
        <v>0.76147078559397763</v>
      </c>
      <c r="G71" s="17">
        <v>0.73239461217656765</v>
      </c>
      <c r="H71">
        <v>2.834746901361699</v>
      </c>
      <c r="I71">
        <v>1.5851278439577485</v>
      </c>
      <c r="J71">
        <v>3.7241314553991258</v>
      </c>
      <c r="K71">
        <v>1.5331514084507045</v>
      </c>
      <c r="L71">
        <v>0.45056338028168974</v>
      </c>
      <c r="M71">
        <v>0.8262676056338023</v>
      </c>
      <c r="N71">
        <v>-0.627147887323943</v>
      </c>
      <c r="O71">
        <v>-0.87285211267605689</v>
      </c>
      <c r="P71">
        <v>3.919107981220658</v>
      </c>
      <c r="Q71">
        <v>-1.8138908450704232</v>
      </c>
    </row>
    <row r="72" spans="1:17" x14ac:dyDescent="0.25">
      <c r="A72" s="8">
        <v>4.8595605726169335</v>
      </c>
      <c r="B72" s="17">
        <v>19</v>
      </c>
      <c r="C72" s="17">
        <v>0.94854255388453612</v>
      </c>
      <c r="D72" s="63">
        <v>0.89708510776907247</v>
      </c>
      <c r="E72" s="17">
        <v>2.4577188252501725</v>
      </c>
      <c r="F72" s="17">
        <v>0.60683684626953016</v>
      </c>
      <c r="G72" s="17">
        <v>-0.6546823229969525</v>
      </c>
      <c r="H72">
        <v>8.9347497550417092</v>
      </c>
      <c r="I72">
        <v>1.2632316301025375</v>
      </c>
      <c r="J72">
        <v>3.7764183579335717</v>
      </c>
      <c r="K72">
        <v>1.5295318265682643</v>
      </c>
      <c r="L72">
        <v>0.41559040590405882</v>
      </c>
      <c r="M72">
        <v>0.90433579335793302</v>
      </c>
      <c r="N72">
        <v>-0.26205027675276649</v>
      </c>
      <c r="O72">
        <v>-1.2325453567035678</v>
      </c>
      <c r="P72">
        <v>3.9801711767117429</v>
      </c>
      <c r="Q72">
        <v>-1.9182169946699494</v>
      </c>
    </row>
    <row r="73" spans="1:17" x14ac:dyDescent="0.25">
      <c r="A73" s="8">
        <v>4.160798093969186</v>
      </c>
      <c r="B73" s="17">
        <v>20</v>
      </c>
      <c r="C73" s="17">
        <v>0.92600732404121711</v>
      </c>
      <c r="D73" s="63">
        <v>0.85201464808243432</v>
      </c>
      <c r="E73" s="17">
        <v>2.6046168299939314</v>
      </c>
      <c r="F73" s="17">
        <v>0.70686482760714342</v>
      </c>
      <c r="G73" s="17">
        <v>0.52737766689044441</v>
      </c>
      <c r="H73">
        <v>4.1329191878583327</v>
      </c>
      <c r="I73">
        <v>1.4714564778482799</v>
      </c>
      <c r="J73">
        <v>3.760232732965449</v>
      </c>
      <c r="K73">
        <v>1.5763767902535826</v>
      </c>
      <c r="L73">
        <v>0.53760927521855262</v>
      </c>
      <c r="M73">
        <v>0.74102548205096597</v>
      </c>
      <c r="N73">
        <v>-0.42337443424887045</v>
      </c>
      <c r="O73">
        <v>-1.2046170717341431</v>
      </c>
      <c r="P73">
        <v>4.1735559137785305</v>
      </c>
      <c r="Q73">
        <v>-2.0226290119246908</v>
      </c>
    </row>
    <row r="74" spans="1:17" x14ac:dyDescent="0.25">
      <c r="A74" s="8">
        <v>3.6163960677754989</v>
      </c>
      <c r="B74" s="17">
        <v>21</v>
      </c>
      <c r="C74" s="8">
        <v>0.92606673880553647</v>
      </c>
      <c r="D74" s="8">
        <v>0.85213347761107305</v>
      </c>
      <c r="E74" s="8">
        <v>2.445181914209031</v>
      </c>
      <c r="F74" s="8">
        <v>0.72925307815232265</v>
      </c>
      <c r="G74" s="8">
        <v>0.30917547799756506</v>
      </c>
      <c r="H74">
        <v>9.9899110563681024</v>
      </c>
      <c r="I74">
        <v>1.5180613377957084</v>
      </c>
      <c r="J74">
        <v>4.058258262678665</v>
      </c>
      <c r="K74">
        <v>1.7394768605746544</v>
      </c>
      <c r="L74">
        <v>0.42699010833725515</v>
      </c>
      <c r="M74">
        <v>0.60138954309938553</v>
      </c>
      <c r="N74">
        <v>-0.45437323363165238</v>
      </c>
      <c r="O74">
        <v>-0.97757153791803997</v>
      </c>
      <c r="P74">
        <v>3.6332096875489732</v>
      </c>
      <c r="Q74">
        <v>-2.0003895823520179</v>
      </c>
    </row>
    <row r="75" spans="1:17" x14ac:dyDescent="0.25">
      <c r="A75" s="8">
        <v>4.8033704234779693</v>
      </c>
      <c r="B75" s="17">
        <v>22</v>
      </c>
      <c r="C75" s="8">
        <v>0.859168250703647</v>
      </c>
      <c r="D75" s="8">
        <v>0.71833650140729377</v>
      </c>
      <c r="E75" s="8">
        <v>4.0013352367310855</v>
      </c>
      <c r="F75" s="8">
        <v>0.78679527703477437</v>
      </c>
      <c r="G75" s="8">
        <v>0.94668762791803784</v>
      </c>
      <c r="H75">
        <v>0.99861221363371722</v>
      </c>
      <c r="I75">
        <v>1.6378449767438263</v>
      </c>
      <c r="J75">
        <v>4.3224854346687138</v>
      </c>
      <c r="K75">
        <v>1.5674513943440738</v>
      </c>
      <c r="L75">
        <v>0.32519638648861171</v>
      </c>
      <c r="M75">
        <v>0.60595051060487237</v>
      </c>
      <c r="N75">
        <v>-0.49190642183817923</v>
      </c>
      <c r="O75">
        <v>-0.84870139434406966</v>
      </c>
      <c r="P75">
        <v>3.1394114951558545</v>
      </c>
      <c r="Q75">
        <v>-1.8262405079863879</v>
      </c>
    </row>
    <row r="76" spans="1:17" x14ac:dyDescent="0.25">
      <c r="A76" s="8">
        <v>3.6611100381711204</v>
      </c>
      <c r="B76" s="17">
        <v>23</v>
      </c>
      <c r="C76" s="8">
        <v>0.90985619371305793</v>
      </c>
      <c r="D76" s="8">
        <v>0.81971238742611585</v>
      </c>
      <c r="E76" s="8">
        <v>2.698940637765634</v>
      </c>
      <c r="F76" s="8">
        <v>0.76645243176874189</v>
      </c>
      <c r="G76" s="8">
        <v>0.78158014565149025</v>
      </c>
      <c r="H76">
        <v>3.1447092312997955</v>
      </c>
      <c r="I76">
        <v>1.595497967421126</v>
      </c>
      <c r="J76">
        <v>3.6076147003745018</v>
      </c>
      <c r="K76">
        <v>1.8002317415730356</v>
      </c>
      <c r="L76">
        <v>0.52112359550562048</v>
      </c>
      <c r="M76">
        <v>0.71089887640449623</v>
      </c>
      <c r="N76">
        <v>-0.66658005617977489</v>
      </c>
      <c r="O76">
        <v>-0.83304073033707871</v>
      </c>
      <c r="P76">
        <v>3.8596161048689357</v>
      </c>
      <c r="Q76">
        <v>-1.9045833333333324</v>
      </c>
    </row>
    <row r="77" spans="1:17" x14ac:dyDescent="0.25">
      <c r="A77" s="8">
        <v>5.6733332025889762</v>
      </c>
      <c r="B77" s="17">
        <v>24</v>
      </c>
      <c r="C77" s="8">
        <v>0.86504700050891759</v>
      </c>
      <c r="D77" s="8">
        <v>0.73009400101783506</v>
      </c>
      <c r="E77" s="8">
        <v>4.7673729460707222</v>
      </c>
      <c r="F77" s="8">
        <v>0.70561147315461803</v>
      </c>
      <c r="G77" s="8">
        <v>0.86049108893159598</v>
      </c>
      <c r="H77">
        <v>0.81370369791527508</v>
      </c>
      <c r="I77">
        <v>1.4688474124991782</v>
      </c>
      <c r="J77">
        <v>4.4363239490850086</v>
      </c>
      <c r="K77">
        <v>1.4493403469831567</v>
      </c>
      <c r="L77">
        <v>0.45119586881681384</v>
      </c>
      <c r="M77">
        <v>0.49583257836564776</v>
      </c>
      <c r="N77">
        <v>-0.30720522286646257</v>
      </c>
      <c r="O77">
        <v>-0.73386313190795094</v>
      </c>
      <c r="P77">
        <v>2.5615079724587799</v>
      </c>
      <c r="Q77">
        <v>-1.5436039137524979</v>
      </c>
    </row>
    <row r="78" spans="1:17" x14ac:dyDescent="0.25">
      <c r="A78" s="8">
        <v>3.6637054513990588</v>
      </c>
      <c r="B78" s="17">
        <v>25</v>
      </c>
      <c r="C78" s="8">
        <v>0.90413603562747291</v>
      </c>
      <c r="D78" s="8">
        <v>0.80827207125494582</v>
      </c>
      <c r="E78" s="8">
        <v>2.8482832911405813</v>
      </c>
      <c r="F78" s="8">
        <v>0.76939618413771727</v>
      </c>
      <c r="G78" s="8">
        <v>0.84137475817338681</v>
      </c>
      <c r="H78">
        <v>2.3360056040977071</v>
      </c>
      <c r="I78">
        <v>1.6016258766384699</v>
      </c>
      <c r="J78">
        <v>4.2516923076923128</v>
      </c>
      <c r="K78">
        <v>1.7117596153846149</v>
      </c>
      <c r="L78">
        <v>0.34938461538461274</v>
      </c>
      <c r="M78">
        <v>0.570019230769228</v>
      </c>
      <c r="N78">
        <v>-0.47438461538461391</v>
      </c>
      <c r="O78">
        <v>-0.84343269230769047</v>
      </c>
      <c r="P78">
        <v>3.5639935897435269</v>
      </c>
      <c r="Q78">
        <v>-1.9827628205128236</v>
      </c>
    </row>
    <row r="79" spans="1:17" x14ac:dyDescent="0.25">
      <c r="A79" s="8">
        <v>4.7077267782206551</v>
      </c>
      <c r="B79" s="17">
        <v>26</v>
      </c>
      <c r="C79" s="8">
        <v>0.88980153922807381</v>
      </c>
      <c r="D79" s="8">
        <v>0.77960307845614774</v>
      </c>
      <c r="E79">
        <v>2.978515672704571</v>
      </c>
      <c r="F79" s="8">
        <v>0.80668084786046923</v>
      </c>
      <c r="G79" s="8">
        <v>0.93409501140321871</v>
      </c>
      <c r="H79">
        <v>1.9414836351213671</v>
      </c>
      <c r="I79">
        <v>1.6792400934116511</v>
      </c>
      <c r="J79">
        <v>4.0005447300533694</v>
      </c>
      <c r="K79">
        <v>1.6051858761746842</v>
      </c>
      <c r="L79">
        <v>0.49930901050304083</v>
      </c>
      <c r="M79">
        <v>0.61464897733554535</v>
      </c>
      <c r="N79">
        <v>-0.46820411829740294</v>
      </c>
      <c r="O79">
        <v>-0.89846254836926642</v>
      </c>
      <c r="P79">
        <v>3.4032061912659426</v>
      </c>
      <c r="Q79">
        <v>-1.8038234752165141</v>
      </c>
    </row>
    <row r="80" spans="1:17" x14ac:dyDescent="0.25">
      <c r="A80" s="8">
        <v>4.5812490761600575</v>
      </c>
      <c r="B80" s="17">
        <v>27</v>
      </c>
      <c r="C80" s="8">
        <v>0.89879624096376876</v>
      </c>
      <c r="D80" s="8">
        <v>0.79759248192753751</v>
      </c>
      <c r="E80">
        <v>3.5059648552514924</v>
      </c>
      <c r="F80" s="8">
        <v>0.71253872038720589</v>
      </c>
      <c r="G80" s="8">
        <v>0.90354427716030883</v>
      </c>
      <c r="H80">
        <v>1.2479867128849604</v>
      </c>
      <c r="I80">
        <v>1.4832676275331524</v>
      </c>
      <c r="J80">
        <v>4.0373603951890455</v>
      </c>
      <c r="K80">
        <v>1.6337091924398597</v>
      </c>
      <c r="L80">
        <v>0.40007543374402632</v>
      </c>
      <c r="M80">
        <v>0.68909982398792913</v>
      </c>
      <c r="N80">
        <v>-0.42462414089347073</v>
      </c>
      <c r="O80">
        <v>-0.95896325748051237</v>
      </c>
      <c r="P80">
        <v>3.4360751403905585</v>
      </c>
      <c r="Q80">
        <v>-1.8610573296454633</v>
      </c>
    </row>
    <row r="81" spans="1:17" x14ac:dyDescent="0.25">
      <c r="A81" s="8">
        <v>4.450001406407873</v>
      </c>
      <c r="B81" s="17">
        <v>28</v>
      </c>
      <c r="C81" s="8">
        <v>0.92785265694026753</v>
      </c>
      <c r="D81" s="8">
        <v>0.85570531388053528</v>
      </c>
      <c r="E81">
        <v>2.4707319833905004</v>
      </c>
      <c r="F81" s="8">
        <v>0.71665688772444891</v>
      </c>
      <c r="G81" s="8">
        <v>0.33569816771093047</v>
      </c>
      <c r="H81">
        <v>8.0602068486788525</v>
      </c>
      <c r="I81">
        <v>1.4918402764592031</v>
      </c>
      <c r="J81">
        <v>3.6034812866275643</v>
      </c>
      <c r="K81">
        <v>1.6319831069081845</v>
      </c>
      <c r="L81">
        <v>0.53968211685313494</v>
      </c>
      <c r="M81">
        <v>0.80179364233706218</v>
      </c>
      <c r="N81">
        <v>-0.46821113034984818</v>
      </c>
      <c r="O81">
        <v>-1.0227929097851205</v>
      </c>
      <c r="P81">
        <v>4.0112983188302556</v>
      </c>
      <c r="Q81">
        <v>-1.8752667525010391</v>
      </c>
    </row>
    <row r="82" spans="1:17" x14ac:dyDescent="0.25">
      <c r="A82" s="8">
        <v>3.6977820493408391</v>
      </c>
      <c r="B82" s="17">
        <v>29</v>
      </c>
      <c r="C82" s="8">
        <v>0.90800800197035048</v>
      </c>
      <c r="D82" s="8">
        <v>0.81601600394070084</v>
      </c>
      <c r="E82">
        <v>3.2009273099716267</v>
      </c>
      <c r="F82" s="8">
        <v>0.71096962500588379</v>
      </c>
      <c r="G82" s="8">
        <v>0.75149210063455685</v>
      </c>
      <c r="H82">
        <v>1.5449662720653061</v>
      </c>
      <c r="I82">
        <v>1.4800012950279346</v>
      </c>
      <c r="J82">
        <v>4.6484737660366413</v>
      </c>
      <c r="K82">
        <v>1.656640816276564</v>
      </c>
      <c r="L82">
        <v>0.19940260503378332</v>
      </c>
      <c r="M82">
        <v>0.49547057095289088</v>
      </c>
      <c r="N82">
        <v>-0.51693118940358274</v>
      </c>
      <c r="O82">
        <v>-0.76346433992752594</v>
      </c>
      <c r="P82">
        <v>3.2895672150947668</v>
      </c>
      <c r="Q82">
        <v>-2.01257732673914</v>
      </c>
    </row>
    <row r="83" spans="1:17" x14ac:dyDescent="0.25">
      <c r="A83" s="8">
        <v>4.4575168596234596</v>
      </c>
      <c r="B83" s="17">
        <v>30</v>
      </c>
      <c r="C83" s="8">
        <v>0.92160485412885718</v>
      </c>
      <c r="D83" s="8">
        <v>0.84320970825771457</v>
      </c>
      <c r="E83">
        <v>2.4529728416266221</v>
      </c>
      <c r="F83" s="8">
        <v>0.74974252247143647</v>
      </c>
      <c r="G83" s="8">
        <v>0.24457742524923934</v>
      </c>
      <c r="H83">
        <v>9.3056508478289661</v>
      </c>
      <c r="I83">
        <v>1.5607135173827622</v>
      </c>
      <c r="J83">
        <v>4.0739910870255809</v>
      </c>
      <c r="K83">
        <v>1.5600211410195337</v>
      </c>
      <c r="L83">
        <v>0.39213911386374478</v>
      </c>
      <c r="M83">
        <v>0.6660076226774656</v>
      </c>
      <c r="N83">
        <v>-0.61725077417818031</v>
      </c>
      <c r="O83">
        <v>-1.1429296688899488</v>
      </c>
      <c r="P83">
        <v>3.4540753533428439</v>
      </c>
      <c r="Q83">
        <v>-1.9857680244560929</v>
      </c>
    </row>
    <row r="84" spans="1:17" x14ac:dyDescent="0.25">
      <c r="A84" s="8">
        <v>4.0712835555089102</v>
      </c>
      <c r="B84" s="17">
        <v>31</v>
      </c>
      <c r="C84" s="8">
        <v>0.91436927964089842</v>
      </c>
      <c r="D84" s="8">
        <v>0.82873855928179696</v>
      </c>
      <c r="E84">
        <v>2.4743414899669594</v>
      </c>
      <c r="F84" s="8">
        <v>0.78018735422480934</v>
      </c>
      <c r="G84" s="8">
        <v>0.61595459120903961</v>
      </c>
      <c r="H84">
        <v>7.8485530749891828</v>
      </c>
      <c r="I84">
        <v>1.6240894885032253</v>
      </c>
      <c r="J84">
        <v>4.0466666666667308</v>
      </c>
      <c r="K84">
        <v>1.7412499999999977</v>
      </c>
      <c r="L84">
        <v>0.37749999999999612</v>
      </c>
      <c r="M84">
        <v>0.65249999999999653</v>
      </c>
      <c r="N84">
        <v>-0.47749999999999798</v>
      </c>
      <c r="O84">
        <v>-0.85875000000000057</v>
      </c>
      <c r="P84">
        <v>3.6991666666665974</v>
      </c>
      <c r="Q84">
        <v>-1.9608333333333352</v>
      </c>
    </row>
    <row r="85" spans="1:17" x14ac:dyDescent="0.25">
      <c r="A85" s="8">
        <v>4.6819155180575791</v>
      </c>
      <c r="B85" s="17">
        <v>32</v>
      </c>
      <c r="C85" s="8">
        <v>0.87712361358642377</v>
      </c>
      <c r="D85" s="8">
        <v>0.75424722717284753</v>
      </c>
      <c r="E85">
        <v>3.6272103436966212</v>
      </c>
      <c r="F85" s="8">
        <v>0.77190129863348711</v>
      </c>
      <c r="G85" s="8">
        <v>0.95150469073847299</v>
      </c>
      <c r="H85">
        <v>1.169156012786829</v>
      </c>
      <c r="I85">
        <v>1.6068406883090838</v>
      </c>
      <c r="J85">
        <v>3.9179723576193188</v>
      </c>
      <c r="K85">
        <v>1.6370334145715741</v>
      </c>
      <c r="L85">
        <v>0.4579784504874273</v>
      </c>
      <c r="M85">
        <v>0.6770010261672621</v>
      </c>
      <c r="N85">
        <v>-0.54711871472549845</v>
      </c>
      <c r="O85">
        <v>-0.95062051051821284</v>
      </c>
      <c r="P85">
        <v>3.7254510860269758</v>
      </c>
      <c r="Q85">
        <v>-1.9202176329741767</v>
      </c>
    </row>
    <row r="86" spans="1:17" x14ac:dyDescent="0.25">
      <c r="A86" s="8">
        <v>2.9489920674126608</v>
      </c>
      <c r="B86" s="17">
        <v>33</v>
      </c>
      <c r="C86" s="8">
        <v>0.94531142277172098</v>
      </c>
      <c r="D86" s="8">
        <v>0.89062284554344195</v>
      </c>
      <c r="E86">
        <v>2.4490580659189178</v>
      </c>
      <c r="F86" s="8">
        <v>0.62670433403221482</v>
      </c>
      <c r="G86" s="8">
        <v>-0.35866240973891328</v>
      </c>
      <c r="H86">
        <v>9.6367989587002825</v>
      </c>
      <c r="I86">
        <v>1.3045891038729276</v>
      </c>
      <c r="J86">
        <v>3.6463325987426058</v>
      </c>
      <c r="K86">
        <v>1.8937717814678161</v>
      </c>
      <c r="L86">
        <v>0.41691266912669134</v>
      </c>
      <c r="M86">
        <v>0.75904059040590599</v>
      </c>
      <c r="N86">
        <v>-0.6436923431734336</v>
      </c>
      <c r="O86">
        <v>-0.97906544690446795</v>
      </c>
      <c r="P86">
        <v>4.0301199261993093</v>
      </c>
      <c r="Q86">
        <v>-2.0849665163318272</v>
      </c>
    </row>
    <row r="87" spans="1:17" x14ac:dyDescent="0.25">
      <c r="A87" s="8">
        <v>5.2511095396039345</v>
      </c>
      <c r="B87" s="73">
        <v>34</v>
      </c>
      <c r="C87" s="7">
        <v>0.87325355472850008</v>
      </c>
      <c r="D87" s="7">
        <v>0.74650710945700027</v>
      </c>
      <c r="E87" s="7">
        <v>3.5384096964651119</v>
      </c>
      <c r="F87" s="7">
        <v>0.79373907814355216</v>
      </c>
      <c r="G87" s="7">
        <v>0.95205815429226381</v>
      </c>
      <c r="H87" s="7">
        <v>1.225323659299288</v>
      </c>
      <c r="I87" s="7">
        <v>1.6522996514190245</v>
      </c>
      <c r="J87" s="7">
        <v>4.1012821990656212</v>
      </c>
      <c r="K87" s="7">
        <v>1.5648365455551454</v>
      </c>
      <c r="L87" s="7">
        <v>0.42895610475838697</v>
      </c>
      <c r="M87" s="7">
        <v>0.63704352637402872</v>
      </c>
      <c r="N87" s="7">
        <v>-0.48648215603098233</v>
      </c>
      <c r="O87" s="7">
        <v>-0.87660111582441824</v>
      </c>
      <c r="P87" s="7">
        <v>3.3641660518873358</v>
      </c>
      <c r="Q87" s="7">
        <v>-1.8047015246526528</v>
      </c>
    </row>
    <row r="88" spans="1:17" x14ac:dyDescent="0.25">
      <c r="A88" s="8">
        <v>4.269443457799504</v>
      </c>
      <c r="B88" s="17">
        <v>35</v>
      </c>
      <c r="C88" s="8">
        <v>0.91747883784968975</v>
      </c>
      <c r="D88" s="8">
        <v>0.83495767569937951</v>
      </c>
      <c r="E88">
        <v>2.4490318344683693</v>
      </c>
      <c r="F88" s="8">
        <v>0.76983806155946899</v>
      </c>
      <c r="G88" s="8">
        <v>0.48266356264901922</v>
      </c>
      <c r="H88">
        <v>9.6391010672288644</v>
      </c>
      <c r="I88">
        <v>1.6025457178432621</v>
      </c>
      <c r="J88">
        <v>3.9449107142857027</v>
      </c>
      <c r="K88">
        <v>1.7250892857142874</v>
      </c>
      <c r="L88">
        <v>0.38476190476190597</v>
      </c>
      <c r="M88">
        <v>0.70952380952380956</v>
      </c>
      <c r="N88">
        <v>-0.49366071428571434</v>
      </c>
      <c r="O88">
        <v>-0.85330357142857283</v>
      </c>
      <c r="P88">
        <v>3.7777380952380781</v>
      </c>
      <c r="Q88">
        <v>-1.9322023809523869</v>
      </c>
    </row>
    <row r="89" spans="1:17" x14ac:dyDescent="0.25">
      <c r="A89" s="8">
        <v>5.3421294117859617</v>
      </c>
      <c r="B89" s="17">
        <v>36</v>
      </c>
      <c r="C89" s="8">
        <v>0.8664785177750377</v>
      </c>
      <c r="D89" s="8">
        <v>0.73295703555007541</v>
      </c>
      <c r="E89">
        <v>3.9586612920748445</v>
      </c>
      <c r="F89" s="8">
        <v>0.77022094924176643</v>
      </c>
      <c r="G89" s="8">
        <v>0.94114633747963417</v>
      </c>
      <c r="H89">
        <v>1.0140719764916251</v>
      </c>
      <c r="I89">
        <v>1.6033427621131153</v>
      </c>
      <c r="J89">
        <v>4.1718365384614859</v>
      </c>
      <c r="K89">
        <v>1.5271057692307723</v>
      </c>
      <c r="L89">
        <v>0.36032692307692438</v>
      </c>
      <c r="M89">
        <v>0.67546153846154089</v>
      </c>
      <c r="N89">
        <v>-0.50133653846153925</v>
      </c>
      <c r="O89">
        <v>-0.85671153846153925</v>
      </c>
      <c r="P89">
        <v>3.3138141025641654</v>
      </c>
      <c r="Q89">
        <v>-1.7922083333333323</v>
      </c>
    </row>
    <row r="90" spans="1:17" x14ac:dyDescent="0.25">
      <c r="A90" s="8">
        <v>3.19934728906623</v>
      </c>
      <c r="B90" s="17">
        <v>37</v>
      </c>
      <c r="C90" s="8">
        <v>0.92319948737979762</v>
      </c>
      <c r="D90" s="8">
        <v>0.84639897475959525</v>
      </c>
      <c r="E90">
        <v>2.5263958088237124</v>
      </c>
      <c r="F90" s="8">
        <v>0.7312153336633187</v>
      </c>
      <c r="G90" s="8">
        <v>0.46403979006466634</v>
      </c>
      <c r="H90">
        <v>5.7274053150605218</v>
      </c>
      <c r="I90">
        <v>1.522146098375214</v>
      </c>
      <c r="J90">
        <v>3.7121142510402043</v>
      </c>
      <c r="K90">
        <v>1.8157376907073528</v>
      </c>
      <c r="L90">
        <v>0.61217059639389648</v>
      </c>
      <c r="M90">
        <v>0.56778779472954399</v>
      </c>
      <c r="N90">
        <v>-0.58238990984743499</v>
      </c>
      <c r="O90">
        <v>-1.08542389042996</v>
      </c>
      <c r="P90">
        <v>4.1255721220527182</v>
      </c>
      <c r="Q90">
        <v>-2.1231102635228822</v>
      </c>
    </row>
    <row r="91" spans="1:17" x14ac:dyDescent="0.25">
      <c r="A91" s="8">
        <v>4.98410519303828</v>
      </c>
      <c r="B91" s="17">
        <v>38</v>
      </c>
      <c r="C91" s="8">
        <v>0.92186612534106316</v>
      </c>
      <c r="D91" s="8">
        <v>0.84373225068212654</v>
      </c>
      <c r="E91">
        <v>2.4056664940317325</v>
      </c>
      <c r="F91" s="8">
        <v>0.75581568050835657</v>
      </c>
      <c r="G91" s="8">
        <v>-0.41882138191391233</v>
      </c>
      <c r="H91">
        <v>16.120172188208503</v>
      </c>
      <c r="I91">
        <v>1.5733558039776032</v>
      </c>
      <c r="J91">
        <v>3.7523154094659645</v>
      </c>
      <c r="K91">
        <v>1.5449716837926197</v>
      </c>
      <c r="L91">
        <v>0.36254086875291702</v>
      </c>
      <c r="M91">
        <v>0.88332554880896552</v>
      </c>
      <c r="N91">
        <v>-0.67377831620737927</v>
      </c>
      <c r="O91">
        <v>-1.0026024638019622</v>
      </c>
      <c r="P91">
        <v>3.7602347034095884</v>
      </c>
      <c r="Q91">
        <v>-1.8714025766775646</v>
      </c>
    </row>
    <row r="92" spans="1:17" x14ac:dyDescent="0.25">
      <c r="A92" s="8">
        <v>4.2939247894243753</v>
      </c>
      <c r="B92" s="17">
        <v>39</v>
      </c>
      <c r="C92" s="8">
        <v>0.90277601894058535</v>
      </c>
      <c r="D92" s="8">
        <v>0.8055520378811708</v>
      </c>
      <c r="E92">
        <v>2.73565567947663</v>
      </c>
      <c r="F92" s="8">
        <v>0.79062384721078061</v>
      </c>
      <c r="G92" s="8">
        <v>0.89860101484869237</v>
      </c>
      <c r="H92">
        <v>2.8887301936737888</v>
      </c>
      <c r="I92">
        <v>1.6458147811057888</v>
      </c>
      <c r="J92">
        <v>3.9699349261848949</v>
      </c>
      <c r="K92">
        <v>1.7059440559440582</v>
      </c>
      <c r="L92">
        <v>0.47972027972028153</v>
      </c>
      <c r="M92">
        <v>0.60337995337995387</v>
      </c>
      <c r="N92">
        <v>-0.51280594405594571</v>
      </c>
      <c r="O92">
        <v>-0.98719405594405418</v>
      </c>
      <c r="P92">
        <v>3.6608003108003309</v>
      </c>
      <c r="Q92">
        <v>-1.9741792929292918</v>
      </c>
    </row>
    <row r="93" spans="1:17" x14ac:dyDescent="0.25">
      <c r="A93" s="8">
        <v>4.5901784942097938</v>
      </c>
      <c r="B93" s="17">
        <v>40</v>
      </c>
      <c r="C93" s="8">
        <v>0.85047006280809778</v>
      </c>
      <c r="D93" s="8">
        <v>0.70094012561619556</v>
      </c>
      <c r="E93">
        <v>4.3736971800508533</v>
      </c>
      <c r="F93" s="8">
        <v>0.77544972592790262</v>
      </c>
      <c r="G93" s="8">
        <v>0.95843096776667769</v>
      </c>
      <c r="H93">
        <v>0.89129758902345479</v>
      </c>
      <c r="I93">
        <v>1.6142273287594462</v>
      </c>
      <c r="J93">
        <v>4.218855337078705</v>
      </c>
      <c r="K93">
        <v>1.6228160112359493</v>
      </c>
      <c r="L93">
        <v>0.39044943820224765</v>
      </c>
      <c r="M93">
        <v>0.57235955056179821</v>
      </c>
      <c r="N93">
        <v>-0.5337570224719117</v>
      </c>
      <c r="O93">
        <v>-0.93021769662921305</v>
      </c>
      <c r="P93">
        <v>3.4283614232209381</v>
      </c>
      <c r="Q93">
        <v>-1.9435580524344547</v>
      </c>
    </row>
    <row r="94" spans="1:17" s="7" customFormat="1" x14ac:dyDescent="0.25"/>
    <row r="97" spans="2:43" ht="17.25" x14ac:dyDescent="0.25">
      <c r="C97" s="64" t="s">
        <v>141</v>
      </c>
      <c r="D97" s="65" t="s">
        <v>142</v>
      </c>
      <c r="E97" s="65" t="s">
        <v>143</v>
      </c>
      <c r="F97" s="66" t="s">
        <v>81</v>
      </c>
      <c r="G97" s="67" t="s">
        <v>48</v>
      </c>
      <c r="H97" s="68" t="s">
        <v>144</v>
      </c>
      <c r="I97" s="69" t="s">
        <v>82</v>
      </c>
      <c r="J97" s="44" t="s">
        <v>140</v>
      </c>
      <c r="K97" s="70" t="s">
        <v>71</v>
      </c>
      <c r="L97" s="70" t="s">
        <v>72</v>
      </c>
      <c r="M97" s="70" t="s">
        <v>73</v>
      </c>
      <c r="N97" s="70" t="s">
        <v>98</v>
      </c>
      <c r="O97" s="70" t="s">
        <v>99</v>
      </c>
      <c r="P97" s="70" t="s">
        <v>125</v>
      </c>
      <c r="Q97" s="71" t="s">
        <v>126</v>
      </c>
    </row>
    <row r="98" spans="2:43" x14ac:dyDescent="0.25">
      <c r="C98" s="5">
        <v>0.87325355472850008</v>
      </c>
      <c r="D98" s="5">
        <v>0.74650710945700027</v>
      </c>
      <c r="E98" s="5">
        <v>3.5384096964651119</v>
      </c>
      <c r="F98" s="5">
        <v>0.79373907814355216</v>
      </c>
      <c r="G98" s="5">
        <v>0.95205815429226381</v>
      </c>
      <c r="H98" s="5">
        <v>1.225323659299288</v>
      </c>
      <c r="I98" s="5">
        <v>1.6522996514190245</v>
      </c>
      <c r="J98" s="16" t="s">
        <v>185</v>
      </c>
      <c r="K98" s="16">
        <v>1.5648365455551454</v>
      </c>
      <c r="L98" s="16">
        <v>0.42895610475838697</v>
      </c>
      <c r="M98" s="16">
        <v>0.63704352637402872</v>
      </c>
      <c r="N98" s="16">
        <v>-0.48648215603098233</v>
      </c>
      <c r="O98" s="16">
        <v>-0.87660111582441824</v>
      </c>
      <c r="P98" s="16">
        <v>3.3641660518873358</v>
      </c>
      <c r="Q98" s="5">
        <v>-1.8047015246526528</v>
      </c>
    </row>
    <row r="99" spans="2:43" x14ac:dyDescent="0.25">
      <c r="C99" s="19"/>
      <c r="D99" s="19"/>
      <c r="E99" s="19"/>
      <c r="F99" s="19"/>
      <c r="G99" s="19"/>
      <c r="H99" s="19"/>
      <c r="I99" s="19"/>
      <c r="J99" s="17"/>
      <c r="K99" s="17"/>
      <c r="L99" s="17"/>
      <c r="M99" s="17"/>
      <c r="N99" s="17"/>
      <c r="O99" s="17"/>
      <c r="P99" s="17"/>
      <c r="Q99" s="19"/>
    </row>
    <row r="100" spans="2:43" x14ac:dyDescent="0.25">
      <c r="B100" t="s">
        <v>184</v>
      </c>
      <c r="C100" s="76" t="s">
        <v>150</v>
      </c>
      <c r="D100" s="77" t="s">
        <v>149</v>
      </c>
      <c r="E100" s="77" t="s">
        <v>148</v>
      </c>
      <c r="F100" s="77" t="s">
        <v>151</v>
      </c>
      <c r="G100" s="77" t="s">
        <v>152</v>
      </c>
      <c r="H100" s="77" t="s">
        <v>153</v>
      </c>
      <c r="I100" s="77" t="s">
        <v>154</v>
      </c>
      <c r="J100" s="77" t="s">
        <v>155</v>
      </c>
      <c r="K100" s="19"/>
      <c r="L100" s="19"/>
      <c r="M100" s="19"/>
      <c r="N100" s="19"/>
      <c r="O100" s="19"/>
      <c r="P100" s="19"/>
      <c r="Q100" s="19"/>
    </row>
    <row r="101" spans="2:43" x14ac:dyDescent="0.25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33" t="s">
        <v>146</v>
      </c>
      <c r="O101" s="19"/>
      <c r="P101" s="19"/>
      <c r="Q101" s="19"/>
    </row>
    <row r="102" spans="2:43" x14ac:dyDescent="0.25">
      <c r="B102" s="5" t="s">
        <v>33</v>
      </c>
      <c r="C102" s="5" t="s">
        <v>0</v>
      </c>
      <c r="D102" s="5">
        <v>0.440222</v>
      </c>
      <c r="F102" s="19"/>
      <c r="G102" s="19"/>
      <c r="H102" s="19"/>
      <c r="I102" s="19"/>
      <c r="J102" s="19"/>
      <c r="K102" s="19"/>
      <c r="L102" s="19"/>
      <c r="M102" s="19"/>
      <c r="N102" s="5" t="s">
        <v>46</v>
      </c>
      <c r="O102" s="16">
        <v>4.1012821990656203</v>
      </c>
      <c r="P102" s="19"/>
      <c r="Q102" s="19"/>
    </row>
    <row r="103" spans="2:43" x14ac:dyDescent="0.25">
      <c r="B103" s="5" t="s">
        <v>5</v>
      </c>
      <c r="C103" s="5" t="s">
        <v>1</v>
      </c>
      <c r="D103" s="5">
        <v>1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5" t="s">
        <v>71</v>
      </c>
      <c r="O103" s="16">
        <v>1.5648365455551454</v>
      </c>
      <c r="P103" s="19"/>
      <c r="Q103" s="19"/>
    </row>
    <row r="104" spans="2:43" x14ac:dyDescent="0.25">
      <c r="B104" s="5" t="s">
        <v>34</v>
      </c>
      <c r="C104" s="5" t="s">
        <v>2</v>
      </c>
      <c r="D104" s="5">
        <v>2</v>
      </c>
      <c r="N104" s="5" t="s">
        <v>72</v>
      </c>
      <c r="O104" s="16">
        <v>0.42895610475838697</v>
      </c>
    </row>
    <row r="105" spans="2:43" x14ac:dyDescent="0.25">
      <c r="B105" s="5" t="s">
        <v>35</v>
      </c>
      <c r="C105" s="5" t="s">
        <v>3</v>
      </c>
      <c r="D105" s="5">
        <v>0.12307</v>
      </c>
      <c r="N105" s="5" t="s">
        <v>73</v>
      </c>
      <c r="O105" s="16">
        <v>0.63704352637402872</v>
      </c>
    </row>
    <row r="106" spans="2:43" x14ac:dyDescent="0.25">
      <c r="N106" s="5" t="s">
        <v>98</v>
      </c>
      <c r="O106" s="16">
        <v>-0.48648215603098233</v>
      </c>
    </row>
    <row r="107" spans="2:43" x14ac:dyDescent="0.25">
      <c r="D107" s="9" t="s">
        <v>0</v>
      </c>
      <c r="E107" s="9" t="s">
        <v>1</v>
      </c>
      <c r="F107" s="9" t="s">
        <v>2</v>
      </c>
      <c r="G107" s="15" t="s">
        <v>3</v>
      </c>
      <c r="H107" s="15" t="s">
        <v>9</v>
      </c>
      <c r="I107" s="15" t="s">
        <v>129</v>
      </c>
      <c r="J107" s="9" t="s">
        <v>130</v>
      </c>
      <c r="K107" s="9" t="s">
        <v>47</v>
      </c>
      <c r="L107" s="9" t="s">
        <v>68</v>
      </c>
      <c r="M107" s="9"/>
      <c r="N107" s="5" t="s">
        <v>99</v>
      </c>
      <c r="O107" s="16">
        <v>-0.87660111582441824</v>
      </c>
      <c r="AO107" s="8"/>
      <c r="AQ107"/>
    </row>
    <row r="108" spans="2:43" x14ac:dyDescent="0.25">
      <c r="C108" s="5">
        <v>1</v>
      </c>
      <c r="D108" s="5">
        <f>+D102</f>
        <v>0.440222</v>
      </c>
      <c r="E108" s="5">
        <v>1</v>
      </c>
      <c r="F108" s="5">
        <v>2</v>
      </c>
      <c r="G108" s="5">
        <f>+D105</f>
        <v>0.12307</v>
      </c>
      <c r="H108" s="5">
        <f>(D102*D105)</f>
        <v>5.4178121539999999E-2</v>
      </c>
      <c r="I108" s="5">
        <f>(D105*D105)</f>
        <v>1.51462249E-2</v>
      </c>
      <c r="J108" s="5">
        <f>(D102*D102)</f>
        <v>0.19379540928399999</v>
      </c>
      <c r="K108" s="6">
        <v>7.4</v>
      </c>
      <c r="L108" s="6">
        <f>MMULT(C108:J108,O102:O109)</f>
        <v>6.0870484146087858</v>
      </c>
      <c r="M108" s="6"/>
      <c r="N108" s="5" t="s">
        <v>125</v>
      </c>
      <c r="O108" s="16">
        <v>3.3641660518873358</v>
      </c>
      <c r="AO108" s="8"/>
      <c r="AQ108"/>
    </row>
    <row r="109" spans="2:43" x14ac:dyDescent="0.25">
      <c r="C109" s="16">
        <v>4.1012821990656203</v>
      </c>
      <c r="D109" s="16">
        <v>1.5648365455551454</v>
      </c>
      <c r="E109" s="16">
        <v>0.42895610475838702</v>
      </c>
      <c r="F109" s="16">
        <v>0.63704352637402872</v>
      </c>
      <c r="G109" s="16">
        <v>-0.48648215603098233</v>
      </c>
      <c r="H109" s="16">
        <v>-0.87660111582441824</v>
      </c>
      <c r="I109" s="16">
        <v>3.3641660518873358</v>
      </c>
      <c r="J109" s="44">
        <v>-1.8047015246526528</v>
      </c>
      <c r="K109" s="16">
        <v>7.1</v>
      </c>
      <c r="N109" s="5" t="s">
        <v>126</v>
      </c>
      <c r="O109" s="5">
        <v>-1.8047015246526528</v>
      </c>
      <c r="AO109" s="8"/>
      <c r="AQ109"/>
    </row>
    <row r="110" spans="2:43" x14ac:dyDescent="0.25">
      <c r="K110" s="5">
        <v>6.8</v>
      </c>
      <c r="AO110" s="8"/>
      <c r="AQ110"/>
    </row>
    <row r="111" spans="2:43" x14ac:dyDescent="0.25">
      <c r="D111" s="9"/>
      <c r="E111" s="9"/>
      <c r="F111" s="9"/>
      <c r="G111" s="15"/>
      <c r="H111" s="15"/>
      <c r="I111" s="15"/>
      <c r="J111" s="9"/>
      <c r="K111" s="38">
        <v>7.6</v>
      </c>
      <c r="L111" s="88"/>
      <c r="M111" s="15"/>
      <c r="N111" s="15"/>
      <c r="O111" s="15"/>
      <c r="P111" s="15"/>
      <c r="Q111" s="15"/>
      <c r="R111" s="15"/>
      <c r="S111" s="15"/>
      <c r="AO111" s="8"/>
      <c r="AQ111"/>
    </row>
    <row r="112" spans="2:43" x14ac:dyDescent="0.25">
      <c r="C112" s="9" t="s">
        <v>147</v>
      </c>
      <c r="D112" s="9"/>
      <c r="E112" s="9"/>
      <c r="F112" s="9"/>
      <c r="G112" s="9"/>
      <c r="J112" s="10" t="s">
        <v>38</v>
      </c>
      <c r="K112" s="6">
        <f>AVERAGE(K108:K111)</f>
        <v>7.2249999999999996</v>
      </c>
      <c r="L112" s="8"/>
      <c r="M112" s="8"/>
      <c r="N112" s="8"/>
      <c r="O112" s="8"/>
      <c r="P112" s="8"/>
      <c r="Q112" s="8"/>
      <c r="R112" s="8"/>
      <c r="S112" s="8"/>
      <c r="AO112" s="8"/>
      <c r="AQ112"/>
    </row>
    <row r="113" spans="3:43" x14ac:dyDescent="0.25">
      <c r="J113" s="10" t="s">
        <v>37</v>
      </c>
      <c r="K113" s="5">
        <f>STDEV(K108:K111)</f>
        <v>0.35000000000000003</v>
      </c>
      <c r="L113" s="8"/>
      <c r="M113" s="8"/>
      <c r="N113" s="8"/>
      <c r="O113" s="8"/>
      <c r="P113" s="8"/>
      <c r="Q113" s="8"/>
      <c r="R113" s="8"/>
      <c r="S113" s="8"/>
      <c r="AO113" s="8"/>
      <c r="AQ113"/>
    </row>
    <row r="114" spans="3:43" x14ac:dyDescent="0.25">
      <c r="C114" s="10" t="s">
        <v>33</v>
      </c>
      <c r="D114" s="78">
        <f>(6+D102*4/2)</f>
        <v>6.8804439999999998</v>
      </c>
      <c r="J114" s="10" t="s">
        <v>74</v>
      </c>
      <c r="K114" s="16">
        <v>4</v>
      </c>
      <c r="AO114" s="8"/>
      <c r="AQ114"/>
    </row>
    <row r="115" spans="3:43" x14ac:dyDescent="0.25">
      <c r="C115" s="10" t="s">
        <v>5</v>
      </c>
      <c r="D115" s="93" t="s">
        <v>189</v>
      </c>
      <c r="J115" s="10" t="s">
        <v>80</v>
      </c>
      <c r="K115" s="16">
        <v>3</v>
      </c>
    </row>
    <row r="116" spans="3:43" ht="18.75" x14ac:dyDescent="0.3">
      <c r="C116" s="10" t="s">
        <v>34</v>
      </c>
      <c r="D116" s="5">
        <v>2</v>
      </c>
      <c r="J116" s="89" t="s">
        <v>186</v>
      </c>
      <c r="K116" s="90">
        <f>TINV(0.05,3)</f>
        <v>3.1824463052837091</v>
      </c>
      <c r="L116" s="9" t="s">
        <v>188</v>
      </c>
    </row>
    <row r="117" spans="3:43" ht="18.75" x14ac:dyDescent="0.3">
      <c r="C117" s="10" t="s">
        <v>35</v>
      </c>
      <c r="D117" s="78">
        <f>(1+5*D105/2)</f>
        <v>1.3076749999999999</v>
      </c>
      <c r="J117" s="89" t="s">
        <v>187</v>
      </c>
      <c r="K117" s="90">
        <f>(K112-L108)/((SQRT(K115/K113)))</f>
        <v>0.38868446231831461</v>
      </c>
    </row>
    <row r="119" spans="3:43" x14ac:dyDescent="0.25">
      <c r="I119" s="19"/>
      <c r="J119" s="19"/>
      <c r="K119" s="19"/>
      <c r="L119" s="19"/>
      <c r="M119" s="19"/>
      <c r="N119" s="19"/>
    </row>
    <row r="120" spans="3:43" x14ac:dyDescent="0.25">
      <c r="I120" s="91"/>
      <c r="J120" s="91"/>
      <c r="K120" s="91"/>
      <c r="L120" s="91"/>
      <c r="M120" s="91"/>
      <c r="N120" s="91"/>
    </row>
    <row r="121" spans="3:43" x14ac:dyDescent="0.25">
      <c r="I121" s="92"/>
      <c r="J121" s="19"/>
      <c r="K121" s="19"/>
      <c r="L121" s="19"/>
      <c r="M121" s="92"/>
      <c r="N121" s="92"/>
    </row>
    <row r="122" spans="3:43" x14ac:dyDescent="0.25">
      <c r="I122" s="19"/>
      <c r="J122" s="19"/>
      <c r="K122" s="19"/>
      <c r="L122" s="19"/>
      <c r="M122" s="19"/>
      <c r="N122" s="19"/>
    </row>
    <row r="123" spans="3:43" x14ac:dyDescent="0.25">
      <c r="I123" s="19"/>
      <c r="J123" s="19"/>
      <c r="K123" s="19"/>
      <c r="L123" s="19"/>
      <c r="M123" s="19"/>
      <c r="N123" s="19"/>
    </row>
    <row r="124" spans="3:43" x14ac:dyDescent="0.25">
      <c r="I124" s="19"/>
      <c r="J124" s="19"/>
      <c r="K124" s="19"/>
      <c r="L124" s="19"/>
      <c r="M124" s="19"/>
      <c r="N124" s="19"/>
    </row>
  </sheetData>
  <autoFilter ref="A7:J7">
    <sortState ref="A8:J32">
      <sortCondition ref="A7"/>
    </sortState>
  </autoFilter>
  <mergeCells count="2">
    <mergeCell ref="C52:F52"/>
    <mergeCell ref="G52:I52"/>
  </mergeCells>
  <conditionalFormatting sqref="D54:D93 G54:G93">
    <cfRule type="cellIs" dxfId="3" priority="3" operator="greaterThan">
      <formula>0.9</formula>
    </cfRule>
    <cfRule type="cellIs" dxfId="2" priority="4" operator="greaterThan">
      <formula>0.9</formula>
    </cfRule>
  </conditionalFormatting>
  <conditionalFormatting sqref="D54:D93">
    <cfRule type="cellIs" dxfId="1" priority="2" operator="greaterThan">
      <formula>0.85</formula>
    </cfRule>
  </conditionalFormatting>
  <conditionalFormatting sqref="A54:A93">
    <cfRule type="cellIs" dxfId="0" priority="1" operator="greaterThan">
      <formula>5</formula>
    </cfRule>
  </conditionalFormatting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6"/>
  <sheetViews>
    <sheetView workbookViewId="0">
      <selection activeCell="B37" sqref="B37"/>
    </sheetView>
  </sheetViews>
  <sheetFormatPr baseColWidth="10" defaultRowHeight="15" x14ac:dyDescent="0.25"/>
  <cols>
    <col min="1" max="1" width="5.7109375" customWidth="1"/>
    <col min="2" max="2" width="30.7109375" customWidth="1"/>
    <col min="3" max="3" width="7.85546875" customWidth="1"/>
    <col min="4" max="4" width="7.28515625" customWidth="1"/>
    <col min="5" max="5" width="6.5703125" customWidth="1"/>
    <col min="6" max="6" width="9.5703125" customWidth="1"/>
    <col min="7" max="7" width="7" customWidth="1"/>
    <col min="8" max="8" width="6.85546875" customWidth="1"/>
    <col min="9" max="9" width="10.28515625" customWidth="1"/>
  </cols>
  <sheetData>
    <row r="3" spans="2:16" ht="17.25" x14ac:dyDescent="0.25">
      <c r="C3" s="81" t="s">
        <v>77</v>
      </c>
      <c r="D3" s="81" t="s">
        <v>79</v>
      </c>
      <c r="E3" s="81" t="s">
        <v>182</v>
      </c>
      <c r="F3" s="81" t="s">
        <v>183</v>
      </c>
      <c r="G3" s="81" t="s">
        <v>81</v>
      </c>
      <c r="H3" s="81" t="s">
        <v>82</v>
      </c>
      <c r="I3" s="81" t="s">
        <v>83</v>
      </c>
    </row>
    <row r="4" spans="2:16" x14ac:dyDescent="0.25">
      <c r="B4" s="10" t="s">
        <v>174</v>
      </c>
      <c r="C4" s="80">
        <v>41.688575192331314</v>
      </c>
      <c r="D4" s="80">
        <v>116.82115384615382</v>
      </c>
      <c r="E4" s="80">
        <v>0.64314189836514912</v>
      </c>
      <c r="F4" s="80">
        <v>0.50436374772937376</v>
      </c>
      <c r="G4" s="80">
        <v>1.5218514891833295</v>
      </c>
      <c r="H4" s="80">
        <v>1.266256979513475</v>
      </c>
      <c r="I4" s="80">
        <v>24.716727828341103</v>
      </c>
      <c r="J4" s="9"/>
      <c r="K4" s="9"/>
      <c r="L4" s="9"/>
      <c r="M4" s="9"/>
      <c r="N4" s="9"/>
      <c r="O4" s="9"/>
      <c r="P4" s="9"/>
    </row>
    <row r="5" spans="2:16" x14ac:dyDescent="0.25">
      <c r="B5" s="10" t="s">
        <v>175</v>
      </c>
      <c r="C5" s="80">
        <v>45.658457025111929</v>
      </c>
      <c r="D5" s="80">
        <v>116.82115384615382</v>
      </c>
      <c r="E5" s="80">
        <v>0.60915933868243355</v>
      </c>
      <c r="F5" s="80">
        <v>0.45716574817004663</v>
      </c>
      <c r="G5" s="80">
        <v>1.5926647311470017</v>
      </c>
      <c r="H5" s="80">
        <v>1.3251771583323655</v>
      </c>
      <c r="I5" s="80">
        <v>25.866821408890011</v>
      </c>
      <c r="J5" s="15"/>
      <c r="K5" s="9"/>
      <c r="L5" s="9"/>
      <c r="M5" s="9"/>
      <c r="N5" s="9"/>
    </row>
    <row r="6" spans="2:16" x14ac:dyDescent="0.25">
      <c r="B6" s="10" t="s">
        <v>178</v>
      </c>
      <c r="C6" s="80">
        <v>46.417833087963913</v>
      </c>
      <c r="D6" s="80">
        <v>116.82115384615382</v>
      </c>
      <c r="E6" s="80">
        <v>0.60265900858081489</v>
      </c>
      <c r="F6" s="80">
        <v>0.44813751191779838</v>
      </c>
      <c r="G6" s="80">
        <v>1.6058544469804492</v>
      </c>
      <c r="H6" s="80">
        <v>1.3361516652738179</v>
      </c>
      <c r="I6" s="80">
        <v>26.081038511350801</v>
      </c>
      <c r="J6" s="15"/>
      <c r="K6" s="9"/>
      <c r="L6" s="9"/>
      <c r="M6" s="9"/>
      <c r="N6" s="9"/>
    </row>
    <row r="7" spans="2:16" x14ac:dyDescent="0.25">
      <c r="B7" s="10" t="s">
        <v>181</v>
      </c>
      <c r="C7" s="80">
        <v>36.035041018598953</v>
      </c>
      <c r="D7" s="80">
        <v>116.82115384615382</v>
      </c>
      <c r="E7" s="80">
        <v>0.6915366795122152</v>
      </c>
      <c r="F7" s="80">
        <v>0.57157872154474332</v>
      </c>
      <c r="G7" s="80">
        <v>1.4149016655780349</v>
      </c>
      <c r="H7" s="80">
        <v>1.1772693473033091</v>
      </c>
      <c r="I7" s="80">
        <v>22.979732004418945</v>
      </c>
      <c r="J7" s="9"/>
      <c r="K7" s="9"/>
      <c r="L7" s="9"/>
      <c r="M7" s="15"/>
      <c r="N7" s="15"/>
      <c r="O7" s="15"/>
      <c r="P7" s="9"/>
    </row>
    <row r="8" spans="2:16" x14ac:dyDescent="0.25">
      <c r="B8" s="10" t="s">
        <v>179</v>
      </c>
      <c r="C8" s="80">
        <v>18.163897867082625</v>
      </c>
      <c r="D8" s="80">
        <v>116.82115384615382</v>
      </c>
      <c r="E8" s="80">
        <v>0.84451533588682626</v>
      </c>
      <c r="F8" s="80">
        <v>0.77134608218650913</v>
      </c>
      <c r="G8" s="80">
        <v>1.0336656037697225</v>
      </c>
      <c r="H8" s="80">
        <v>0.83582980111159877</v>
      </c>
      <c r="I8" s="80">
        <v>16.314996117793971</v>
      </c>
      <c r="J8" s="15"/>
      <c r="K8" s="9"/>
      <c r="L8" s="9"/>
      <c r="M8" s="9"/>
      <c r="N8" s="9"/>
    </row>
    <row r="9" spans="2:16" x14ac:dyDescent="0.25">
      <c r="B9" s="10"/>
      <c r="C9" s="80"/>
      <c r="D9" s="80"/>
      <c r="E9" s="80"/>
      <c r="F9" s="80"/>
      <c r="G9" s="80"/>
      <c r="H9" s="80"/>
      <c r="I9" s="80"/>
      <c r="J9" s="9"/>
      <c r="K9" s="9"/>
      <c r="L9" s="9"/>
      <c r="M9" s="9"/>
      <c r="N9" s="9"/>
    </row>
    <row r="10" spans="2:16" x14ac:dyDescent="0.25">
      <c r="B10" s="10"/>
      <c r="C10" s="79"/>
      <c r="D10" s="79"/>
      <c r="E10" s="79"/>
      <c r="F10" s="79"/>
      <c r="G10" s="79"/>
      <c r="H10" s="79"/>
      <c r="I10" s="79"/>
      <c r="J10" s="9"/>
      <c r="K10" s="9"/>
      <c r="L10" s="9"/>
      <c r="M10" s="9"/>
      <c r="N10" s="9"/>
    </row>
    <row r="11" spans="2:16" ht="17.25" x14ac:dyDescent="0.25">
      <c r="B11" s="10"/>
      <c r="C11" s="81" t="s">
        <v>77</v>
      </c>
      <c r="D11" s="81" t="s">
        <v>79</v>
      </c>
      <c r="E11" s="81" t="s">
        <v>182</v>
      </c>
      <c r="F11" s="81" t="s">
        <v>183</v>
      </c>
      <c r="G11" s="81" t="s">
        <v>81</v>
      </c>
      <c r="H11" s="81" t="s">
        <v>82</v>
      </c>
      <c r="I11" s="81" t="s">
        <v>83</v>
      </c>
      <c r="J11" s="9"/>
      <c r="K11" s="9"/>
      <c r="L11" s="9"/>
      <c r="M11" s="9"/>
      <c r="N11" s="9"/>
    </row>
    <row r="12" spans="2:16" x14ac:dyDescent="0.25">
      <c r="B12" s="10" t="s">
        <v>179</v>
      </c>
      <c r="C12" s="79">
        <v>10.027106226210794</v>
      </c>
      <c r="D12" s="79">
        <v>101.2204</v>
      </c>
      <c r="E12" s="79">
        <v>0.90093789170749383</v>
      </c>
      <c r="F12" s="79">
        <v>0.8514068375612408</v>
      </c>
      <c r="G12" s="79">
        <v>0.79164015760835083</v>
      </c>
      <c r="H12" s="79">
        <v>0.63331212608668075</v>
      </c>
      <c r="I12" s="86">
        <v>11.999092953518014</v>
      </c>
      <c r="J12" s="9"/>
      <c r="K12" s="9"/>
      <c r="L12" s="9"/>
      <c r="M12" s="9"/>
      <c r="N12" s="9"/>
    </row>
    <row r="13" spans="2:16" x14ac:dyDescent="0.25">
      <c r="B13" s="10"/>
      <c r="C13" s="79"/>
      <c r="D13" s="79"/>
      <c r="E13" s="79"/>
      <c r="F13" s="79"/>
      <c r="G13" s="79"/>
      <c r="H13" s="79"/>
      <c r="I13" s="79"/>
      <c r="J13" s="9"/>
      <c r="K13" s="9"/>
      <c r="L13" s="9"/>
      <c r="M13" s="9"/>
      <c r="N13" s="9"/>
    </row>
    <row r="14" spans="2:16" x14ac:dyDescent="0.25">
      <c r="B14" s="10"/>
      <c r="C14" s="79"/>
      <c r="D14" s="79"/>
      <c r="E14" s="79"/>
      <c r="F14" s="79"/>
      <c r="G14" s="79"/>
      <c r="H14" s="79"/>
      <c r="I14" s="79"/>
      <c r="J14" s="9"/>
      <c r="K14" s="9"/>
      <c r="L14" s="9"/>
      <c r="M14" s="9"/>
      <c r="N14" s="9"/>
    </row>
    <row r="16" spans="2:16" x14ac:dyDescent="0.25">
      <c r="B1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43</vt:i4>
      </vt:variant>
    </vt:vector>
  </HeadingPairs>
  <TitlesOfParts>
    <vt:vector size="43" baseType="lpstr">
      <vt:lpstr>Estabilidad</vt:lpstr>
      <vt:lpstr>Análisis - Z</vt:lpstr>
      <vt:lpstr>M 1</vt:lpstr>
      <vt:lpstr>M 2</vt:lpstr>
      <vt:lpstr>M 3</vt:lpstr>
      <vt:lpstr>M 4</vt:lpstr>
      <vt:lpstr>Hoja2</vt:lpstr>
      <vt:lpstr>Hoja2 (2)</vt:lpstr>
      <vt:lpstr>Análisis -Z con + Exp</vt:lpstr>
      <vt:lpstr>M 1´</vt:lpstr>
      <vt:lpstr>M 2´</vt:lpstr>
      <vt:lpstr>M 3´</vt:lpstr>
      <vt:lpstr>M 4´</vt:lpstr>
      <vt:lpstr>M 5´</vt:lpstr>
      <vt:lpstr>M 6´</vt:lpstr>
      <vt:lpstr>M1´´E17</vt:lpstr>
      <vt:lpstr>M1´´E18</vt:lpstr>
      <vt:lpstr>M1´´E19</vt:lpstr>
      <vt:lpstr>M1´´E20</vt:lpstr>
      <vt:lpstr>M1´´E21</vt:lpstr>
      <vt:lpstr>MM1 E19</vt:lpstr>
      <vt:lpstr>MM2 E19</vt:lpstr>
      <vt:lpstr>MM3 E19</vt:lpstr>
      <vt:lpstr>MM1 E18</vt:lpstr>
      <vt:lpstr>MM2 E18</vt:lpstr>
      <vt:lpstr>Hoja2 (3)</vt:lpstr>
      <vt:lpstr>N17</vt:lpstr>
      <vt:lpstr>N18</vt:lpstr>
      <vt:lpstr>N19</vt:lpstr>
      <vt:lpstr>N20</vt:lpstr>
      <vt:lpstr>N21</vt:lpstr>
      <vt:lpstr>NN1 18</vt:lpstr>
      <vt:lpstr>NN2 18</vt:lpstr>
      <vt:lpstr>Hoja2 (4)</vt:lpstr>
      <vt:lpstr>Análisis -Z con + Exp2</vt:lpstr>
      <vt:lpstr>MT</vt:lpstr>
      <vt:lpstr>MT 2</vt:lpstr>
      <vt:lpstr>MT 3</vt:lpstr>
      <vt:lpstr>MT 4</vt:lpstr>
      <vt:lpstr>MT 5</vt:lpstr>
      <vt:lpstr>MT Final</vt:lpstr>
      <vt:lpstr>Cal-Val</vt:lpstr>
      <vt:lpstr>Hoja2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G</cp:lastModifiedBy>
  <dcterms:created xsi:type="dcterms:W3CDTF">2014-10-10T16:52:09Z</dcterms:created>
  <dcterms:modified xsi:type="dcterms:W3CDTF">2019-06-05T21:57:23Z</dcterms:modified>
</cp:coreProperties>
</file>