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darmofal/Downloads/Instructions/"/>
    </mc:Choice>
  </mc:AlternateContent>
  <xr:revisionPtr revIDLastSave="0" documentId="8_{14D4066A-2D6F-F24F-8E7C-CF6B39FE1530}" xr6:coauthVersionLast="47" xr6:coauthVersionMax="47" xr10:uidLastSave="{00000000-0000-0000-0000-000000000000}"/>
  <bookViews>
    <workbookView xWindow="120" yWindow="1040" windowWidth="26440" windowHeight="14480" activeTab="4" xr2:uid="{00000000-000D-0000-FFFF-FFFF00000000}"/>
  </bookViews>
  <sheets>
    <sheet name="Crowdfunding" sheetId="1" r:id="rId1"/>
    <sheet name="PivotTable1" sheetId="3" r:id="rId2"/>
    <sheet name="PivotTable2" sheetId="5" r:id="rId3"/>
    <sheet name="PivotTable3" sheetId="6" r:id="rId4"/>
    <sheet name="GoalAnalysis" sheetId="4" r:id="rId5"/>
    <sheet name="StatAnalysis" sheetId="8" r:id="rId6"/>
  </sheets>
  <definedNames>
    <definedName name="_xlnm._FilterDatabase" localSheetId="0" hidden="1">Crowdfunding!$A$1:$T$1001</definedName>
  </definedNames>
  <calcPr calcId="18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6" i="4"/>
  <c r="D7" i="4"/>
  <c r="D5" i="4"/>
  <c r="D4" i="4"/>
  <c r="D3" i="4"/>
  <c r="B3" i="4"/>
  <c r="B2" i="4"/>
  <c r="E2" i="4" s="1"/>
  <c r="D2" i="4"/>
  <c r="C13" i="4"/>
  <c r="C2" i="4"/>
  <c r="B13" i="4"/>
  <c r="B11" i="8"/>
  <c r="B10" i="8"/>
  <c r="B9" i="8"/>
  <c r="B7" i="8"/>
  <c r="B8" i="8"/>
  <c r="B6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2" i="4" l="1"/>
  <c r="C3" i="4"/>
  <c r="F2" i="4"/>
  <c r="G2" i="4"/>
  <c r="B4" i="4"/>
  <c r="C4" i="4"/>
  <c r="E13" i="4"/>
  <c r="G13" i="4" s="1"/>
  <c r="B5" i="4"/>
  <c r="C5" i="4"/>
  <c r="C6" i="4" s="1"/>
  <c r="B6" i="4"/>
  <c r="E3" i="4"/>
  <c r="F3" i="4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G3" i="4" l="1"/>
  <c r="E6" i="4"/>
  <c r="H6" i="4" s="1"/>
  <c r="F5" i="4"/>
  <c r="E5" i="4"/>
  <c r="H5" i="4" s="1"/>
  <c r="B7" i="4"/>
  <c r="F13" i="4"/>
  <c r="H3" i="4"/>
  <c r="G5" i="4"/>
  <c r="F4" i="4"/>
  <c r="E4" i="4"/>
  <c r="H4" i="4" s="1"/>
  <c r="C7" i="4"/>
  <c r="C8" i="4" s="1"/>
  <c r="H13" i="4"/>
  <c r="E7" i="4" l="1"/>
  <c r="H7" i="4" s="1"/>
  <c r="B8" i="4"/>
  <c r="C9" i="4"/>
  <c r="C10" i="4" s="1"/>
  <c r="G4" i="4"/>
  <c r="F6" i="4"/>
  <c r="G7" i="4"/>
  <c r="G6" i="4"/>
  <c r="C11" i="4" l="1"/>
  <c r="E8" i="4"/>
  <c r="F7" i="4"/>
  <c r="B9" i="4"/>
  <c r="C12" i="4" l="1"/>
  <c r="H8" i="4"/>
  <c r="G8" i="4"/>
  <c r="B10" i="4"/>
  <c r="F9" i="4"/>
  <c r="E9" i="4"/>
  <c r="F8" i="4"/>
  <c r="H9" i="4" l="1"/>
  <c r="G9" i="4"/>
  <c r="E10" i="4"/>
  <c r="B11" i="4"/>
  <c r="H10" i="4" l="1"/>
  <c r="G10" i="4"/>
  <c r="F10" i="4"/>
  <c r="B12" i="4"/>
  <c r="E11" i="4"/>
  <c r="F11" i="4" s="1"/>
  <c r="F12" i="4" l="1"/>
  <c r="E12" i="4"/>
  <c r="H11" i="4"/>
  <c r="G11" i="4"/>
  <c r="H12" i="4" l="1"/>
  <c r="G12" i="4"/>
</calcChain>
</file>

<file path=xl/sharedStrings.xml><?xml version="1.0" encoding="utf-8"?>
<sst xmlns="http://schemas.openxmlformats.org/spreadsheetml/2006/main" count="8131" uniqueCount="2095">
  <si>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</si>
  <si>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</si>
  <si>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</si>
  <si>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</si>
  <si>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</si>
  <si>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</si>
  <si>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</si>
  <si>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</si>
  <si>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</si>
  <si>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</si>
  <si>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</si>
  <si>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</si>
  <si>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</si>
  <si>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</si>
  <si>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</si>
  <si>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</si>
  <si>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</si>
  <si>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</si>
  <si>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</si>
  <si>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</si>
  <si>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</si>
  <si>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</si>
  <si>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</si>
  <si>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</si>
  <si>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</si>
  <si>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</si>
  <si>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</si>
  <si>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</si>
  <si>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</si>
  <si>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</si>
  <si>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</si>
  <si>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</si>
  <si>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</si>
  <si>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</si>
  <si>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</si>
  <si>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</si>
  <si>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</si>
  <si>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</si>
  <si>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</si>
  <si>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</si>
  <si>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</si>
  <si>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</si>
  <si>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</si>
  <si>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</si>
  <si>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</si>
  <si>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</si>
  <si>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</si>
  <si>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</si>
  <si>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</si>
  <si>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</si>
  <si>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</si>
  <si>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</si>
  <si>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</si>
  <si>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</si>
  <si>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</si>
  <si>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</si>
  <si>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</si>
  <si>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</si>
  <si>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</si>
  <si>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</si>
  <si>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</si>
  <si>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</si>
  <si>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</si>
  <si>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</si>
  <si>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</si>
  <si>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</si>
  <si>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</si>
  <si>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</si>
  <si>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</si>
  <si>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</si>
  <si>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</si>
  <si>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</si>
  <si>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</si>
  <si>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</si>
  <si>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</si>
  <si>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</si>
  <si>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</si>
  <si>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</si>
  <si>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</si>
  <si>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</si>
  <si>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</si>
  <si>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</si>
  <si>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</si>
  <si>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</si>
  <si>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</si>
  <si>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</si>
  <si>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</si>
  <si>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</si>
  <si>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</si>
  <si>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</si>
  <si>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</si>
  <si>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</si>
  <si>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</si>
  <si>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</si>
  <si>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</si>
  <si>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</si>
  <si>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</si>
  <si>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</si>
  <si>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</si>
  <si>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</si>
  <si>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</si>
  <si>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</si>
  <si>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</si>
  <si>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</si>
  <si>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</si>
  <si>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</si>
  <si>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</si>
  <si>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</si>
  <si>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</si>
  <si>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</si>
  <si>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</si>
  <si>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</si>
  <si>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</si>
  <si>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</si>
  <si>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</si>
  <si>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</si>
  <si>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</si>
  <si>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</si>
  <si>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</si>
  <si>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</si>
  <si>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</si>
  <si>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</si>
  <si>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</si>
  <si>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</si>
  <si>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</si>
  <si>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</si>
  <si>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</si>
  <si>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</si>
  <si>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</si>
  <si>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</si>
  <si>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</si>
  <si>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</si>
  <si>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</si>
  <si>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</si>
  <si>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</si>
  <si>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</si>
  <si>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</si>
  <si>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</si>
  <si>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</si>
  <si>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</si>
  <si>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</si>
  <si>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</si>
  <si>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</si>
  <si>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</si>
  <si>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</si>
  <si>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</si>
  <si>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</si>
  <si>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</si>
  <si>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</si>
  <si>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</si>
  <si>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</si>
  <si>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</si>
  <si>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</si>
  <si>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</si>
  <si>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</si>
  <si>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</si>
  <si>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</si>
  <si>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</si>
  <si>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</si>
  <si>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</si>
  <si>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</si>
  <si>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</si>
  <si>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</si>
  <si>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</si>
  <si>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</si>
  <si>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</si>
  <si>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</si>
  <si>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</si>
  <si>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</si>
  <si>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</si>
  <si>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</si>
  <si>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</si>
  <si>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</si>
  <si>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</si>
  <si>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</si>
  <si>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</si>
  <si>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</si>
  <si>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</si>
  <si>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</si>
  <si>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</si>
  <si>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</si>
  <si>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</si>
  <si>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</si>
  <si>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</si>
  <si>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</si>
  <si>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</si>
  <si>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</si>
  <si>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</si>
  <si>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</si>
  <si>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</si>
  <si>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</si>
  <si>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</si>
  <si>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</si>
  <si>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</si>
  <si>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</si>
  <si>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</si>
  <si>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</si>
  <si>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</si>
  <si>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</si>
  <si>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</si>
  <si>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</si>
  <si>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</si>
  <si>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</si>
  <si>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</si>
  <si>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</si>
  <si>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</si>
  <si>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</si>
  <si>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</si>
  <si>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</si>
  <si>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</si>
  <si>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</si>
  <si>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</si>
  <si>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</si>
  <si>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</si>
  <si>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</si>
  <si>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</si>
  <si>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</si>
  <si>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</si>
  <si>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</si>
  <si>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</si>
  <si>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</si>
  <si>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</si>
  <si>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</si>
  <si>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</si>
  <si>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</si>
  <si>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</si>
  <si>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</si>
  <si>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</si>
  <si>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</si>
  <si>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</si>
  <si>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</si>
  <si>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</si>
  <si>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</si>
  <si>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</si>
  <si>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</si>
  <si>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</si>
  <si>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</si>
  <si>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</si>
  <si>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</si>
  <si>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</si>
  <si>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</si>
  <si>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</si>
  <si>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</si>
  <si>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</si>
  <si>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</si>
  <si>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</si>
  <si>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</si>
  <si>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</si>
  <si>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</si>
  <si>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</si>
  <si>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</si>
  <si>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</si>
  <si>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</si>
  <si>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</si>
  <si>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</si>
  <si>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</si>
  <si>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</si>
  <si>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</si>
  <si>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</si>
  <si>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</si>
  <si>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</si>
  <si>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</si>
  <si>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</si>
  <si>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</si>
  <si>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</si>
  <si>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</si>
  <si>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</si>
  <si>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</si>
  <si>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</si>
  <si>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</si>
  <si>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</si>
  <si>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</si>
  <si>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</si>
  <si>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</si>
  <si>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</si>
  <si>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</si>
  <si>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</si>
  <si>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</si>
  <si>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</si>
  <si>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</si>
  <si>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</si>
  <si>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</si>
  <si>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</si>
  <si>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</si>
  <si>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</si>
  <si>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</si>
  <si>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</si>
  <si>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</si>
  <si>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</si>
  <si>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</si>
  <si>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</si>
  <si>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</si>
  <si>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</si>
  <si>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</si>
  <si>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</si>
  <si>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</si>
  <si>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</si>
  <si>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</si>
  <si>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</si>
  <si>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</si>
  <si>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</si>
  <si>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</si>
  <si>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</si>
  <si>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</si>
  <si>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</si>
  <si>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</si>
  <si>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</si>
  <si>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</si>
  <si>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</si>
  <si>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</si>
  <si>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</si>
  <si>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</si>
  <si>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</si>
  <si>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</si>
  <si>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</si>
  <si>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</si>
  <si>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</si>
  <si>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</si>
  <si>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</si>
  <si>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</si>
  <si>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</si>
  <si>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</si>
  <si>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</si>
  <si>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</si>
  <si>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</si>
  <si>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</si>
  <si>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</si>
  <si>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</si>
  <si>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</si>
  <si>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</si>
  <si>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</si>
  <si>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</si>
  <si>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</si>
  <si>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</si>
  <si>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</si>
  <si>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</si>
  <si>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</si>
  <si>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</si>
  <si>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</si>
  <si>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</si>
  <si>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</si>
  <si>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</si>
  <si>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</si>
  <si>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</si>
  <si>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</si>
  <si>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</si>
  <si>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</si>
  <si>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</si>
  <si>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</si>
  <si>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</si>
  <si>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</si>
  <si>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</si>
  <si>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</si>
  <si>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</si>
  <si>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</si>
  <si>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</si>
  <si>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</si>
  <si>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</si>
  <si>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</si>
  <si>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</si>
  <si>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</si>
  <si>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</si>
  <si>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</si>
  <si>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</si>
  <si>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</si>
  <si>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</si>
  <si>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</si>
  <si>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</si>
  <si>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</si>
  <si>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</si>
  <si>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</si>
  <si>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</si>
  <si>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</si>
  <si>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</si>
  <si>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</si>
  <si>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</si>
  <si>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</si>
  <si>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</si>
  <si>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</si>
  <si>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</si>
  <si>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</si>
  <si>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</si>
  <si>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</si>
  <si>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</si>
  <si>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</si>
  <si>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</si>
  <si>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</si>
  <si>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</si>
  <si>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</si>
  <si>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</si>
  <si>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</si>
  <si>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</si>
  <si>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</si>
  <si>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</si>
  <si>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</si>
  <si>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</si>
  <si>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</si>
  <si>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</si>
  <si>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</si>
  <si>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</si>
  <si>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</si>
  <si>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</si>
  <si>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</si>
  <si>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</si>
  <si>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</si>
  <si>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</si>
  <si>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</si>
  <si>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</si>
  <si>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</si>
  <si>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</si>
  <si>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</si>
  <si>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</si>
  <si>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</si>
  <si>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</si>
  <si>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</si>
  <si>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</si>
  <si>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</si>
  <si>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</si>
  <si>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</si>
  <si>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</si>
  <si>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</si>
  <si>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</si>
  <si>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</si>
  <si>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</si>
  <si>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</si>
  <si>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</si>
  <si>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</si>
  <si>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</si>
  <si>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</si>
  <si>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</si>
  <si>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</si>
  <si>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</si>
  <si>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</si>
  <si>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</si>
  <si>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</si>
  <si>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</si>
  <si>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</si>
  <si>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</si>
  <si>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</si>
  <si>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</si>
  <si>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</si>
  <si>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</si>
  <si>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</si>
  <si>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</si>
  <si>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</si>
  <si>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</si>
  <si>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</si>
  <si>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</si>
  <si>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</si>
  <si>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</si>
  <si>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</si>
  <si>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</si>
  <si>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</si>
  <si>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</si>
  <si>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</si>
  <si>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</si>
  <si>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</si>
  <si>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</si>
  <si>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</si>
  <si>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</si>
  <si>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</si>
  <si>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</si>
  <si>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</si>
  <si>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</si>
  <si>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</si>
  <si>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</si>
  <si>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</si>
  <si>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</si>
  <si>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</si>
  <si>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</si>
  <si>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</si>
  <si>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</si>
  <si>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</si>
  <si>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</si>
  <si>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</si>
  <si>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</si>
  <si>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</si>
  <si>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</si>
  <si>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</si>
  <si>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</si>
  <si>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</si>
  <si>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</si>
  <si>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</si>
  <si>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</si>
  <si>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</si>
  <si>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</si>
  <si>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</si>
  <si>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</si>
  <si>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</si>
  <si>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</si>
  <si>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</si>
  <si>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</si>
  <si>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</si>
  <si>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</si>
  <si>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</si>
  <si>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</si>
  <si>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</si>
  <si>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</si>
  <si>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</si>
  <si>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</si>
  <si>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</si>
  <si>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</si>
  <si>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</si>
  <si>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</si>
  <si>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</si>
  <si>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</si>
  <si>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</si>
  <si>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</si>
  <si>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</si>
  <si>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</si>
  <si>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</si>
  <si>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</si>
  <si>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</si>
  <si>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</si>
  <si>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</si>
  <si>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</si>
  <si>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</si>
  <si>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</si>
  <si>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</si>
  <si>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</si>
  <si>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</si>
  <si>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</si>
  <si>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</si>
  <si>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</si>
  <si>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</si>
  <si>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</si>
  <si>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</si>
  <si>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</si>
  <si>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</si>
  <si>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</si>
  <si>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</si>
  <si>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</si>
  <si>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</si>
  <si>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</si>
  <si>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</si>
  <si>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</si>
  <si>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</si>
  <si>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</si>
  <si>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</si>
  <si>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</si>
  <si>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</si>
  <si>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</si>
  <si>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</si>
  <si>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</si>
  <si>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</si>
  <si>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</si>
  <si>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</si>
  <si>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</si>
  <si>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</si>
  <si>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</si>
  <si>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</si>
  <si>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</si>
  <si>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</si>
  <si>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</si>
  <si>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</si>
  <si>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</si>
  <si>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</si>
  <si>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</si>
  <si>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</si>
  <si>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</si>
  <si>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</si>
  <si>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</si>
  <si>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</si>
  <si>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</si>
  <si>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</si>
  <si>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</si>
  <si>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</si>
  <si>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</si>
  <si>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</si>
  <si>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</si>
  <si>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</si>
  <si>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</si>
  <si>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</si>
  <si>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</si>
  <si>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</si>
  <si>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</si>
  <si>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</si>
  <si>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</si>
  <si>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</si>
  <si>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</si>
  <si>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</si>
  <si>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</si>
  <si>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</si>
  <si>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</si>
  <si>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</si>
  <si>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</si>
  <si>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</si>
  <si>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</si>
  <si>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</si>
  <si>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</si>
  <si>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</si>
  <si>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</si>
  <si>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</si>
  <si>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</si>
  <si>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</si>
  <si>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</si>
  <si>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</si>
  <si>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</si>
  <si>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</si>
  <si>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</si>
  <si>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</si>
  <si>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</si>
  <si>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</si>
  <si>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</si>
  <si>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</si>
  <si>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</si>
  <si>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</si>
  <si>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</si>
  <si>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</si>
  <si>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</si>
  <si>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</si>
  <si>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</si>
  <si>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</si>
  <si>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</si>
  <si>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</si>
  <si>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</si>
  <si>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</si>
  <si>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</si>
  <si>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</si>
  <si>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</si>
  <si>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</si>
  <si>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</si>
  <si>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</si>
  <si>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</si>
  <si>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</si>
  <si>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</si>
  <si>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</si>
  <si>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</si>
  <si>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</si>
  <si>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</si>
  <si>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</si>
  <si>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</si>
  <si>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</si>
  <si>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</si>
  <si>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</si>
  <si>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</si>
  <si>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</si>
  <si>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</si>
  <si>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</si>
  <si>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</si>
  <si>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</si>
  <si>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</si>
  <si>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</si>
  <si>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</si>
  <si>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</si>
  <si>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</si>
  <si>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</si>
  <si>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</si>
  <si>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</si>
  <si>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</si>
  <si>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</si>
  <si>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</si>
  <si>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</si>
  <si>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</si>
  <si>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</si>
  <si>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</si>
  <si>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</si>
  <si>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</si>
  <si>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</si>
  <si>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</si>
  <si>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</si>
  <si>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</si>
  <si>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</si>
  <si>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</si>
  <si>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</si>
  <si>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</si>
  <si>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</si>
  <si>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</si>
  <si>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</si>
  <si>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</si>
  <si>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</si>
  <si>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</si>
  <si>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</si>
  <si>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</si>
  <si>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</si>
  <si>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</si>
  <si>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</si>
  <si>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</si>
  <si>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</si>
  <si>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</si>
  <si>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</si>
  <si>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</si>
  <si>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</si>
  <si>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</si>
  <si>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</si>
  <si>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</si>
  <si>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</si>
  <si>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</si>
  <si>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</si>
  <si>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</si>
  <si>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</si>
  <si>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</si>
  <si>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</si>
  <si>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</si>
  <si>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</si>
  <si>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</si>
  <si>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</si>
  <si>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</si>
  <si>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</si>
  <si>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</si>
  <si>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</si>
  <si>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</si>
  <si>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</si>
  <si>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</si>
  <si>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</si>
  <si>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</si>
  <si>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</si>
  <si>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</si>
  <si>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</si>
  <si>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</si>
  <si>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</si>
  <si>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</si>
  <si>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</si>
  <si>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</si>
  <si>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</si>
  <si>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</si>
  <si>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</si>
  <si>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</si>
  <si>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</si>
  <si>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</si>
  <si>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</si>
  <si>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</si>
  <si>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</si>
  <si>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</si>
  <si>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</si>
  <si>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</si>
  <si>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</si>
  <si>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</si>
  <si>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</si>
  <si>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</si>
  <si>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</si>
  <si>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</si>
  <si>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</si>
  <si>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</si>
  <si>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</si>
  <si>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</si>
  <si>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</si>
  <si>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</si>
  <si>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</si>
  <si>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</si>
  <si>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</si>
  <si>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</si>
  <si>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</si>
  <si>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</si>
  <si>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</si>
  <si>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</si>
  <si>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</si>
  <si>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</si>
  <si>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</si>
  <si>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</si>
  <si>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</si>
  <si>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</si>
  <si>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</si>
  <si>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</si>
  <si>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</si>
  <si>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</si>
  <si>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</si>
  <si>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</si>
  <si>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</si>
  <si>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</si>
  <si>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</si>
  <si>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</si>
  <si>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</si>
  <si>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</si>
  <si>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</si>
  <si>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</si>
  <si>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</si>
  <si>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</si>
  <si>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</si>
  <si>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</si>
  <si>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</si>
  <si>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</si>
  <si>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</si>
  <si>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</si>
  <si>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</si>
  <si>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</si>
  <si>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</si>
  <si>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</si>
  <si>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</si>
  <si>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</si>
  <si>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</si>
  <si>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</si>
  <si>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</si>
  <si>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</si>
  <si>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</si>
  <si>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</si>
  <si>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</si>
  <si>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</si>
  <si>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</si>
  <si>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</si>
  <si>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</si>
  <si>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</si>
  <si>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</si>
  <si>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</si>
  <si>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</si>
  <si>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</si>
  <si>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</si>
  <si>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</si>
  <si>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</si>
  <si>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</si>
  <si>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</si>
  <si>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</si>
  <si>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</si>
  <si>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</si>
  <si>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</si>
  <si>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</si>
  <si>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</si>
  <si>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</si>
  <si>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</si>
  <si>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</si>
  <si>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</si>
  <si>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</si>
  <si>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</si>
  <si>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</si>
  <si>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</si>
  <si>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</si>
  <si>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</si>
  <si>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</si>
  <si>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</si>
  <si>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</si>
  <si>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</si>
  <si>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</si>
  <si>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</si>
  <si>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</si>
  <si>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</si>
  <si>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</si>
  <si>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</si>
  <si>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</si>
  <si>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</si>
  <si>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</si>
  <si>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</si>
  <si>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</si>
  <si>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</si>
  <si>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</si>
  <si>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</si>
  <si>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</si>
  <si>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</si>
  <si>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</si>
  <si>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</si>
  <si>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</si>
  <si>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</si>
  <si>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</si>
  <si>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</si>
  <si>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</si>
  <si>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</si>
  <si>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</si>
  <si>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</si>
  <si>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</si>
  <si>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</si>
  <si>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</si>
  <si>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</si>
  <si>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</si>
  <si>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</si>
  <si>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</si>
  <si>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</si>
  <si>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</si>
  <si>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</si>
  <si>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</si>
  <si>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</si>
  <si>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</si>
  <si>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</si>
  <si>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</si>
  <si>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</si>
  <si>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</si>
  <si>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</si>
  <si>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</si>
  <si>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</si>
  <si>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</si>
  <si>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</si>
  <si>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</si>
  <si>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</si>
  <si>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</si>
  <si>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</si>
  <si>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</si>
  <si>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</si>
  <si>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</si>
  <si>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</si>
  <si>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</si>
  <si>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</si>
  <si>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</si>
  <si>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</si>
  <si>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</si>
  <si>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</si>
  <si>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</si>
  <si>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</si>
  <si>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</si>
  <si>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</si>
  <si>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</si>
  <si>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</si>
  <si>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</si>
  <si>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</si>
  <si>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</si>
  <si>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</si>
  <si>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</si>
  <si>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</si>
  <si>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</si>
  <si>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</si>
  <si>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</si>
  <si>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</si>
  <si>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</si>
  <si>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</si>
  <si>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</si>
  <si>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</si>
  <si>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</si>
  <si>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</si>
  <si>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</si>
  <si>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</si>
  <si>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</si>
  <si>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</si>
  <si>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</si>
  <si>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</si>
  <si>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</si>
  <si>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</si>
  <si>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</si>
  <si>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</si>
  <si>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</si>
  <si>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</si>
  <si>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</si>
  <si>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</si>
  <si>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</si>
  <si>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</si>
  <si>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</si>
  <si>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</si>
  <si>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</si>
  <si>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</si>
  <si>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</si>
  <si>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</si>
  <si>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</si>
  <si>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</si>
  <si>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</si>
  <si>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</si>
  <si>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</si>
  <si>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</si>
  <si>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</si>
  <si>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</si>
  <si>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</si>
  <si>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</si>
  <si>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</si>
  <si>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</si>
  <si>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</si>
  <si>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</si>
  <si>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</si>
  <si>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</si>
  <si>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</si>
  <si>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</si>
  <si>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</si>
  <si>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</si>
  <si>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</si>
  <si>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</si>
  <si>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</si>
  <si>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</si>
  <si>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</si>
  <si>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</si>
  <si>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</si>
  <si>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</si>
  <si>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</si>
  <si>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</si>
  <si>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</si>
  <si>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</si>
  <si>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</si>
  <si>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</si>
  <si>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</si>
  <si>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</si>
  <si>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</si>
  <si>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</si>
  <si>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</si>
  <si>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</si>
  <si>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</si>
  <si>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</si>
  <si>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</si>
  <si>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</si>
  <si>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</si>
  <si>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</si>
  <si>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</si>
  <si>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</si>
  <si>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</si>
  <si>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</si>
  <si>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</si>
  <si>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</si>
  <si>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</si>
  <si>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</si>
  <si>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</si>
  <si>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</si>
  <si>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</si>
  <si>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</si>
  <si>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</si>
  <si>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</si>
  <si>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</si>
  <si>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</si>
  <si>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</si>
  <si>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</si>
  <si>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</si>
  <si>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</si>
  <si>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</si>
  <si>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</si>
  <si>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</si>
  <si>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</si>
  <si>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</si>
  <si>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</si>
  <si>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</si>
  <si>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</si>
  <si>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</si>
  <si>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</si>
  <si>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</si>
  <si>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</si>
  <si>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</si>
  <si>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</si>
  <si>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</si>
  <si>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</si>
  <si>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</si>
  <si>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</si>
  <si>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</si>
  <si>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</si>
  <si>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</si>
  <si>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</si>
  <si>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</si>
  <si>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</si>
  <si>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</si>
  <si>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</si>
  <si>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</si>
  <si>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</si>
  <si>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</si>
  <si>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</si>
  <si>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</si>
  <si>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</si>
  <si>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</si>
  <si>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</si>
  <si>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</si>
  <si>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</si>
  <si>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</si>
  <si>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</si>
  <si>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</si>
  <si>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</si>
  <si>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</si>
  <si>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</si>
  <si>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</si>
  <si>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</si>
  <si>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</si>
  <si>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</si>
  <si>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</si>
  <si>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</si>
  <si>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</si>
  <si>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</si>
  <si>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</si>
  <si>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</si>
  <si>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</si>
  <si>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</si>
  <si>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</si>
  <si>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</si>
  <si>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</si>
  <si>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</si>
  <si>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</si>
  <si>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</si>
  <si>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</si>
  <si>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</si>
  <si>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</si>
  <si>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</si>
  <si>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</si>
  <si>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</si>
  <si>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</si>
  <si>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</si>
  <si>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</si>
  <si>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</si>
  <si>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</si>
  <si>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</si>
  <si>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</si>
  <si>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</si>
  <si>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</si>
  <si>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</si>
  <si>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</si>
  <si>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</si>
  <si>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</si>
  <si>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</si>
  <si>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</si>
  <si>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</si>
  <si>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</si>
  <si>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</si>
  <si>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</si>
  <si>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</si>
  <si>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</si>
  <si>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</si>
  <si>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</si>
  <si>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</si>
  <si>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</si>
  <si>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</si>
  <si>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</si>
  <si>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</si>
  <si>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</si>
  <si>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</si>
  <si>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</si>
  <si>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</si>
  <si>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</si>
  <si>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</si>
  <si>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</si>
  <si>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</si>
  <si>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</si>
  <si>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</si>
  <si>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</si>
  <si>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</si>
  <si>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</si>
  <si>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</si>
  <si>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</si>
  <si>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</si>
  <si>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</si>
  <si>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</si>
  <si>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</si>
  <si>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</si>
  <si>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</si>
  <si>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</si>
  <si>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</si>
  <si>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</si>
  <si>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</si>
  <si>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</si>
  <si>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</si>
  <si>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</si>
  <si>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</si>
  <si>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</si>
  <si>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</si>
  <si>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</si>
  <si>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</si>
  <si>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</si>
  <si>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</si>
  <si>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</si>
  <si>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</si>
  <si>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</si>
  <si>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</si>
  <si>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</si>
  <si>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</si>
  <si>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</si>
  <si>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</si>
  <si>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</si>
  <si>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</si>
  <si>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</si>
  <si>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</si>
  <si>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</si>
  <si>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</si>
  <si>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</si>
  <si>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</si>
  <si>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</si>
  <si>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</si>
  <si>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</si>
  <si>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</si>
  <si>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</si>
  <si>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</si>
  <si>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</si>
  <si>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</si>
  <si>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</si>
  <si>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</si>
  <si>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</si>
  <si>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</si>
  <si>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</si>
  <si>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</si>
  <si>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</si>
  <si>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</si>
  <si>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</si>
  <si>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</si>
  <si>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</si>
  <si>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</si>
  <si>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</si>
  <si>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</si>
  <si>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</si>
  <si>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</si>
  <si>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</si>
  <si>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</si>
  <si>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</si>
  <si>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</si>
  <si>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</si>
  <si>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</si>
  <si>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</si>
  <si>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</si>
  <si>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</si>
  <si>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</si>
  <si>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</si>
  <si>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</si>
  <si>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</si>
  <si>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</si>
  <si>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</si>
  <si>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</si>
  <si>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</si>
  <si>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</si>
  <si>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</si>
  <si>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</si>
  <si>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</si>
  <si>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</si>
  <si>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</si>
  <si>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</si>
  <si>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</si>
  <si>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</si>
  <si>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</si>
  <si>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</si>
  <si>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</si>
  <si>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</si>
  <si>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</si>
  <si>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</si>
  <si>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</si>
  <si>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</si>
  <si>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</si>
  <si>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</si>
  <si>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</si>
  <si>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</si>
  <si>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</si>
  <si>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</si>
  <si>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</si>
  <si>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</si>
  <si>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</si>
  <si>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</si>
  <si>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</si>
  <si>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</si>
  <si>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</si>
  <si>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</si>
  <si>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</si>
  <si>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</si>
  <si>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</si>
  <si>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</si>
  <si>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</si>
  <si>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</si>
  <si>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</si>
  <si>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</si>
  <si>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</si>
  <si>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</si>
  <si>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</si>
  <si>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</si>
  <si>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</si>
  <si>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</si>
  <si>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</si>
  <si>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</si>
  <si>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</si>
  <si>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</si>
  <si>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</si>
  <si>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</si>
  <si>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</si>
  <si>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</si>
  <si>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</si>
  <si>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</si>
  <si>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</si>
  <si>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</si>
  <si>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</si>
  <si>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</si>
  <si>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</si>
  <si>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</si>
  <si>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</si>
  <si>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</si>
  <si>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</si>
  <si>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</si>
  <si>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</si>
  <si>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</si>
  <si>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</si>
  <si>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</si>
  <si>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</si>
  <si>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</si>
  <si>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</si>
  <si>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</si>
  <si>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</si>
  <si>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</si>
  <si>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</si>
  <si>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</si>
  <si>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</si>
  <si>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</si>
  <si>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</si>
  <si>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</si>
  <si>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</si>
  <si>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</si>
  <si>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</si>
  <si>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</si>
  <si>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</si>
  <si>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</si>
  <si>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</si>
  <si>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</si>
  <si>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</si>
  <si>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</si>
  <si>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</si>
  <si>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</si>
  <si>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</si>
  <si>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</si>
  <si>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</si>
  <si>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</si>
  <si>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</si>
  <si>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</si>
  <si>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</si>
  <si>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</si>
  <si>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</si>
  <si>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</si>
  <si>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</si>
  <si>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</si>
  <si>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</si>
  <si>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</si>
  <si>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</si>
  <si>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</si>
  <si>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</si>
  <si>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</si>
  <si>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</si>
  <si>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</si>
  <si>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</si>
  <si>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</si>
  <si>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</si>
  <si>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</si>
  <si>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</si>
  <si>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</si>
  <si>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</si>
  <si>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</si>
  <si>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</si>
  <si>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</si>
  <si>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</si>
  <si>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</si>
  <si>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</si>
  <si>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</si>
  <si>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</si>
  <si>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</si>
  <si>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</si>
  <si>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</si>
  <si>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</si>
  <si>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</si>
  <si>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</si>
  <si>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</si>
  <si>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</si>
  <si>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</si>
  <si>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</si>
  <si>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</si>
  <si>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</si>
  <si>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</si>
  <si>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</si>
  <si>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</si>
  <si>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</si>
  <si>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</si>
  <si>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</si>
  <si>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</si>
  <si>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</si>
  <si>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</si>
  <si>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</si>
  <si>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</si>
  <si>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</si>
  <si>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</si>
  <si>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</si>
  <si>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</si>
  <si>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</si>
  <si>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</si>
  <si>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</si>
  <si>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</si>
  <si>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</si>
  <si>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</si>
  <si>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</si>
  <si>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</si>
  <si>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</si>
  <si>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</si>
  <si>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</si>
  <si>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</si>
  <si>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</si>
  <si>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</si>
  <si>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</si>
  <si>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</si>
  <si>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</si>
  <si>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</si>
  <si>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</si>
  <si>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</si>
  <si>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</si>
  <si>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</si>
  <si>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</si>
  <si>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</si>
  <si>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</si>
  <si>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</si>
  <si>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</si>
  <si>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</si>
  <si>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</si>
  <si>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</si>
  <si>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</si>
  <si>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</si>
  <si>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</si>
  <si>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</si>
  <si>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</si>
  <si>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</si>
  <si>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</si>
  <si>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</si>
  <si>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</si>
  <si>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</si>
  <si>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</si>
  <si>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</si>
  <si>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</si>
  <si>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</si>
  <si>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</si>
  <si>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</si>
  <si>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</si>
  <si>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</si>
  <si>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</si>
  <si>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</si>
  <si>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</si>
  <si>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</si>
  <si>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</si>
  <si>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</si>
  <si>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</si>
  <si>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</si>
  <si>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</si>
  <si>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</si>
  <si>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</si>
  <si>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</si>
  <si>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</si>
  <si>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</si>
  <si>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</si>
  <si>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</si>
  <si>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</si>
  <si>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</si>
  <si>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</si>
  <si>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</si>
  <si>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</si>
  <si>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</si>
  <si>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</si>
  <si>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</si>
  <si>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</si>
  <si>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</si>
  <si>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</si>
  <si>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</si>
  <si>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</si>
  <si>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</si>
  <si>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</si>
  <si>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</si>
  <si>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</si>
  <si>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</si>
  <si>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</si>
  <si>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</si>
  <si>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</si>
  <si>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</si>
  <si>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</si>
  <si>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</si>
  <si>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</si>
  <si>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</si>
  <si>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</si>
  <si>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</si>
  <si>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</si>
  <si>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</si>
  <si>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</si>
  <si>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</si>
  <si>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</si>
  <si>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</si>
  <si>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</si>
  <si>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</si>
  <si>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</si>
  <si>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</si>
  <si>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</si>
  <si>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</si>
  <si>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</si>
  <si>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</si>
  <si>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</si>
  <si>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</si>
  <si>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</si>
  <si>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</si>
  <si>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</si>
  <si>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</si>
  <si>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</si>
  <si>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</si>
  <si>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</si>
  <si>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</si>
  <si>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</si>
  <si>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</si>
  <si>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</si>
  <si>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</si>
  <si>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</si>
  <si>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</si>
  <si>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</si>
  <si>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</si>
  <si>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</si>
  <si>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</si>
  <si>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</si>
  <si>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</si>
  <si>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</si>
  <si>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</si>
  <si>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</si>
  <si>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</si>
  <si>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</si>
  <si>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</si>
  <si>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</si>
  <si>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</si>
  <si>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</si>
  <si>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</si>
  <si>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</si>
  <si>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</si>
  <si>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</si>
  <si>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</si>
  <si>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</si>
  <si>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</si>
  <si>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</si>
  <si>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</si>
  <si>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</si>
  <si>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</si>
  <si>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</si>
  <si>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</si>
  <si>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</si>
  <si>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</si>
  <si>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</si>
  <si>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</si>
  <si>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</si>
  <si>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</si>
  <si>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</si>
  <si>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</si>
  <si>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</si>
  <si>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</si>
  <si>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</si>
  <si>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</si>
  <si>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</si>
  <si>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</si>
  <si>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</si>
  <si>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</si>
  <si>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</si>
  <si>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</si>
  <si>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</si>
  <si>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</si>
  <si>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</si>
  <si>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</si>
  <si>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</si>
  <si>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</si>
  <si>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</si>
  <si>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</si>
  <si>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</si>
  <si>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</si>
  <si>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</si>
  <si>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</si>
  <si>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</si>
  <si>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</si>
  <si>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</si>
  <si>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</si>
  <si>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</si>
  <si>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</si>
  <si>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</si>
  <si>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</si>
  <si>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</si>
  <si>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</si>
  <si>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</si>
  <si>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</si>
  <si>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</si>
  <si>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</si>
  <si>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</si>
  <si>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</si>
  <si>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</si>
  <si>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</si>
  <si>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</si>
  <si>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</si>
  <si>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</si>
  <si>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</si>
  <si>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</si>
  <si>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</si>
  <si>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</si>
  <si>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</si>
  <si>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</si>
  <si>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</si>
  <si>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</si>
  <si>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</si>
  <si>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</si>
  <si>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</si>
  <si>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</si>
  <si>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</si>
  <si>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</si>
  <si>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</si>
  <si>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</si>
  <si>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</si>
  <si>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</si>
  <si>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</si>
  <si>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</si>
  <si>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</si>
  <si>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</si>
  <si>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</si>
  <si>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</si>
  <si>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</si>
  <si>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</si>
  <si>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</si>
  <si>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</si>
  <si>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</si>
  <si>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</si>
  <si>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</si>
  <si>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</si>
  <si>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</si>
  <si>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</si>
  <si>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</si>
  <si>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</si>
  <si>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</si>
  <si>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</si>
  <si>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</si>
  <si>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</si>
  <si>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</si>
  <si>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</si>
  <si>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</si>
  <si>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</si>
  <si>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</si>
  <si>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</si>
  <si>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</si>
  <si>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</si>
  <si>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</si>
  <si>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</si>
  <si>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</si>
  <si>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</si>
  <si>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</si>
  <si>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</si>
  <si>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</si>
  <si>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</si>
  <si>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</si>
  <si>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</si>
  <si>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</si>
  <si>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</si>
  <si>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</si>
  <si>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</si>
  <si>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</si>
  <si>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</si>
  <si>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</si>
  <si>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</si>
  <si>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</si>
  <si>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</si>
  <si>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</si>
  <si>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</si>
  <si>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</si>
  <si>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</si>
  <si>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</si>
  <si>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</si>
  <si>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</si>
  <si>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</si>
  <si>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</si>
  <si>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</si>
  <si>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</si>
  <si>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</si>
  <si>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</si>
  <si>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</si>
  <si>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</si>
  <si>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</si>
  <si>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</si>
  <si>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</si>
  <si>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</si>
  <si>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</si>
  <si>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</si>
  <si>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</si>
  <si>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</si>
  <si>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</si>
  <si>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</si>
  <si>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</si>
  <si>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</si>
  <si>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</si>
  <si>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</si>
  <si>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</si>
  <si>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</si>
  <si>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</si>
  <si>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</si>
  <si>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</si>
  <si>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</si>
  <si>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</si>
  <si>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</si>
  <si>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</si>
  <si>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</si>
  <si>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</si>
  <si>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</si>
  <si>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</si>
  <si>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</si>
  <si>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</si>
  <si>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</si>
  <si>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</si>
  <si>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</si>
  <si>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</si>
  <si>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</si>
  <si>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</si>
  <si>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</si>
  <si>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</si>
  <si>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</si>
  <si>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</si>
  <si>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</si>
  <si>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</si>
  <si>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</si>
  <si>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</si>
  <si>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</si>
  <si>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</si>
  <si>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</si>
  <si>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</si>
  <si>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</si>
  <si>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</si>
  <si>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</si>
  <si>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</si>
  <si>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</si>
  <si>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</si>
  <si>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</si>
  <si>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</si>
  <si>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</si>
  <si>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</si>
  <si>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</si>
  <si>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</si>
  <si>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</si>
  <si>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</si>
  <si>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</si>
  <si>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</si>
  <si>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</si>
  <si>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</si>
  <si>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</si>
  <si>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</si>
  <si>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</si>
  <si>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</si>
  <si>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</si>
  <si>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</si>
  <si>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</si>
  <si>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</si>
  <si>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</si>
  <si>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</si>
  <si>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</si>
  <si>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</si>
  <si>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</si>
  <si>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</si>
  <si>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</si>
  <si>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</si>
  <si>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</si>
  <si>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</si>
  <si>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</si>
  <si>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</si>
  <si>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</si>
  <si>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</si>
  <si>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</si>
  <si>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</si>
  <si>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</si>
  <si>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</si>
  <si>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</si>
  <si>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</si>
  <si>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</si>
  <si>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</si>
  <si>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</si>
  <si>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</si>
  <si>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</si>
  <si>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</si>
  <si>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</si>
  <si>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</si>
  <si>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</si>
  <si>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</si>
  <si>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</si>
  <si>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</si>
  <si>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</si>
  <si>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</si>
  <si>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</si>
  <si>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</si>
  <si>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</si>
  <si>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</si>
  <si>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</si>
  <si>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</si>
  <si>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</si>
  <si>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</si>
  <si>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</si>
  <si>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</si>
  <si>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</si>
  <si>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</si>
  <si>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</si>
  <si>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</si>
  <si>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</si>
  <si>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</si>
  <si>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</si>
  <si>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</si>
  <si>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</si>
  <si>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</si>
  <si>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</si>
  <si>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</si>
  <si>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</si>
  <si>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</si>
  <si>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</si>
  <si>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</si>
  <si>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</si>
  <si>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</si>
  <si>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</si>
  <si>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</si>
  <si>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</si>
  <si>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</si>
  <si>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</si>
  <si>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</si>
  <si>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</si>
  <si>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</si>
  <si>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</si>
  <si>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</si>
  <si>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</si>
  <si>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</si>
  <si>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</si>
  <si>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</si>
  <si>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</si>
  <si>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</si>
  <si>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</si>
  <si>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</si>
  <si>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</si>
  <si>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</si>
  <si>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</si>
  <si>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</si>
  <si>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</si>
  <si>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</si>
  <si>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</si>
  <si>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</si>
  <si>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</si>
  <si>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</si>
  <si>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</si>
  <si>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</si>
  <si>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</si>
  <si>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</si>
  <si>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</si>
  <si>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</si>
  <si>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</si>
  <si>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</si>
  <si>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</si>
  <si>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</si>
  <si>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</si>
  <si>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</si>
  <si>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</si>
  <si>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</si>
  <si>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</si>
  <si>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</si>
  <si>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</si>
  <si>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</si>
  <si>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</si>
  <si>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</si>
  <si>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</si>
  <si>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</si>
  <si>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</si>
  <si>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</si>
  <si>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</si>
  <si>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</si>
  <si>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</si>
  <si>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</si>
  <si>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</si>
  <si>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</si>
  <si>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</si>
  <si>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</si>
  <si>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</si>
  <si>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</si>
  <si>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</si>
  <si>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</si>
  <si>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</si>
  <si>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</si>
  <si>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</si>
  <si>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</si>
  <si>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</si>
  <si>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</si>
  <si>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</si>
  <si>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</si>
  <si>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</si>
  <si>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</si>
  <si>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</si>
  <si>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</si>
  <si>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</si>
  <si>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</si>
  <si>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</si>
  <si>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</si>
  <si>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</si>
  <si>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</si>
  <si>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</si>
  <si>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</si>
  <si>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</si>
  <si>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</si>
  <si>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</si>
  <si>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</si>
  <si>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</si>
  <si>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</si>
  <si>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</si>
  <si>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</si>
  <si>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</si>
  <si>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</si>
  <si>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</si>
  <si>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</si>
  <si>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</si>
  <si>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</si>
  <si>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</si>
  <si>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</si>
  <si>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</si>
  <si>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</si>
  <si>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</si>
  <si>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</si>
  <si>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</si>
  <si>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</si>
  <si>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</si>
  <si>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</si>
  <si>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</si>
  <si>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</si>
  <si>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</si>
  <si>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</si>
  <si>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</si>
  <si>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</si>
  <si>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</si>
  <si>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</si>
  <si>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</si>
  <si>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</si>
  <si>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</si>
  <si>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</si>
  <si>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</si>
  <si>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</si>
  <si>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</si>
  <si>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</si>
  <si>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</si>
  <si>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</si>
  <si>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</si>
  <si>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</si>
  <si>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</si>
  <si>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</si>
  <si>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</si>
  <si>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</si>
  <si>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</si>
  <si>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</si>
  <si>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</si>
  <si>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</si>
  <si>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</si>
  <si>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</si>
  <si>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</si>
  <si>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</si>
  <si>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</si>
  <si>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</si>
  <si>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</si>
  <si>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</si>
  <si>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</si>
  <si>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</si>
  <si>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</si>
  <si>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</si>
  <si>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</si>
  <si>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</si>
  <si>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</si>
  <si>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</si>
  <si>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</si>
  <si>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</si>
  <si>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</si>
  <si>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</si>
  <si>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</si>
  <si>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</si>
  <si>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</si>
  <si>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</si>
  <si>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</si>
  <si>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</si>
  <si>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</si>
  <si>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</si>
  <si>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</si>
  <si>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</si>
  <si>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</si>
  <si>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</si>
  <si>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</si>
  <si>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</si>
  <si>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</si>
  <si>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</si>
  <si>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</si>
  <si>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</si>
  <si>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</si>
  <si>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</si>
  <si>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</si>
  <si>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</si>
  <si>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</si>
  <si>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</si>
  <si>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</si>
  <si>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</si>
  <si>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</si>
  <si>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</si>
  <si>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</si>
  <si>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</si>
  <si>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</si>
  <si>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</si>
  <si>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</si>
  <si>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</si>
  <si>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</si>
  <si>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</si>
  <si>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</si>
  <si>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</si>
  <si>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</si>
  <si>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</si>
  <si>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</si>
  <si>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</si>
  <si>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</si>
  <si>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</si>
  <si>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</si>
  <si>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</si>
  <si>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</si>
  <si>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</si>
  <si>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</si>
  <si>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</si>
  <si>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</si>
  <si>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</si>
  <si>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</si>
  <si>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</si>
  <si>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</si>
  <si>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</si>
  <si>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</si>
  <si>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</si>
  <si>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</si>
  <si>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</si>
  <si>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</si>
  <si>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</si>
  <si>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</si>
  <si>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</si>
  <si>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</si>
  <si>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</si>
  <si>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</si>
  <si>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</si>
  <si>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</si>
  <si>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</si>
  <si>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</si>
  <si>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</si>
  <si>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</si>
  <si>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</si>
  <si>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</si>
  <si>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</si>
  <si>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</si>
  <si>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</si>
  <si>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</si>
  <si>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</si>
  <si>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</si>
  <si>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</si>
  <si>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</si>
  <si>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</si>
  <si>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</si>
  <si>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</si>
  <si>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</si>
  <si>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</si>
  <si>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</si>
  <si>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</si>
  <si>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</si>
  <si>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</si>
  <si>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</si>
  <si>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</si>
  <si>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</si>
  <si>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</si>
  <si>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</si>
  <si>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</si>
  <si>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</si>
  <si>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</si>
  <si>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</si>
  <si>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</si>
  <si>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</si>
  <si>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</si>
  <si>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</si>
  <si>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</si>
  <si>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</si>
  <si>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</si>
  <si>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</si>
  <si>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</si>
  <si>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</si>
  <si>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</si>
  <si>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</si>
  <si>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</si>
  <si>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</si>
  <si>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</si>
  <si>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</si>
  <si>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</si>
  <si>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</si>
  <si>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</si>
  <si>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</si>
  <si>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</si>
  <si>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</si>
  <si>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</si>
  <si>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</si>
  <si>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</si>
  <si>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</si>
  <si>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</si>
  <si>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</si>
  <si>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</si>
  <si>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</si>
  <si>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</si>
  <si>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</si>
  <si>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</si>
  <si>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</si>
  <si>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</si>
  <si>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</si>
  <si>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parent 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</si>
  <si>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</si>
  <si>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</si>
  <si>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</si>
  <si>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</si>
  <si>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</si>
  <si>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</si>
  <si>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</si>
  <si>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</si>
  <si>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</si>
  <si>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</si>
  <si>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</si>
  <si>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</si>
  <si>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</si>
  <si>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</si>
  <si>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</si>
  <si>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</si>
  <si>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</si>
  <si>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</si>
  <si>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</si>
  <si>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</si>
  <si>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sub-category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</si>
  <si>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</si>
  <si>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</si>
  <si>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</si>
  <si>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</si>
  <si>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</si>
  <si>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</si>
  <si>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</si>
  <si>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</si>
  <si>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</si>
  <si>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</si>
  <si>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</si>
  <si>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</si>
  <si>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</si>
  <si>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</si>
  <si>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</si>
  <si>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</si>
  <si>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</si>
  <si>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Mean</t>
  </si>
  <si>
    <t>Median</t>
  </si>
  <si>
    <t>Minimum</t>
  </si>
  <si>
    <t>Maximum</t>
  </si>
  <si>
    <t>Variance</t>
  </si>
  <si>
    <t>Standard Deviation</t>
  </si>
  <si>
    <t xml:space="preserve">Data </t>
  </si>
  <si>
    <t>Backers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</si>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</sst>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[excel-challenge.xlsx]PivotTable1!PivotTable5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514D-AD81-B9C60A6791C6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514D-AD81-B9C60A6791C6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2-514D-AD81-B9C60A6791C6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2-514D-AD81-B9C60A67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3429935"/>
        <c:axId val="752905199"/>
      </c:barChart>
      <c:catAx>
        <c:axId val="7534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5199"/>
        <c:crosses val="autoZero"/>
        <c:auto val="1"/>
        <c:lblAlgn val="ctr"/>
        <c:lblOffset val="100"/>
        <c:noMultiLvlLbl val="0"/>
      </c:catAx>
      <c:valAx>
        <c:axId val="7529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1-1B41-9598-7F99FB30442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1-1B41-9598-7F99FB30442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1-1B41-9598-7F99FB30442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1-1B41-9598-7F99FB30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9593503"/>
        <c:axId val="759839663"/>
      </c:barChart>
      <c:catAx>
        <c:axId val="7595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9663"/>
        <c:crosses val="autoZero"/>
        <c:auto val="1"/>
        <c:lblAlgn val="ctr"/>
        <c:lblOffset val="100"/>
        <c:noMultiLvlLbl val="0"/>
      </c:catAx>
      <c:valAx>
        <c:axId val="7598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C-CA44-B26A-D4997BAC3876}"/>
            </c:ext>
          </c:extLst>
        </c:ser>
        <c:ser>
          <c:idx val="1"/>
          <c:order val="1"/>
          <c:tx>
            <c:strRef>
              <c:f>PivotTable3!$C$5:$C$6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C-CA44-B26A-D4997BAC3876}"/>
            </c:ext>
          </c:extLst>
        </c:ser>
        <c:ser>
          <c:idx val="2"/>
          <c:order val="2"/>
          <c:tx>
            <c:strRef>
              <c:f>PivotTable3!$D$5:$D$6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C-CA44-B26A-D4997BAC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59391"/>
        <c:axId val="800061071"/>
      </c:lineChart>
      <c:catAx>
        <c:axId val="8000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1071"/>
        <c:crosses val="autoZero"/>
        <c:auto val="1"/>
        <c:lblAlgn val="ctr"/>
        <c:lblOffset val="100"/>
        <c:noMultiLvlLbl val="0"/>
      </c:catAx>
      <c:valAx>
        <c:axId val="8000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GoalAnalysis!$F$2:$F$13</c:f>
              <c:numCache>
                <c:formatCode>0.00%</c:formatCode>
                <c:ptCount val="12"/>
                <c:pt idx="0">
                  <c:v>0.6</c:v>
                </c:pt>
                <c:pt idx="1">
                  <c:v>0.83406113537117899</c:v>
                </c:pt>
                <c:pt idx="2">
                  <c:v>0.56551724137931036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0.79211469534050183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B-2949-8B12-065734DB6BEB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GoalAnalysis!$G$2:$G$13</c:f>
              <c:numCache>
                <c:formatCode>0.00%</c:formatCode>
                <c:ptCount val="12"/>
                <c:pt idx="0">
                  <c:v>0.4</c:v>
                </c:pt>
                <c:pt idx="1">
                  <c:v>0.16593886462882096</c:v>
                </c:pt>
                <c:pt idx="2">
                  <c:v>0.43448275862068964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0.2078853046594982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B-2949-8B12-065734DB6BEB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GoalAnalysis!$H$2:$H$13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B-2949-8B12-065734DB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33344"/>
        <c:axId val="2077298208"/>
      </c:lineChart>
      <c:catAx>
        <c:axId val="20773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8208"/>
        <c:crosses val="autoZero"/>
        <c:auto val="1"/>
        <c:lblAlgn val="ctr"/>
        <c:lblOffset val="100"/>
        <c:noMultiLvlLbl val="0"/>
      </c:catAx>
      <c:valAx>
        <c:axId val="2077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14</xdr:row>
      <xdr:rowOff>184150</xdr:rowOff>
    </xdr:from>
    <xdr:to>
      <xdr:col>13</xdr:col>
      <xdr:colOff>431800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D264F-3E04-AD49-95C7-69903158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12</xdr:row>
      <xdr:rowOff>196850</xdr:rowOff>
    </xdr:from>
    <xdr:to>
      <xdr:col>15</xdr:col>
      <xdr:colOff>635000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2949A-9A2A-5145-AF11-C3643E5F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1066800</xdr:colOff>
      <xdr:row>5</xdr:row>
      <xdr:rowOff>19050</xdr:rowOff>
    </xdr:from>
    <xdr:to>
      <xdr:col>9</xdr:col>
      <xdr:colOff>76200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74CE2-F59F-2543-B68C-E9A3A787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14</xdr:row>
      <xdr:rowOff>146050</xdr:rowOff>
    </xdr:from>
    <xdr:to>
      <xdr:col>8</xdr:col>
      <xdr:colOff>139700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D3CBD-F688-DC74-FE16-FCB73DA97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darmofal@gmail.com" refreshedDate="44915.859344444441" createdVersion="6" refreshedVersion="6" minRefreshableVersion="3" recordCount="1001" xr:uid="{D98A23C9-7028-F745-BAFC-D03686DF84C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darmofal@gmail.com" refreshedDate="44915.88660416667" createdVersion="6" refreshedVersion="6" minRefreshableVersion="3" recordCount="1000" xr:uid="{CFB4411A-B5CA-8446-A852-2F8F9B54531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796B-DEBA-8E4E-992F-7469EBC7CB0B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F7827-961D-EE4D-A3B3-93E698F86837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0EE8D-191A-1D49-BE13-DAC70F13B8C7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T1" sqref="S1:T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style="5" bestFit="1" customWidth="1"/>
    <col min="8" max="8" width="13" bestFit="1" customWidth="1"/>
    <col min="9" max="9" width="15.5" style="4" bestFit="1" customWidth="1"/>
    <col min="12" max="12" width="11.1640625" bestFit="1" customWidth="1"/>
    <col min="13" max="13" width="21" style="11" bestFit="1" customWidth="1"/>
    <col min="14" max="14" width="11.1640625" bestFit="1" customWidth="1"/>
    <col min="15" max="15" width="19.83203125" style="11" bestFit="1" customWidth="1"/>
    <col min="18" max="18" width="28" bestFit="1" customWidth="1"/>
    <col min="19" max="19" width="14.1640625" bestFit="1" customWidth="1"/>
    <col min="20" max="20" width="16.6640625" bestFit="1" customWidth="1"/>
  </cols>
  <sheetData>
    <row r="1" spans="1:20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2005</v>
      </c>
      <c r="G1" s="1" t="s">
        <v>4</v>
      </c>
      <c r="H1" s="1" t="s">
        <v>5</v>
      </c>
      <c r="I1" s="7" t="s">
        <v>2006</v>
      </c>
      <c r="J1" s="1" t="s">
        <v>6</v>
      </c>
      <c r="K1" s="1" t="s">
        <v>7</v>
      </c>
      <c r="L1" s="1" t="s">
        <v>8</v>
      </c>
      <c r="M1" s="10" t="s">
        <v>2069</v>
      </c>
      <c r="N1" s="1" t="s">
        <v>9</v>
      </c>
      <c r="O1" s="10" t="s">
        <v>2070</v>
      </c>
      <c r="P1" s="1" t="s">
        <v>10</v>
      </c>
      <c r="Q1" s="1" t="s">
        <v>11</v>
      </c>
      <c r="R1" s="1" t="s">
        <v>2004</v>
      </c>
      <c r="S1" s="1" t="s">
        <v>2007</v>
      </c>
      <c r="T1" s="1" t="s">
        <v>2008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2009</v>
      </c>
      <c r="S2" t="s">
        <v>2009</v>
      </c>
      <c r="T2" t="s">
        <v>2010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>E3/D3*100</f>
        <v>1040</v>
      </c>
      <c r="G3" t="s">
        <v>19</v>
      </c>
      <c r="H3">
        <v>158</v>
      </c>
      <c r="I3" s="4">
        <f>E3/H3</f>
        <v>92.151898734177209</v>
      </c>
      <c r="J3" t="s">
        <v>20</v>
      </c>
      <c r="K3" t="s">
        <v>21</v>
      </c>
      <c r="L3">
        <v>1408424400</v>
      </c>
      <c r="M3" s="11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2011</v>
      </c>
      <c r="S3" t="s">
        <v>2011</v>
      </c>
      <c r="T3" t="s">
        <v>2012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ref="F4:F67" si="2">E4/D4*100</f>
        <v>131.4787822878229</v>
      </c>
      <c r="G4" t="s">
        <v>19</v>
      </c>
      <c r="H4">
        <v>1425</v>
      </c>
      <c r="I4" s="4">
        <f t="shared" ref="I4:I67" si="3">E4/H4</f>
        <v>100.01614035087719</v>
      </c>
      <c r="J4" t="s">
        <v>24</v>
      </c>
      <c r="K4" t="s">
        <v>25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2013</v>
      </c>
      <c r="S4" t="s">
        <v>2013</v>
      </c>
      <c r="T4" t="s">
        <v>2014</v>
      </c>
    </row>
    <row r="5" spans="1:20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20</v>
      </c>
      <c r="K5" t="s">
        <v>21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2011</v>
      </c>
      <c r="S5" t="s">
        <v>2011</v>
      </c>
      <c r="T5" t="s">
        <v>2012</v>
      </c>
    </row>
    <row r="6" spans="1:20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20</v>
      </c>
      <c r="K6" t="s">
        <v>21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2015</v>
      </c>
      <c r="S6" t="s">
        <v>2015</v>
      </c>
      <c r="T6" t="s">
        <v>2016</v>
      </c>
    </row>
    <row r="7" spans="1:20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2"/>
        <v>173.61842105263159</v>
      </c>
      <c r="G7" t="s">
        <v>19</v>
      </c>
      <c r="H7">
        <v>174</v>
      </c>
      <c r="I7" s="4">
        <f t="shared" si="3"/>
        <v>75.833333333333329</v>
      </c>
      <c r="J7" t="s">
        <v>32</v>
      </c>
      <c r="K7" t="s">
        <v>33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2015</v>
      </c>
      <c r="S7" t="s">
        <v>2015</v>
      </c>
      <c r="T7" t="s">
        <v>2016</v>
      </c>
    </row>
    <row r="8" spans="1:20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36</v>
      </c>
      <c r="K8" t="s">
        <v>37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2017</v>
      </c>
      <c r="S8" t="s">
        <v>2017</v>
      </c>
      <c r="T8" t="s">
        <v>2018</v>
      </c>
    </row>
    <row r="9" spans="1:20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2"/>
        <v>327.57777777777778</v>
      </c>
      <c r="G9" t="s">
        <v>19</v>
      </c>
      <c r="H9">
        <v>227</v>
      </c>
      <c r="I9" s="4">
        <f t="shared" si="3"/>
        <v>64.93832599118943</v>
      </c>
      <c r="J9" t="s">
        <v>32</v>
      </c>
      <c r="K9" t="s">
        <v>33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2015</v>
      </c>
      <c r="S9" t="s">
        <v>2015</v>
      </c>
      <c r="T9" t="s">
        <v>2016</v>
      </c>
    </row>
    <row r="10" spans="1:20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2"/>
        <v>19.932788374205266</v>
      </c>
      <c r="G10" t="s">
        <v>42</v>
      </c>
      <c r="H10">
        <v>708</v>
      </c>
      <c r="I10" s="4">
        <f t="shared" si="3"/>
        <v>30.997175141242938</v>
      </c>
      <c r="J10" t="s">
        <v>32</v>
      </c>
      <c r="K10" t="s">
        <v>33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2015</v>
      </c>
      <c r="S10" t="s">
        <v>2015</v>
      </c>
      <c r="T10" t="s">
        <v>2016</v>
      </c>
    </row>
    <row r="11" spans="1:20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20</v>
      </c>
      <c r="K11" t="s">
        <v>21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2011</v>
      </c>
      <c r="S11" t="s">
        <v>2011</v>
      </c>
      <c r="T11" t="s">
        <v>2019</v>
      </c>
    </row>
    <row r="12" spans="1:20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2"/>
        <v>266.11538461538464</v>
      </c>
      <c r="G12" t="s">
        <v>19</v>
      </c>
      <c r="H12">
        <v>220</v>
      </c>
      <c r="I12" s="4">
        <f t="shared" si="3"/>
        <v>62.9</v>
      </c>
      <c r="J12" t="s">
        <v>20</v>
      </c>
      <c r="K12" t="s">
        <v>21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2017</v>
      </c>
      <c r="S12" t="s">
        <v>2017</v>
      </c>
      <c r="T12" t="s">
        <v>2020</v>
      </c>
    </row>
    <row r="13" spans="1:20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20</v>
      </c>
      <c r="K13" t="s">
        <v>21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2015</v>
      </c>
      <c r="S13" t="s">
        <v>2015</v>
      </c>
      <c r="T13" t="s">
        <v>2016</v>
      </c>
    </row>
    <row r="14" spans="1:20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20</v>
      </c>
      <c r="K14" t="s">
        <v>21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2017</v>
      </c>
      <c r="S14" t="s">
        <v>2017</v>
      </c>
      <c r="T14" t="s">
        <v>2020</v>
      </c>
    </row>
    <row r="15" spans="1:20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2"/>
        <v>245.11904761904765</v>
      </c>
      <c r="G15" t="s">
        <v>19</v>
      </c>
      <c r="H15">
        <v>98</v>
      </c>
      <c r="I15" s="4">
        <f t="shared" si="3"/>
        <v>105.05102040816327</v>
      </c>
      <c r="J15" t="s">
        <v>20</v>
      </c>
      <c r="K15" t="s">
        <v>21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2011</v>
      </c>
      <c r="S15" t="s">
        <v>2011</v>
      </c>
      <c r="T15" t="s">
        <v>2021</v>
      </c>
    </row>
    <row r="16" spans="1:20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20</v>
      </c>
      <c r="K16" t="s">
        <v>21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2011</v>
      </c>
      <c r="S16" t="s">
        <v>2011</v>
      </c>
      <c r="T16" t="s">
        <v>2021</v>
      </c>
    </row>
    <row r="17" spans="1:20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20</v>
      </c>
      <c r="K17" t="s">
        <v>21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2013</v>
      </c>
      <c r="S17" t="s">
        <v>2013</v>
      </c>
      <c r="T17" t="s">
        <v>2022</v>
      </c>
    </row>
    <row r="18" spans="1:20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2"/>
        <v>649.47058823529414</v>
      </c>
      <c r="G18" t="s">
        <v>19</v>
      </c>
      <c r="H18">
        <v>100</v>
      </c>
      <c r="I18" s="4">
        <f t="shared" si="3"/>
        <v>110.41</v>
      </c>
      <c r="J18" t="s">
        <v>20</v>
      </c>
      <c r="K18" t="s">
        <v>21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2023</v>
      </c>
      <c r="S18" t="s">
        <v>2023</v>
      </c>
      <c r="T18" t="s">
        <v>2024</v>
      </c>
    </row>
    <row r="19" spans="1:20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2"/>
        <v>159.39125295508273</v>
      </c>
      <c r="G19" t="s">
        <v>19</v>
      </c>
      <c r="H19">
        <v>1249</v>
      </c>
      <c r="I19" s="4">
        <f t="shared" si="3"/>
        <v>107.96236989591674</v>
      </c>
      <c r="J19" t="s">
        <v>20</v>
      </c>
      <c r="K19" t="s">
        <v>21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2017</v>
      </c>
      <c r="S19" t="s">
        <v>2017</v>
      </c>
      <c r="T19" t="s">
        <v>2025</v>
      </c>
    </row>
    <row r="20" spans="1:20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2"/>
        <v>66.912087912087912</v>
      </c>
      <c r="G20" t="s">
        <v>63</v>
      </c>
      <c r="H20">
        <v>135</v>
      </c>
      <c r="I20" s="4">
        <f t="shared" si="3"/>
        <v>45.103703703703701</v>
      </c>
      <c r="J20" t="s">
        <v>20</v>
      </c>
      <c r="K20" t="s">
        <v>21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2015</v>
      </c>
      <c r="S20" t="s">
        <v>2015</v>
      </c>
      <c r="T20" t="s">
        <v>2016</v>
      </c>
    </row>
    <row r="21" spans="1:20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20</v>
      </c>
      <c r="K21" t="s">
        <v>21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2015</v>
      </c>
      <c r="S21" t="s">
        <v>2015</v>
      </c>
      <c r="T21" t="s">
        <v>2016</v>
      </c>
    </row>
    <row r="22" spans="1:20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2"/>
        <v>112.24279210925646</v>
      </c>
      <c r="G22" t="s">
        <v>19</v>
      </c>
      <c r="H22">
        <v>1396</v>
      </c>
      <c r="I22" s="4">
        <f t="shared" si="3"/>
        <v>105.97134670487107</v>
      </c>
      <c r="J22" t="s">
        <v>20</v>
      </c>
      <c r="K22" t="s">
        <v>21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2017</v>
      </c>
      <c r="S22" t="s">
        <v>2017</v>
      </c>
      <c r="T22" t="s">
        <v>2020</v>
      </c>
    </row>
    <row r="23" spans="1:20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20</v>
      </c>
      <c r="K23" t="s">
        <v>21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2015</v>
      </c>
      <c r="S23" t="s">
        <v>2015</v>
      </c>
      <c r="T23" t="s">
        <v>2016</v>
      </c>
    </row>
    <row r="24" spans="1:20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2"/>
        <v>128.07106598984771</v>
      </c>
      <c r="G24" t="s">
        <v>19</v>
      </c>
      <c r="H24">
        <v>890</v>
      </c>
      <c r="I24" s="4">
        <f t="shared" si="3"/>
        <v>85.044943820224717</v>
      </c>
      <c r="J24" t="s">
        <v>20</v>
      </c>
      <c r="K24" t="s">
        <v>21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2015</v>
      </c>
      <c r="S24" t="s">
        <v>2015</v>
      </c>
      <c r="T24" t="s">
        <v>2016</v>
      </c>
    </row>
    <row r="25" spans="1:20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2"/>
        <v>332.04444444444448</v>
      </c>
      <c r="G25" t="s">
        <v>19</v>
      </c>
      <c r="H25">
        <v>142</v>
      </c>
      <c r="I25" s="4">
        <f t="shared" si="3"/>
        <v>105.22535211267606</v>
      </c>
      <c r="J25" t="s">
        <v>36</v>
      </c>
      <c r="K25" t="s">
        <v>37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2017</v>
      </c>
      <c r="S25" t="s">
        <v>2017</v>
      </c>
      <c r="T25" t="s">
        <v>2018</v>
      </c>
    </row>
    <row r="26" spans="1:20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2"/>
        <v>112.83225108225108</v>
      </c>
      <c r="G26" t="s">
        <v>19</v>
      </c>
      <c r="H26">
        <v>2673</v>
      </c>
      <c r="I26" s="4">
        <f t="shared" si="3"/>
        <v>39.003741114852225</v>
      </c>
      <c r="J26" t="s">
        <v>20</v>
      </c>
      <c r="K26" t="s">
        <v>21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2013</v>
      </c>
      <c r="S26" t="s">
        <v>2013</v>
      </c>
      <c r="T26" t="s">
        <v>2022</v>
      </c>
    </row>
    <row r="27" spans="1:20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2"/>
        <v>216.43636363636364</v>
      </c>
      <c r="G27" t="s">
        <v>19</v>
      </c>
      <c r="H27">
        <v>163</v>
      </c>
      <c r="I27" s="4">
        <f t="shared" si="3"/>
        <v>73.030674846625772</v>
      </c>
      <c r="J27" t="s">
        <v>20</v>
      </c>
      <c r="K27" t="s">
        <v>21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2026</v>
      </c>
      <c r="S27" t="s">
        <v>2026</v>
      </c>
      <c r="T27" t="s">
        <v>2027</v>
      </c>
    </row>
    <row r="28" spans="1:20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2"/>
        <v>48.199069767441863</v>
      </c>
      <c r="G28" t="s">
        <v>63</v>
      </c>
      <c r="H28">
        <v>1480</v>
      </c>
      <c r="I28" s="4">
        <f t="shared" si="3"/>
        <v>35.009459459459457</v>
      </c>
      <c r="J28" t="s">
        <v>20</v>
      </c>
      <c r="K28" t="s">
        <v>21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2015</v>
      </c>
      <c r="S28" t="s">
        <v>2015</v>
      </c>
      <c r="T28" t="s">
        <v>2016</v>
      </c>
    </row>
    <row r="29" spans="1:20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20</v>
      </c>
      <c r="K29" t="s">
        <v>21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2011</v>
      </c>
      <c r="S29" t="s">
        <v>2011</v>
      </c>
      <c r="T29" t="s">
        <v>2012</v>
      </c>
    </row>
    <row r="30" spans="1:20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2"/>
        <v>105.22553516819573</v>
      </c>
      <c r="G30" t="s">
        <v>19</v>
      </c>
      <c r="H30">
        <v>2220</v>
      </c>
      <c r="I30" s="4">
        <f t="shared" si="3"/>
        <v>61.997747747747745</v>
      </c>
      <c r="J30" t="s">
        <v>20</v>
      </c>
      <c r="K30" t="s">
        <v>21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2015</v>
      </c>
      <c r="S30" t="s">
        <v>2015</v>
      </c>
      <c r="T30" t="s">
        <v>2016</v>
      </c>
    </row>
    <row r="31" spans="1:20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2"/>
        <v>328.89978213507629</v>
      </c>
      <c r="G31" t="s">
        <v>19</v>
      </c>
      <c r="H31">
        <v>1606</v>
      </c>
      <c r="I31" s="4">
        <f t="shared" si="3"/>
        <v>94.000622665006233</v>
      </c>
      <c r="J31" t="s">
        <v>86</v>
      </c>
      <c r="K31" t="s">
        <v>87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2017</v>
      </c>
      <c r="S31" t="s">
        <v>2017</v>
      </c>
      <c r="T31" t="s">
        <v>2028</v>
      </c>
    </row>
    <row r="32" spans="1:20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2"/>
        <v>160.61111111111111</v>
      </c>
      <c r="G32" t="s">
        <v>19</v>
      </c>
      <c r="H32">
        <v>129</v>
      </c>
      <c r="I32" s="4">
        <f t="shared" si="3"/>
        <v>112.05426356589147</v>
      </c>
      <c r="J32" t="s">
        <v>20</v>
      </c>
      <c r="K32" t="s">
        <v>21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2017</v>
      </c>
      <c r="S32" t="s">
        <v>2017</v>
      </c>
      <c r="T32" t="s">
        <v>2025</v>
      </c>
    </row>
    <row r="33" spans="1:20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2"/>
        <v>310</v>
      </c>
      <c r="G33" t="s">
        <v>19</v>
      </c>
      <c r="H33">
        <v>226</v>
      </c>
      <c r="I33" s="4">
        <f t="shared" si="3"/>
        <v>48.008849557522126</v>
      </c>
      <c r="J33" t="s">
        <v>36</v>
      </c>
      <c r="K33" t="s">
        <v>37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2026</v>
      </c>
      <c r="S33" t="s">
        <v>2026</v>
      </c>
      <c r="T33" t="s">
        <v>2027</v>
      </c>
    </row>
    <row r="34" spans="1:20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94</v>
      </c>
      <c r="K34" t="s">
        <v>95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2017</v>
      </c>
      <c r="S34" t="s">
        <v>2017</v>
      </c>
      <c r="T34" t="s">
        <v>2018</v>
      </c>
    </row>
    <row r="35" spans="1:20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2"/>
        <v>377.82071713147411</v>
      </c>
      <c r="G35" t="s">
        <v>19</v>
      </c>
      <c r="H35">
        <v>5419</v>
      </c>
      <c r="I35" s="4">
        <f t="shared" si="3"/>
        <v>35.000184535892231</v>
      </c>
      <c r="J35" t="s">
        <v>20</v>
      </c>
      <c r="K35" t="s">
        <v>21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2015</v>
      </c>
      <c r="S35" t="s">
        <v>2015</v>
      </c>
      <c r="T35" t="s">
        <v>2016</v>
      </c>
    </row>
    <row r="36" spans="1:20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2"/>
        <v>150.80645161290323</v>
      </c>
      <c r="G36" t="s">
        <v>19</v>
      </c>
      <c r="H36">
        <v>165</v>
      </c>
      <c r="I36" s="4">
        <f t="shared" si="3"/>
        <v>85</v>
      </c>
      <c r="J36" t="s">
        <v>20</v>
      </c>
      <c r="K36" t="s">
        <v>21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2017</v>
      </c>
      <c r="S36" t="s">
        <v>2017</v>
      </c>
      <c r="T36" t="s">
        <v>2018</v>
      </c>
    </row>
    <row r="37" spans="1:20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2"/>
        <v>150.30119521912351</v>
      </c>
      <c r="G37" t="s">
        <v>19</v>
      </c>
      <c r="H37">
        <v>1965</v>
      </c>
      <c r="I37" s="4">
        <f t="shared" si="3"/>
        <v>95.993893129770996</v>
      </c>
      <c r="J37" t="s">
        <v>32</v>
      </c>
      <c r="K37" t="s">
        <v>33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2017</v>
      </c>
      <c r="S37" t="s">
        <v>2017</v>
      </c>
      <c r="T37" t="s">
        <v>2020</v>
      </c>
    </row>
    <row r="38" spans="1:20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2"/>
        <v>157.28571428571431</v>
      </c>
      <c r="G38" t="s">
        <v>19</v>
      </c>
      <c r="H38">
        <v>16</v>
      </c>
      <c r="I38" s="4">
        <f t="shared" si="3"/>
        <v>68.8125</v>
      </c>
      <c r="J38" t="s">
        <v>20</v>
      </c>
      <c r="K38" t="s">
        <v>21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2015</v>
      </c>
      <c r="S38" t="s">
        <v>2015</v>
      </c>
      <c r="T38" t="s">
        <v>2016</v>
      </c>
    </row>
    <row r="39" spans="1:20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2"/>
        <v>139.98765432098764</v>
      </c>
      <c r="G39" t="s">
        <v>19</v>
      </c>
      <c r="H39">
        <v>107</v>
      </c>
      <c r="I39" s="4">
        <f t="shared" si="3"/>
        <v>105.97196261682242</v>
      </c>
      <c r="J39" t="s">
        <v>20</v>
      </c>
      <c r="K39" t="s">
        <v>21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2023</v>
      </c>
      <c r="S39" t="s">
        <v>2023</v>
      </c>
      <c r="T39" t="s">
        <v>2029</v>
      </c>
    </row>
    <row r="40" spans="1:20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2"/>
        <v>325.32258064516128</v>
      </c>
      <c r="G40" t="s">
        <v>19</v>
      </c>
      <c r="H40">
        <v>134</v>
      </c>
      <c r="I40" s="4">
        <f t="shared" si="3"/>
        <v>75.261194029850742</v>
      </c>
      <c r="J40" t="s">
        <v>20</v>
      </c>
      <c r="K40" t="s">
        <v>21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2030</v>
      </c>
      <c r="S40" t="s">
        <v>2030</v>
      </c>
      <c r="T40" t="s">
        <v>2031</v>
      </c>
    </row>
    <row r="41" spans="1:20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32</v>
      </c>
      <c r="K41" t="s">
        <v>33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2015</v>
      </c>
      <c r="S41" t="s">
        <v>2015</v>
      </c>
      <c r="T41" t="s">
        <v>2016</v>
      </c>
    </row>
    <row r="42" spans="1:20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2"/>
        <v>169.06818181818181</v>
      </c>
      <c r="G42" t="s">
        <v>19</v>
      </c>
      <c r="H42">
        <v>198</v>
      </c>
      <c r="I42" s="4">
        <f t="shared" si="3"/>
        <v>75.141414141414145</v>
      </c>
      <c r="J42" t="s">
        <v>20</v>
      </c>
      <c r="K42" t="s">
        <v>21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2013</v>
      </c>
      <c r="S42" t="s">
        <v>2013</v>
      </c>
      <c r="T42" t="s">
        <v>2022</v>
      </c>
    </row>
    <row r="43" spans="1:20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2"/>
        <v>212.92857142857144</v>
      </c>
      <c r="G43" t="s">
        <v>19</v>
      </c>
      <c r="H43">
        <v>111</v>
      </c>
      <c r="I43" s="4">
        <f t="shared" si="3"/>
        <v>107.42342342342343</v>
      </c>
      <c r="J43" t="s">
        <v>94</v>
      </c>
      <c r="K43" t="s">
        <v>95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2011</v>
      </c>
      <c r="S43" t="s">
        <v>2011</v>
      </c>
      <c r="T43" t="s">
        <v>2012</v>
      </c>
    </row>
    <row r="44" spans="1:20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2"/>
        <v>443.94444444444446</v>
      </c>
      <c r="G44" t="s">
        <v>19</v>
      </c>
      <c r="H44">
        <v>222</v>
      </c>
      <c r="I44" s="4">
        <f t="shared" si="3"/>
        <v>35.995495495495497</v>
      </c>
      <c r="J44" t="s">
        <v>20</v>
      </c>
      <c r="K44" t="s">
        <v>21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2009</v>
      </c>
      <c r="S44" t="s">
        <v>2009</v>
      </c>
      <c r="T44" t="s">
        <v>2010</v>
      </c>
    </row>
    <row r="45" spans="1:20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2"/>
        <v>185.9390243902439</v>
      </c>
      <c r="G45" t="s">
        <v>19</v>
      </c>
      <c r="H45">
        <v>6212</v>
      </c>
      <c r="I45" s="4">
        <f t="shared" si="3"/>
        <v>26.998873148744366</v>
      </c>
      <c r="J45" t="s">
        <v>20</v>
      </c>
      <c r="K45" t="s">
        <v>21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2023</v>
      </c>
      <c r="S45" t="s">
        <v>2023</v>
      </c>
      <c r="T45" t="s">
        <v>2032</v>
      </c>
    </row>
    <row r="46" spans="1:20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2"/>
        <v>658.8125</v>
      </c>
      <c r="G46" t="s">
        <v>19</v>
      </c>
      <c r="H46">
        <v>98</v>
      </c>
      <c r="I46" s="4">
        <f t="shared" si="3"/>
        <v>107.56122448979592</v>
      </c>
      <c r="J46" t="s">
        <v>32</v>
      </c>
      <c r="K46" t="s">
        <v>33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2023</v>
      </c>
      <c r="S46" t="s">
        <v>2023</v>
      </c>
      <c r="T46" t="s">
        <v>2029</v>
      </c>
    </row>
    <row r="47" spans="1:20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20</v>
      </c>
      <c r="K47" t="s">
        <v>21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2015</v>
      </c>
      <c r="S47" t="s">
        <v>2015</v>
      </c>
      <c r="T47" t="s">
        <v>2016</v>
      </c>
    </row>
    <row r="48" spans="1:20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2"/>
        <v>114.78378378378378</v>
      </c>
      <c r="G48" t="s">
        <v>19</v>
      </c>
      <c r="H48">
        <v>92</v>
      </c>
      <c r="I48" s="4">
        <f t="shared" si="3"/>
        <v>46.163043478260867</v>
      </c>
      <c r="J48" t="s">
        <v>20</v>
      </c>
      <c r="K48" t="s">
        <v>21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2011</v>
      </c>
      <c r="S48" t="s">
        <v>2011</v>
      </c>
      <c r="T48" t="s">
        <v>2012</v>
      </c>
    </row>
    <row r="49" spans="1:20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2"/>
        <v>475.26666666666665</v>
      </c>
      <c r="G49" t="s">
        <v>19</v>
      </c>
      <c r="H49">
        <v>149</v>
      </c>
      <c r="I49" s="4">
        <f t="shared" si="3"/>
        <v>47.845637583892618</v>
      </c>
      <c r="J49" t="s">
        <v>20</v>
      </c>
      <c r="K49" t="s">
        <v>21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2015</v>
      </c>
      <c r="S49" t="s">
        <v>2015</v>
      </c>
      <c r="T49" t="s">
        <v>2016</v>
      </c>
    </row>
    <row r="50" spans="1:20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2"/>
        <v>386.97297297297297</v>
      </c>
      <c r="G50" t="s">
        <v>19</v>
      </c>
      <c r="H50">
        <v>2431</v>
      </c>
      <c r="I50" s="4">
        <f t="shared" si="3"/>
        <v>53.007815713698065</v>
      </c>
      <c r="J50" t="s">
        <v>20</v>
      </c>
      <c r="K50" t="s">
        <v>21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2015</v>
      </c>
      <c r="S50" t="s">
        <v>2015</v>
      </c>
      <c r="T50" t="s">
        <v>2016</v>
      </c>
    </row>
    <row r="51" spans="1:20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2"/>
        <v>189.625</v>
      </c>
      <c r="G51" t="s">
        <v>19</v>
      </c>
      <c r="H51">
        <v>303</v>
      </c>
      <c r="I51" s="4">
        <f t="shared" si="3"/>
        <v>45.059405940594061</v>
      </c>
      <c r="J51" t="s">
        <v>20</v>
      </c>
      <c r="K51" t="s">
        <v>21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2011</v>
      </c>
      <c r="S51" t="s">
        <v>2011</v>
      </c>
      <c r="T51" t="s">
        <v>2012</v>
      </c>
    </row>
    <row r="52" spans="1:20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94</v>
      </c>
      <c r="K52" t="s">
        <v>95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2011</v>
      </c>
      <c r="S52" t="s">
        <v>2011</v>
      </c>
      <c r="T52" t="s">
        <v>2033</v>
      </c>
    </row>
    <row r="53" spans="1:20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36</v>
      </c>
      <c r="K53" t="s">
        <v>37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2013</v>
      </c>
      <c r="S53" t="s">
        <v>2013</v>
      </c>
      <c r="T53" t="s">
        <v>2022</v>
      </c>
    </row>
    <row r="54" spans="1:20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20</v>
      </c>
      <c r="K54" t="s">
        <v>21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2015</v>
      </c>
      <c r="S54" t="s">
        <v>2015</v>
      </c>
      <c r="T54" t="s">
        <v>2016</v>
      </c>
    </row>
    <row r="55" spans="1:20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2"/>
        <v>140.40909090909091</v>
      </c>
      <c r="G55" t="s">
        <v>19</v>
      </c>
      <c r="H55">
        <v>209</v>
      </c>
      <c r="I55" s="4">
        <f t="shared" si="3"/>
        <v>59.119617224880386</v>
      </c>
      <c r="J55" t="s">
        <v>20</v>
      </c>
      <c r="K55" t="s">
        <v>21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2017</v>
      </c>
      <c r="S55" t="s">
        <v>2017</v>
      </c>
      <c r="T55" t="s">
        <v>2020</v>
      </c>
    </row>
    <row r="56" spans="1:20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20</v>
      </c>
      <c r="K56" t="s">
        <v>21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2013</v>
      </c>
      <c r="S56" t="s">
        <v>2013</v>
      </c>
      <c r="T56" t="s">
        <v>2022</v>
      </c>
    </row>
    <row r="57" spans="1:20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2"/>
        <v>177.96969696969697</v>
      </c>
      <c r="G57" t="s">
        <v>19</v>
      </c>
      <c r="H57">
        <v>131</v>
      </c>
      <c r="I57" s="4">
        <f t="shared" si="3"/>
        <v>89.664122137404576</v>
      </c>
      <c r="J57" t="s">
        <v>20</v>
      </c>
      <c r="K57" t="s">
        <v>21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2011</v>
      </c>
      <c r="S57" t="s">
        <v>2011</v>
      </c>
      <c r="T57" t="s">
        <v>2034</v>
      </c>
    </row>
    <row r="58" spans="1:20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2"/>
        <v>143.66249999999999</v>
      </c>
      <c r="G58" t="s">
        <v>19</v>
      </c>
      <c r="H58">
        <v>164</v>
      </c>
      <c r="I58" s="4">
        <f t="shared" si="3"/>
        <v>70.079268292682926</v>
      </c>
      <c r="J58" t="s">
        <v>20</v>
      </c>
      <c r="K58" t="s">
        <v>21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2013</v>
      </c>
      <c r="S58" t="s">
        <v>2013</v>
      </c>
      <c r="T58" t="s">
        <v>2022</v>
      </c>
    </row>
    <row r="59" spans="1:20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2"/>
        <v>215.27586206896552</v>
      </c>
      <c r="G59" t="s">
        <v>19</v>
      </c>
      <c r="H59">
        <v>201</v>
      </c>
      <c r="I59" s="4">
        <f t="shared" si="3"/>
        <v>31.059701492537314</v>
      </c>
      <c r="J59" t="s">
        <v>20</v>
      </c>
      <c r="K59" t="s">
        <v>21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2026</v>
      </c>
      <c r="S59" t="s">
        <v>2026</v>
      </c>
      <c r="T59" t="s">
        <v>2027</v>
      </c>
    </row>
    <row r="60" spans="1:20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2"/>
        <v>227.11111111111114</v>
      </c>
      <c r="G60" t="s">
        <v>19</v>
      </c>
      <c r="H60">
        <v>211</v>
      </c>
      <c r="I60" s="4">
        <f t="shared" si="3"/>
        <v>29.061611374407583</v>
      </c>
      <c r="J60" t="s">
        <v>20</v>
      </c>
      <c r="K60" t="s">
        <v>21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2015</v>
      </c>
      <c r="S60" t="s">
        <v>2015</v>
      </c>
      <c r="T60" t="s">
        <v>2016</v>
      </c>
    </row>
    <row r="61" spans="1:20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2"/>
        <v>275.07142857142861</v>
      </c>
      <c r="G61" t="s">
        <v>19</v>
      </c>
      <c r="H61">
        <v>128</v>
      </c>
      <c r="I61" s="4">
        <f t="shared" si="3"/>
        <v>30.0859375</v>
      </c>
      <c r="J61" t="s">
        <v>20</v>
      </c>
      <c r="K61" t="s">
        <v>21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2015</v>
      </c>
      <c r="S61" t="s">
        <v>2015</v>
      </c>
      <c r="T61" t="s">
        <v>2016</v>
      </c>
    </row>
    <row r="62" spans="1:20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2"/>
        <v>144.37048832271762</v>
      </c>
      <c r="G62" t="s">
        <v>19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2015</v>
      </c>
      <c r="S62" t="s">
        <v>2015</v>
      </c>
      <c r="T62" t="s">
        <v>2016</v>
      </c>
    </row>
    <row r="63" spans="1:20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2015</v>
      </c>
      <c r="S63" t="s">
        <v>2015</v>
      </c>
      <c r="T63" t="s">
        <v>2016</v>
      </c>
    </row>
    <row r="64" spans="1:20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2"/>
        <v>722.6</v>
      </c>
      <c r="G64" t="s">
        <v>19</v>
      </c>
      <c r="H64">
        <v>249</v>
      </c>
      <c r="I64" s="4">
        <f t="shared" si="3"/>
        <v>58.040160642570278</v>
      </c>
      <c r="J64" t="s">
        <v>20</v>
      </c>
      <c r="K64" t="s">
        <v>21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2013</v>
      </c>
      <c r="S64" t="s">
        <v>2013</v>
      </c>
      <c r="T64" t="s">
        <v>2014</v>
      </c>
    </row>
    <row r="65" spans="1:20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20</v>
      </c>
      <c r="K65" t="s">
        <v>21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2015</v>
      </c>
      <c r="S65" t="s">
        <v>2015</v>
      </c>
      <c r="T65" t="s">
        <v>2016</v>
      </c>
    </row>
    <row r="66" spans="1:20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20</v>
      </c>
      <c r="K66" t="s">
        <v>21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2013</v>
      </c>
      <c r="S66" t="s">
        <v>2013</v>
      </c>
      <c r="T66" t="s">
        <v>2014</v>
      </c>
    </row>
    <row r="67" spans="1:20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si="2"/>
        <v>236.14754098360655</v>
      </c>
      <c r="G67" t="s">
        <v>19</v>
      </c>
      <c r="H67">
        <v>236</v>
      </c>
      <c r="I67" s="4">
        <f t="shared" si="3"/>
        <v>61.038135593220339</v>
      </c>
      <c r="J67" t="s">
        <v>20</v>
      </c>
      <c r="K67" t="s">
        <v>21</v>
      </c>
      <c r="L67">
        <v>1296108000</v>
      </c>
      <c r="M67" s="11">
        <f t="shared" ref="M67:M130" si="4">(((L67/60)/60)/24)+DATE(1970,1,1)</f>
        <v>40570.25</v>
      </c>
      <c r="N67">
        <v>1296712800</v>
      </c>
      <c r="O67" s="11">
        <f t="shared" ref="O67:O130" si="5">(((N67/60)/60)/24)+DATE(1970,1,1)</f>
        <v>40577.25</v>
      </c>
      <c r="P67" t="b">
        <v>0</v>
      </c>
      <c r="Q67" t="b">
        <v>0</v>
      </c>
      <c r="R67" t="s">
        <v>2015</v>
      </c>
      <c r="S67" t="s">
        <v>2015</v>
      </c>
      <c r="T67" t="s">
        <v>2016</v>
      </c>
    </row>
    <row r="68" spans="1:20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ref="F68:F131" si="6">E68/D68*100</f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20</v>
      </c>
      <c r="K68" t="s">
        <v>21</v>
      </c>
      <c r="L68">
        <v>1428469200</v>
      </c>
      <c r="M68" s="11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2015</v>
      </c>
      <c r="S68" t="s">
        <v>2015</v>
      </c>
      <c r="T68" t="s">
        <v>2016</v>
      </c>
    </row>
    <row r="69" spans="1:20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si="6"/>
        <v>162.38567493112947</v>
      </c>
      <c r="G69" t="s">
        <v>19</v>
      </c>
      <c r="H69">
        <v>4065</v>
      </c>
      <c r="I69" s="4">
        <f t="shared" si="7"/>
        <v>29.001722017220171</v>
      </c>
      <c r="J69" t="s">
        <v>36</v>
      </c>
      <c r="K69" t="s">
        <v>37</v>
      </c>
      <c r="L69">
        <v>1264399200</v>
      </c>
      <c r="M69" s="11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2013</v>
      </c>
      <c r="S69" t="s">
        <v>2013</v>
      </c>
      <c r="T69" t="s">
        <v>2022</v>
      </c>
    </row>
    <row r="70" spans="1:20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6"/>
        <v>254.52631578947367</v>
      </c>
      <c r="G70" t="s">
        <v>19</v>
      </c>
      <c r="H70">
        <v>246</v>
      </c>
      <c r="I70" s="4">
        <f t="shared" si="7"/>
        <v>58.975609756097562</v>
      </c>
      <c r="J70" t="s">
        <v>94</v>
      </c>
      <c r="K70" t="s">
        <v>95</v>
      </c>
      <c r="L70">
        <v>1501131600</v>
      </c>
      <c r="M70" s="11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2015</v>
      </c>
      <c r="S70" t="s">
        <v>2015</v>
      </c>
      <c r="T70" t="s">
        <v>2016</v>
      </c>
    </row>
    <row r="71" spans="1:20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6"/>
        <v>24.063291139240505</v>
      </c>
      <c r="G71" t="s">
        <v>63</v>
      </c>
      <c r="H71">
        <v>17</v>
      </c>
      <c r="I71" s="4">
        <f t="shared" si="7"/>
        <v>111.82352941176471</v>
      </c>
      <c r="J71" t="s">
        <v>20</v>
      </c>
      <c r="K71" t="s">
        <v>21</v>
      </c>
      <c r="L71">
        <v>1292738400</v>
      </c>
      <c r="M71" s="11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2015</v>
      </c>
      <c r="S71" t="s">
        <v>2015</v>
      </c>
      <c r="T71" t="s">
        <v>2016</v>
      </c>
    </row>
    <row r="72" spans="1:20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6"/>
        <v>123.74140625000001</v>
      </c>
      <c r="G72" t="s">
        <v>19</v>
      </c>
      <c r="H72">
        <v>2475</v>
      </c>
      <c r="I72" s="4">
        <f t="shared" si="7"/>
        <v>63.995555555555555</v>
      </c>
      <c r="J72" t="s">
        <v>94</v>
      </c>
      <c r="K72" t="s">
        <v>95</v>
      </c>
      <c r="L72">
        <v>1288674000</v>
      </c>
      <c r="M72" s="11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2015</v>
      </c>
      <c r="S72" t="s">
        <v>2015</v>
      </c>
      <c r="T72" t="s">
        <v>2016</v>
      </c>
    </row>
    <row r="73" spans="1:20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6"/>
        <v>108.06666666666666</v>
      </c>
      <c r="G73" t="s">
        <v>19</v>
      </c>
      <c r="H73">
        <v>76</v>
      </c>
      <c r="I73" s="4">
        <f t="shared" si="7"/>
        <v>85.315789473684205</v>
      </c>
      <c r="J73" t="s">
        <v>20</v>
      </c>
      <c r="K73" t="s">
        <v>21</v>
      </c>
      <c r="L73">
        <v>1575093600</v>
      </c>
      <c r="M73" s="11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2015</v>
      </c>
      <c r="S73" t="s">
        <v>2015</v>
      </c>
      <c r="T73" t="s">
        <v>2016</v>
      </c>
    </row>
    <row r="74" spans="1:20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6"/>
        <v>670.33333333333326</v>
      </c>
      <c r="G74" t="s">
        <v>19</v>
      </c>
      <c r="H74">
        <v>54</v>
      </c>
      <c r="I74" s="4">
        <f t="shared" si="7"/>
        <v>74.481481481481481</v>
      </c>
      <c r="J74" t="s">
        <v>20</v>
      </c>
      <c r="K74" t="s">
        <v>21</v>
      </c>
      <c r="L74">
        <v>1435726800</v>
      </c>
      <c r="M74" s="11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2017</v>
      </c>
      <c r="S74" t="s">
        <v>2017</v>
      </c>
      <c r="T74" t="s">
        <v>2025</v>
      </c>
    </row>
    <row r="75" spans="1:20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6"/>
        <v>660.92857142857144</v>
      </c>
      <c r="G75" t="s">
        <v>19</v>
      </c>
      <c r="H75">
        <v>88</v>
      </c>
      <c r="I75" s="4">
        <f t="shared" si="7"/>
        <v>105.14772727272727</v>
      </c>
      <c r="J75" t="s">
        <v>20</v>
      </c>
      <c r="K75" t="s">
        <v>21</v>
      </c>
      <c r="L75">
        <v>1480226400</v>
      </c>
      <c r="M75" s="11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2011</v>
      </c>
      <c r="S75" t="s">
        <v>2011</v>
      </c>
      <c r="T75" t="s">
        <v>2034</v>
      </c>
    </row>
    <row r="76" spans="1:20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6"/>
        <v>122.46153846153847</v>
      </c>
      <c r="G76" t="s">
        <v>19</v>
      </c>
      <c r="H76">
        <v>85</v>
      </c>
      <c r="I76" s="4">
        <f t="shared" si="7"/>
        <v>56.188235294117646</v>
      </c>
      <c r="J76" t="s">
        <v>36</v>
      </c>
      <c r="K76" t="s">
        <v>37</v>
      </c>
      <c r="L76">
        <v>1459054800</v>
      </c>
      <c r="M76" s="11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2011</v>
      </c>
      <c r="S76" t="s">
        <v>2011</v>
      </c>
      <c r="T76" t="s">
        <v>2033</v>
      </c>
    </row>
    <row r="77" spans="1:20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6"/>
        <v>150.57731958762886</v>
      </c>
      <c r="G77" t="s">
        <v>19</v>
      </c>
      <c r="H77">
        <v>170</v>
      </c>
      <c r="I77" s="4">
        <f t="shared" si="7"/>
        <v>85.917647058823533</v>
      </c>
      <c r="J77" t="s">
        <v>20</v>
      </c>
      <c r="K77" t="s">
        <v>21</v>
      </c>
      <c r="L77">
        <v>1531630800</v>
      </c>
      <c r="M77" s="11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2030</v>
      </c>
      <c r="S77" t="s">
        <v>2030</v>
      </c>
      <c r="T77" t="s">
        <v>2031</v>
      </c>
    </row>
    <row r="78" spans="1:20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20</v>
      </c>
      <c r="K78" t="s">
        <v>21</v>
      </c>
      <c r="L78">
        <v>1421992800</v>
      </c>
      <c r="M78" s="11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2015</v>
      </c>
      <c r="S78" t="s">
        <v>2015</v>
      </c>
      <c r="T78" t="s">
        <v>2016</v>
      </c>
    </row>
    <row r="79" spans="1:20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20</v>
      </c>
      <c r="K79" t="s">
        <v>21</v>
      </c>
      <c r="L79">
        <v>1285563600</v>
      </c>
      <c r="M79" s="11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2017</v>
      </c>
      <c r="S79" t="s">
        <v>2017</v>
      </c>
      <c r="T79" t="s">
        <v>2025</v>
      </c>
    </row>
    <row r="80" spans="1:20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6"/>
        <v>300.8</v>
      </c>
      <c r="G80" t="s">
        <v>19</v>
      </c>
      <c r="H80">
        <v>330</v>
      </c>
      <c r="I80" s="4">
        <f t="shared" si="7"/>
        <v>41.018181818181816</v>
      </c>
      <c r="J80" t="s">
        <v>20</v>
      </c>
      <c r="K80" t="s">
        <v>21</v>
      </c>
      <c r="L80">
        <v>1523854800</v>
      </c>
      <c r="M80" s="11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2023</v>
      </c>
      <c r="S80" t="s">
        <v>2023</v>
      </c>
      <c r="T80" t="s">
        <v>2035</v>
      </c>
    </row>
    <row r="81" spans="1:20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20</v>
      </c>
      <c r="K81" t="s">
        <v>21</v>
      </c>
      <c r="L81">
        <v>1529125200</v>
      </c>
      <c r="M81" s="11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2015</v>
      </c>
      <c r="S81" t="s">
        <v>2015</v>
      </c>
      <c r="T81" t="s">
        <v>2016</v>
      </c>
    </row>
    <row r="82" spans="1:20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6"/>
        <v>637.4545454545455</v>
      </c>
      <c r="G82" t="s">
        <v>19</v>
      </c>
      <c r="H82">
        <v>127</v>
      </c>
      <c r="I82" s="4">
        <f t="shared" si="7"/>
        <v>55.212598425196852</v>
      </c>
      <c r="J82" t="s">
        <v>20</v>
      </c>
      <c r="K82" t="s">
        <v>21</v>
      </c>
      <c r="L82">
        <v>1503982800</v>
      </c>
      <c r="M82" s="11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2026</v>
      </c>
      <c r="S82" t="s">
        <v>2026</v>
      </c>
      <c r="T82" t="s">
        <v>2027</v>
      </c>
    </row>
    <row r="83" spans="1:20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6"/>
        <v>225.33928571428569</v>
      </c>
      <c r="G83" t="s">
        <v>19</v>
      </c>
      <c r="H83">
        <v>411</v>
      </c>
      <c r="I83" s="4">
        <f t="shared" si="7"/>
        <v>92.109489051094897</v>
      </c>
      <c r="J83" t="s">
        <v>20</v>
      </c>
      <c r="K83" t="s">
        <v>21</v>
      </c>
      <c r="L83">
        <v>1511416800</v>
      </c>
      <c r="M83" s="11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2011</v>
      </c>
      <c r="S83" t="s">
        <v>2011</v>
      </c>
      <c r="T83" t="s">
        <v>2012</v>
      </c>
    </row>
    <row r="84" spans="1:20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6"/>
        <v>1497.3000000000002</v>
      </c>
      <c r="G84" t="s">
        <v>19</v>
      </c>
      <c r="H84">
        <v>180</v>
      </c>
      <c r="I84" s="4">
        <f t="shared" si="7"/>
        <v>83.183333333333337</v>
      </c>
      <c r="J84" t="s">
        <v>36</v>
      </c>
      <c r="K84" t="s">
        <v>37</v>
      </c>
      <c r="L84">
        <v>1547704800</v>
      </c>
      <c r="M84" s="11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2026</v>
      </c>
      <c r="S84" t="s">
        <v>2026</v>
      </c>
      <c r="T84" t="s">
        <v>2027</v>
      </c>
    </row>
    <row r="85" spans="1:20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20</v>
      </c>
      <c r="K85" t="s">
        <v>21</v>
      </c>
      <c r="L85">
        <v>1469682000</v>
      </c>
      <c r="M85" s="11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2011</v>
      </c>
      <c r="S85" t="s">
        <v>2011</v>
      </c>
      <c r="T85" t="s">
        <v>2019</v>
      </c>
    </row>
    <row r="86" spans="1:20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6"/>
        <v>132.36942675159236</v>
      </c>
      <c r="G86" t="s">
        <v>19</v>
      </c>
      <c r="H86">
        <v>374</v>
      </c>
      <c r="I86" s="4">
        <f t="shared" si="7"/>
        <v>111.1336898395722</v>
      </c>
      <c r="J86" t="s">
        <v>20</v>
      </c>
      <c r="K86" t="s">
        <v>21</v>
      </c>
      <c r="L86">
        <v>1343451600</v>
      </c>
      <c r="M86" s="11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2013</v>
      </c>
      <c r="S86" t="s">
        <v>2013</v>
      </c>
      <c r="T86" t="s">
        <v>2022</v>
      </c>
    </row>
    <row r="87" spans="1:20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6"/>
        <v>131.22448979591837</v>
      </c>
      <c r="G87" t="s">
        <v>19</v>
      </c>
      <c r="H87">
        <v>71</v>
      </c>
      <c r="I87" s="4">
        <f t="shared" si="7"/>
        <v>90.563380281690144</v>
      </c>
      <c r="J87" t="s">
        <v>24</v>
      </c>
      <c r="K87" t="s">
        <v>25</v>
      </c>
      <c r="L87">
        <v>1315717200</v>
      </c>
      <c r="M87" s="11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2011</v>
      </c>
      <c r="S87" t="s">
        <v>2011</v>
      </c>
      <c r="T87" t="s">
        <v>2021</v>
      </c>
    </row>
    <row r="88" spans="1:20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6"/>
        <v>167.63513513513513</v>
      </c>
      <c r="G88" t="s">
        <v>19</v>
      </c>
      <c r="H88">
        <v>203</v>
      </c>
      <c r="I88" s="4">
        <f t="shared" si="7"/>
        <v>61.108374384236456</v>
      </c>
      <c r="J88" t="s">
        <v>20</v>
      </c>
      <c r="K88" t="s">
        <v>21</v>
      </c>
      <c r="L88">
        <v>1430715600</v>
      </c>
      <c r="M88" s="11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2015</v>
      </c>
      <c r="S88" t="s">
        <v>2015</v>
      </c>
      <c r="T88" t="s">
        <v>2016</v>
      </c>
    </row>
    <row r="89" spans="1:20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24</v>
      </c>
      <c r="K89" t="s">
        <v>25</v>
      </c>
      <c r="L89">
        <v>1299564000</v>
      </c>
      <c r="M89" s="11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2011</v>
      </c>
      <c r="S89" t="s">
        <v>2011</v>
      </c>
      <c r="T89" t="s">
        <v>2012</v>
      </c>
    </row>
    <row r="90" spans="1:20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6"/>
        <v>260.75</v>
      </c>
      <c r="G90" t="s">
        <v>19</v>
      </c>
      <c r="H90">
        <v>113</v>
      </c>
      <c r="I90" s="4">
        <f t="shared" si="7"/>
        <v>110.76106194690266</v>
      </c>
      <c r="J90" t="s">
        <v>20</v>
      </c>
      <c r="K90" t="s">
        <v>21</v>
      </c>
      <c r="L90">
        <v>1429160400</v>
      </c>
      <c r="M90" s="11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2023</v>
      </c>
      <c r="S90" t="s">
        <v>2023</v>
      </c>
      <c r="T90" t="s">
        <v>2035</v>
      </c>
    </row>
    <row r="91" spans="1:20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6"/>
        <v>252.58823529411765</v>
      </c>
      <c r="G91" t="s">
        <v>19</v>
      </c>
      <c r="H91">
        <v>96</v>
      </c>
      <c r="I91" s="4">
        <f t="shared" si="7"/>
        <v>89.458333333333329</v>
      </c>
      <c r="J91" t="s">
        <v>20</v>
      </c>
      <c r="K91" t="s">
        <v>21</v>
      </c>
      <c r="L91">
        <v>1271307600</v>
      </c>
      <c r="M91" s="11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2015</v>
      </c>
      <c r="S91" t="s">
        <v>2015</v>
      </c>
      <c r="T91" t="s">
        <v>2016</v>
      </c>
    </row>
    <row r="92" spans="1:20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20</v>
      </c>
      <c r="K92" t="s">
        <v>21</v>
      </c>
      <c r="L92">
        <v>1456380000</v>
      </c>
      <c r="M92" s="11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2015</v>
      </c>
      <c r="S92" t="s">
        <v>2015</v>
      </c>
      <c r="T92" t="s">
        <v>2016</v>
      </c>
    </row>
    <row r="93" spans="1:20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94</v>
      </c>
      <c r="K93" t="s">
        <v>95</v>
      </c>
      <c r="L93">
        <v>1470459600</v>
      </c>
      <c r="M93" s="11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2023</v>
      </c>
      <c r="S93" t="s">
        <v>2023</v>
      </c>
      <c r="T93" t="s">
        <v>2035</v>
      </c>
    </row>
    <row r="94" spans="1:20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6"/>
        <v>258.875</v>
      </c>
      <c r="G94" t="s">
        <v>19</v>
      </c>
      <c r="H94">
        <v>498</v>
      </c>
      <c r="I94" s="4">
        <f t="shared" si="7"/>
        <v>103.96586345381526</v>
      </c>
      <c r="J94" t="s">
        <v>86</v>
      </c>
      <c r="K94" t="s">
        <v>87</v>
      </c>
      <c r="L94">
        <v>1277269200</v>
      </c>
      <c r="M94" s="11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2026</v>
      </c>
      <c r="S94" t="s">
        <v>2026</v>
      </c>
      <c r="T94" t="s">
        <v>2027</v>
      </c>
    </row>
    <row r="95" spans="1:20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6"/>
        <v>60.548713235294116</v>
      </c>
      <c r="G95" t="s">
        <v>63</v>
      </c>
      <c r="H95">
        <v>610</v>
      </c>
      <c r="I95" s="4">
        <f t="shared" si="7"/>
        <v>107.99508196721311</v>
      </c>
      <c r="J95" t="s">
        <v>20</v>
      </c>
      <c r="K95" t="s">
        <v>21</v>
      </c>
      <c r="L95">
        <v>1350709200</v>
      </c>
      <c r="M95" s="11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2015</v>
      </c>
      <c r="S95" t="s">
        <v>2015</v>
      </c>
      <c r="T95" t="s">
        <v>2016</v>
      </c>
    </row>
    <row r="96" spans="1:20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6"/>
        <v>303.68965517241378</v>
      </c>
      <c r="G96" t="s">
        <v>19</v>
      </c>
      <c r="H96">
        <v>180</v>
      </c>
      <c r="I96" s="4">
        <f t="shared" si="7"/>
        <v>48.927777777777777</v>
      </c>
      <c r="J96" t="s">
        <v>36</v>
      </c>
      <c r="K96" t="s">
        <v>37</v>
      </c>
      <c r="L96">
        <v>1554613200</v>
      </c>
      <c r="M96" s="11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2013</v>
      </c>
      <c r="S96" t="s">
        <v>2013</v>
      </c>
      <c r="T96" t="s">
        <v>2014</v>
      </c>
    </row>
    <row r="97" spans="1:20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6"/>
        <v>112.99999999999999</v>
      </c>
      <c r="G97" t="s">
        <v>19</v>
      </c>
      <c r="H97">
        <v>27</v>
      </c>
      <c r="I97" s="4">
        <f t="shared" si="7"/>
        <v>37.666666666666664</v>
      </c>
      <c r="J97" t="s">
        <v>20</v>
      </c>
      <c r="K97" t="s">
        <v>21</v>
      </c>
      <c r="L97">
        <v>1571029200</v>
      </c>
      <c r="M97" s="11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2017</v>
      </c>
      <c r="S97" t="s">
        <v>2017</v>
      </c>
      <c r="T97" t="s">
        <v>2018</v>
      </c>
    </row>
    <row r="98" spans="1:20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6"/>
        <v>217.37876614060258</v>
      </c>
      <c r="G98" t="s">
        <v>19</v>
      </c>
      <c r="H98">
        <v>2331</v>
      </c>
      <c r="I98" s="4">
        <f t="shared" si="7"/>
        <v>64.999141999141997</v>
      </c>
      <c r="J98" t="s">
        <v>20</v>
      </c>
      <c r="K98" t="s">
        <v>21</v>
      </c>
      <c r="L98">
        <v>1299736800</v>
      </c>
      <c r="M98" s="11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2015</v>
      </c>
      <c r="S98" t="s">
        <v>2015</v>
      </c>
      <c r="T98" t="s">
        <v>2016</v>
      </c>
    </row>
    <row r="99" spans="1:20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6"/>
        <v>926.69230769230762</v>
      </c>
      <c r="G99" t="s">
        <v>19</v>
      </c>
      <c r="H99">
        <v>113</v>
      </c>
      <c r="I99" s="4">
        <f t="shared" si="7"/>
        <v>106.61061946902655</v>
      </c>
      <c r="J99" t="s">
        <v>20</v>
      </c>
      <c r="K99" t="s">
        <v>21</v>
      </c>
      <c r="L99">
        <v>1435208400</v>
      </c>
      <c r="M99" s="11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2009</v>
      </c>
      <c r="S99" t="s">
        <v>2009</v>
      </c>
      <c r="T99" t="s">
        <v>2010</v>
      </c>
    </row>
    <row r="100" spans="1:20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24</v>
      </c>
      <c r="K100" t="s">
        <v>25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2026</v>
      </c>
      <c r="S100" t="s">
        <v>2026</v>
      </c>
      <c r="T100" t="s">
        <v>2027</v>
      </c>
    </row>
    <row r="101" spans="1:20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6"/>
        <v>196.7236842105263</v>
      </c>
      <c r="G101" t="s">
        <v>19</v>
      </c>
      <c r="H101">
        <v>164</v>
      </c>
      <c r="I101" s="4">
        <f t="shared" si="7"/>
        <v>91.16463414634147</v>
      </c>
      <c r="J101" t="s">
        <v>20</v>
      </c>
      <c r="K101" t="s">
        <v>21</v>
      </c>
      <c r="L101">
        <v>1416895200</v>
      </c>
      <c r="M101" s="11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2015</v>
      </c>
      <c r="S101" t="s">
        <v>2015</v>
      </c>
      <c r="T101" t="s">
        <v>2016</v>
      </c>
    </row>
    <row r="102" spans="1:20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20</v>
      </c>
      <c r="K102" t="s">
        <v>21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2015</v>
      </c>
      <c r="S102" t="s">
        <v>2015</v>
      </c>
      <c r="T102" t="s">
        <v>2016</v>
      </c>
    </row>
    <row r="103" spans="1:20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6"/>
        <v>1021.4444444444445</v>
      </c>
      <c r="G103" t="s">
        <v>19</v>
      </c>
      <c r="H103">
        <v>164</v>
      </c>
      <c r="I103" s="4">
        <f t="shared" si="7"/>
        <v>56.054878048780488</v>
      </c>
      <c r="J103" t="s">
        <v>20</v>
      </c>
      <c r="K103" t="s">
        <v>21</v>
      </c>
      <c r="L103">
        <v>1424498400</v>
      </c>
      <c r="M103" s="11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2011</v>
      </c>
      <c r="S103" t="s">
        <v>2011</v>
      </c>
      <c r="T103" t="s">
        <v>2019</v>
      </c>
    </row>
    <row r="104" spans="1:20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6"/>
        <v>281.67567567567568</v>
      </c>
      <c r="G104" t="s">
        <v>19</v>
      </c>
      <c r="H104">
        <v>336</v>
      </c>
      <c r="I104" s="4">
        <f t="shared" si="7"/>
        <v>31.017857142857142</v>
      </c>
      <c r="J104" t="s">
        <v>20</v>
      </c>
      <c r="K104" t="s">
        <v>21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2013</v>
      </c>
      <c r="S104" t="s">
        <v>2013</v>
      </c>
      <c r="T104" t="s">
        <v>2022</v>
      </c>
    </row>
    <row r="105" spans="1:20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94</v>
      </c>
      <c r="K105" t="s">
        <v>95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2011</v>
      </c>
      <c r="S105" t="s">
        <v>2011</v>
      </c>
      <c r="T105" t="s">
        <v>2019</v>
      </c>
    </row>
    <row r="106" spans="1:20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6"/>
        <v>143.14010067114094</v>
      </c>
      <c r="G106" t="s">
        <v>19</v>
      </c>
      <c r="H106">
        <v>1917</v>
      </c>
      <c r="I106" s="4">
        <f t="shared" si="7"/>
        <v>89.005216484089729</v>
      </c>
      <c r="J106" t="s">
        <v>20</v>
      </c>
      <c r="K106" t="s">
        <v>21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2011</v>
      </c>
      <c r="S106" t="s">
        <v>2011</v>
      </c>
      <c r="T106" t="s">
        <v>2021</v>
      </c>
    </row>
    <row r="107" spans="1:20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6"/>
        <v>144.54411764705884</v>
      </c>
      <c r="G107" t="s">
        <v>19</v>
      </c>
      <c r="H107">
        <v>95</v>
      </c>
      <c r="I107" s="4">
        <f t="shared" si="7"/>
        <v>103.46315789473684</v>
      </c>
      <c r="J107" t="s">
        <v>20</v>
      </c>
      <c r="K107" t="s">
        <v>21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2013</v>
      </c>
      <c r="S107" t="s">
        <v>2013</v>
      </c>
      <c r="T107" t="s">
        <v>2014</v>
      </c>
    </row>
    <row r="108" spans="1:20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6"/>
        <v>359.12820512820514</v>
      </c>
      <c r="G108" t="s">
        <v>19</v>
      </c>
      <c r="H108">
        <v>147</v>
      </c>
      <c r="I108" s="4">
        <f t="shared" si="7"/>
        <v>95.278911564625844</v>
      </c>
      <c r="J108" t="s">
        <v>20</v>
      </c>
      <c r="K108" t="s">
        <v>21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2015</v>
      </c>
      <c r="S108" t="s">
        <v>2015</v>
      </c>
      <c r="T108" t="s">
        <v>2016</v>
      </c>
    </row>
    <row r="109" spans="1:20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6"/>
        <v>186.48571428571427</v>
      </c>
      <c r="G109" t="s">
        <v>19</v>
      </c>
      <c r="H109">
        <v>86</v>
      </c>
      <c r="I109" s="4">
        <f t="shared" si="7"/>
        <v>75.895348837209298</v>
      </c>
      <c r="J109" t="s">
        <v>20</v>
      </c>
      <c r="K109" t="s">
        <v>21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2015</v>
      </c>
      <c r="S109" t="s">
        <v>2015</v>
      </c>
      <c r="T109" t="s">
        <v>2016</v>
      </c>
    </row>
    <row r="110" spans="1:20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6"/>
        <v>595.26666666666665</v>
      </c>
      <c r="G110" t="s">
        <v>19</v>
      </c>
      <c r="H110">
        <v>83</v>
      </c>
      <c r="I110" s="4">
        <f t="shared" si="7"/>
        <v>107.57831325301204</v>
      </c>
      <c r="J110" t="s">
        <v>20</v>
      </c>
      <c r="K110" t="s">
        <v>21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2017</v>
      </c>
      <c r="S110" t="s">
        <v>2017</v>
      </c>
      <c r="T110" t="s">
        <v>2018</v>
      </c>
    </row>
    <row r="111" spans="1:20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20</v>
      </c>
      <c r="K111" t="s">
        <v>21</v>
      </c>
      <c r="L111">
        <v>1389506400</v>
      </c>
      <c r="M111" s="11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2017</v>
      </c>
      <c r="S111" t="s">
        <v>2017</v>
      </c>
      <c r="T111" t="s">
        <v>2036</v>
      </c>
    </row>
    <row r="112" spans="1:20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20</v>
      </c>
      <c r="K112" t="s">
        <v>21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2009</v>
      </c>
      <c r="S112" t="s">
        <v>2009</v>
      </c>
      <c r="T112" t="s">
        <v>2010</v>
      </c>
    </row>
    <row r="113" spans="1:20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6"/>
        <v>119.95602605863192</v>
      </c>
      <c r="G113" t="s">
        <v>19</v>
      </c>
      <c r="H113">
        <v>676</v>
      </c>
      <c r="I113" s="4">
        <f t="shared" si="7"/>
        <v>108.95414201183432</v>
      </c>
      <c r="J113" t="s">
        <v>20</v>
      </c>
      <c r="K113" t="s">
        <v>21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2023</v>
      </c>
      <c r="S113" t="s">
        <v>2023</v>
      </c>
      <c r="T113" t="s">
        <v>2032</v>
      </c>
    </row>
    <row r="114" spans="1:20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6"/>
        <v>268.82978723404256</v>
      </c>
      <c r="G114" t="s">
        <v>19</v>
      </c>
      <c r="H114">
        <v>361</v>
      </c>
      <c r="I114" s="4">
        <f t="shared" si="7"/>
        <v>35</v>
      </c>
      <c r="J114" t="s">
        <v>24</v>
      </c>
      <c r="K114" t="s">
        <v>25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2013</v>
      </c>
      <c r="S114" t="s">
        <v>2013</v>
      </c>
      <c r="T114" t="s">
        <v>2014</v>
      </c>
    </row>
    <row r="115" spans="1:20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6"/>
        <v>376.87878787878788</v>
      </c>
      <c r="G115" t="s">
        <v>19</v>
      </c>
      <c r="H115">
        <v>131</v>
      </c>
      <c r="I115" s="4">
        <f t="shared" si="7"/>
        <v>94.938931297709928</v>
      </c>
      <c r="J115" t="s">
        <v>20</v>
      </c>
      <c r="K115" t="s">
        <v>21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2009</v>
      </c>
      <c r="S115" t="s">
        <v>2009</v>
      </c>
      <c r="T115" t="s">
        <v>2010</v>
      </c>
    </row>
    <row r="116" spans="1:20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6"/>
        <v>727.15789473684208</v>
      </c>
      <c r="G116" t="s">
        <v>19</v>
      </c>
      <c r="H116">
        <v>126</v>
      </c>
      <c r="I116" s="4">
        <f t="shared" si="7"/>
        <v>109.65079365079364</v>
      </c>
      <c r="J116" t="s">
        <v>20</v>
      </c>
      <c r="K116" t="s">
        <v>21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2013</v>
      </c>
      <c r="S116" t="s">
        <v>2013</v>
      </c>
      <c r="T116" t="s">
        <v>2022</v>
      </c>
    </row>
    <row r="117" spans="1:20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94</v>
      </c>
      <c r="K117" t="s">
        <v>95</v>
      </c>
      <c r="L117">
        <v>1510898400</v>
      </c>
      <c r="M117" s="11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2023</v>
      </c>
      <c r="S117" t="s">
        <v>2023</v>
      </c>
      <c r="T117" t="s">
        <v>2029</v>
      </c>
    </row>
    <row r="118" spans="1:20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20</v>
      </c>
      <c r="K118" t="s">
        <v>21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2015</v>
      </c>
      <c r="S118" t="s">
        <v>2015</v>
      </c>
      <c r="T118" t="s">
        <v>2016</v>
      </c>
    </row>
    <row r="119" spans="1:20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6"/>
        <v>173.9387755102041</v>
      </c>
      <c r="G119" t="s">
        <v>19</v>
      </c>
      <c r="H119">
        <v>275</v>
      </c>
      <c r="I119" s="4">
        <f t="shared" si="7"/>
        <v>30.992727272727272</v>
      </c>
      <c r="J119" t="s">
        <v>20</v>
      </c>
      <c r="K119" t="s">
        <v>21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2017</v>
      </c>
      <c r="S119" t="s">
        <v>2017</v>
      </c>
      <c r="T119" t="s">
        <v>2036</v>
      </c>
    </row>
    <row r="120" spans="1:20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6"/>
        <v>117.61111111111111</v>
      </c>
      <c r="G120" t="s">
        <v>19</v>
      </c>
      <c r="H120">
        <v>67</v>
      </c>
      <c r="I120" s="4">
        <f t="shared" si="7"/>
        <v>94.791044776119406</v>
      </c>
      <c r="J120" t="s">
        <v>20</v>
      </c>
      <c r="K120" t="s">
        <v>21</v>
      </c>
      <c r="L120">
        <v>1390716000</v>
      </c>
      <c r="M120" s="11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2030</v>
      </c>
      <c r="S120" t="s">
        <v>2030</v>
      </c>
      <c r="T120" t="s">
        <v>2031</v>
      </c>
    </row>
    <row r="121" spans="1:20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6"/>
        <v>214.96</v>
      </c>
      <c r="G121" t="s">
        <v>19</v>
      </c>
      <c r="H121">
        <v>154</v>
      </c>
      <c r="I121" s="4">
        <f t="shared" si="7"/>
        <v>69.79220779220779</v>
      </c>
      <c r="J121" t="s">
        <v>20</v>
      </c>
      <c r="K121" t="s">
        <v>21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2017</v>
      </c>
      <c r="S121" t="s">
        <v>2017</v>
      </c>
      <c r="T121" t="s">
        <v>2018</v>
      </c>
    </row>
    <row r="122" spans="1:20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6"/>
        <v>149.49667110519306</v>
      </c>
      <c r="G122" t="s">
        <v>19</v>
      </c>
      <c r="H122">
        <v>1782</v>
      </c>
      <c r="I122" s="4">
        <f t="shared" si="7"/>
        <v>63.003367003367003</v>
      </c>
      <c r="J122" t="s">
        <v>20</v>
      </c>
      <c r="K122" t="s">
        <v>21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2026</v>
      </c>
      <c r="S122" t="s">
        <v>2026</v>
      </c>
      <c r="T122" t="s">
        <v>2037</v>
      </c>
    </row>
    <row r="123" spans="1:20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6"/>
        <v>219.33995584988963</v>
      </c>
      <c r="G123" t="s">
        <v>19</v>
      </c>
      <c r="H123">
        <v>903</v>
      </c>
      <c r="I123" s="4">
        <f t="shared" si="7"/>
        <v>110.0343300110742</v>
      </c>
      <c r="J123" t="s">
        <v>20</v>
      </c>
      <c r="K123" t="s">
        <v>21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2026</v>
      </c>
      <c r="S123" t="s">
        <v>2026</v>
      </c>
      <c r="T123" t="s">
        <v>2027</v>
      </c>
    </row>
    <row r="124" spans="1:20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20</v>
      </c>
      <c r="K124" t="s">
        <v>21</v>
      </c>
      <c r="L124">
        <v>1417068000</v>
      </c>
      <c r="M124" s="11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2023</v>
      </c>
      <c r="S124" t="s">
        <v>2023</v>
      </c>
      <c r="T124" t="s">
        <v>2029</v>
      </c>
    </row>
    <row r="125" spans="1:20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2015</v>
      </c>
      <c r="S125" t="s">
        <v>2015</v>
      </c>
      <c r="T125" t="s">
        <v>2016</v>
      </c>
    </row>
    <row r="126" spans="1:20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6"/>
        <v>367.76923076923077</v>
      </c>
      <c r="G126" t="s">
        <v>19</v>
      </c>
      <c r="H126">
        <v>94</v>
      </c>
      <c r="I126" s="4">
        <f t="shared" si="7"/>
        <v>101.72340425531915</v>
      </c>
      <c r="J126" t="s">
        <v>94</v>
      </c>
      <c r="K126" t="s">
        <v>95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2030</v>
      </c>
      <c r="S126" t="s">
        <v>2030</v>
      </c>
      <c r="T126" t="s">
        <v>2031</v>
      </c>
    </row>
    <row r="127" spans="1:20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6"/>
        <v>159.90566037735849</v>
      </c>
      <c r="G127" t="s">
        <v>19</v>
      </c>
      <c r="H127">
        <v>180</v>
      </c>
      <c r="I127" s="4">
        <f t="shared" si="7"/>
        <v>47.083333333333336</v>
      </c>
      <c r="J127" t="s">
        <v>20</v>
      </c>
      <c r="K127" t="s">
        <v>21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2015</v>
      </c>
      <c r="S127" t="s">
        <v>2015</v>
      </c>
      <c r="T127" t="s">
        <v>2016</v>
      </c>
    </row>
    <row r="128" spans="1:20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20</v>
      </c>
      <c r="K128" t="s">
        <v>21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2015</v>
      </c>
      <c r="S128" t="s">
        <v>2015</v>
      </c>
      <c r="T128" t="s">
        <v>2016</v>
      </c>
    </row>
    <row r="129" spans="1:20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2015</v>
      </c>
      <c r="S129" t="s">
        <v>2015</v>
      </c>
      <c r="T129" t="s">
        <v>2016</v>
      </c>
    </row>
    <row r="130" spans="1:20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6"/>
        <v>60.334277620396605</v>
      </c>
      <c r="G130" t="s">
        <v>63</v>
      </c>
      <c r="H130">
        <v>532</v>
      </c>
      <c r="I130" s="4">
        <f t="shared" si="7"/>
        <v>80.067669172932327</v>
      </c>
      <c r="J130" t="s">
        <v>20</v>
      </c>
      <c r="K130" t="s">
        <v>21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2011</v>
      </c>
      <c r="S130" t="s">
        <v>2011</v>
      </c>
      <c r="T130" t="s">
        <v>2012</v>
      </c>
    </row>
    <row r="131" spans="1:20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si="6"/>
        <v>3.202693602693603</v>
      </c>
      <c r="G131" t="s">
        <v>63</v>
      </c>
      <c r="H131">
        <v>55</v>
      </c>
      <c r="I131" s="4">
        <f t="shared" si="7"/>
        <v>86.472727272727269</v>
      </c>
      <c r="J131" t="s">
        <v>24</v>
      </c>
      <c r="K131" t="s">
        <v>25</v>
      </c>
      <c r="L131">
        <v>1422943200</v>
      </c>
      <c r="M131" s="11">
        <f t="shared" ref="M131:M194" si="8">(((L131/60)/60)/24)+DATE(1970,1,1)</f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2009</v>
      </c>
      <c r="S131" t="s">
        <v>2009</v>
      </c>
      <c r="T131" t="s">
        <v>2010</v>
      </c>
    </row>
    <row r="132" spans="1:20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ref="F132:F195" si="10">E132/D132*100</f>
        <v>155.46875</v>
      </c>
      <c r="G132" t="s">
        <v>19</v>
      </c>
      <c r="H132">
        <v>533</v>
      </c>
      <c r="I132" s="4">
        <f t="shared" ref="I132:I195" si="11">E132/H132</f>
        <v>28.001876172607879</v>
      </c>
      <c r="J132" t="s">
        <v>32</v>
      </c>
      <c r="K132" t="s">
        <v>33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2017</v>
      </c>
      <c r="S132" t="s">
        <v>2017</v>
      </c>
      <c r="T132" t="s">
        <v>2020</v>
      </c>
    </row>
    <row r="133" spans="1:20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si="10"/>
        <v>100.85974499089254</v>
      </c>
      <c r="G133" t="s">
        <v>19</v>
      </c>
      <c r="H133">
        <v>2443</v>
      </c>
      <c r="I133" s="4">
        <f t="shared" si="11"/>
        <v>67.996725337699544</v>
      </c>
      <c r="J133" t="s">
        <v>36</v>
      </c>
      <c r="K133" t="s">
        <v>37</v>
      </c>
      <c r="L133">
        <v>1385704800</v>
      </c>
      <c r="M133" s="11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2013</v>
      </c>
      <c r="S133" t="s">
        <v>2013</v>
      </c>
      <c r="T133" t="s">
        <v>2014</v>
      </c>
    </row>
    <row r="134" spans="1:20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10"/>
        <v>116.18181818181819</v>
      </c>
      <c r="G134" t="s">
        <v>19</v>
      </c>
      <c r="H134">
        <v>89</v>
      </c>
      <c r="I134" s="4">
        <f t="shared" si="11"/>
        <v>43.078651685393261</v>
      </c>
      <c r="J134" t="s">
        <v>20</v>
      </c>
      <c r="K134" t="s">
        <v>21</v>
      </c>
      <c r="L134">
        <v>1515736800</v>
      </c>
      <c r="M134" s="11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2015</v>
      </c>
      <c r="S134" t="s">
        <v>2015</v>
      </c>
      <c r="T134" t="s">
        <v>2016</v>
      </c>
    </row>
    <row r="135" spans="1:20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10"/>
        <v>310.77777777777777</v>
      </c>
      <c r="G135" t="s">
        <v>19</v>
      </c>
      <c r="H135">
        <v>159</v>
      </c>
      <c r="I135" s="4">
        <f t="shared" si="11"/>
        <v>87.95597484276729</v>
      </c>
      <c r="J135" t="s">
        <v>20</v>
      </c>
      <c r="K135" t="s">
        <v>21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2011</v>
      </c>
      <c r="S135" t="s">
        <v>2011</v>
      </c>
      <c r="T135" t="s">
        <v>2038</v>
      </c>
    </row>
    <row r="136" spans="1:20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86</v>
      </c>
      <c r="K136" t="s">
        <v>87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2017</v>
      </c>
      <c r="S136" t="s">
        <v>2017</v>
      </c>
      <c r="T136" t="s">
        <v>2018</v>
      </c>
    </row>
    <row r="137" spans="1:20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20</v>
      </c>
      <c r="K137" t="s">
        <v>21</v>
      </c>
      <c r="L137">
        <v>1362636000</v>
      </c>
      <c r="M137" s="11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2015</v>
      </c>
      <c r="S137" t="s">
        <v>2015</v>
      </c>
      <c r="T137" t="s">
        <v>2016</v>
      </c>
    </row>
    <row r="138" spans="1:20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10"/>
        <v>3.2862318840579712</v>
      </c>
      <c r="G138" t="s">
        <v>63</v>
      </c>
      <c r="H138">
        <v>58</v>
      </c>
      <c r="I138" s="4">
        <f t="shared" si="11"/>
        <v>46.913793103448278</v>
      </c>
      <c r="J138" t="s">
        <v>20</v>
      </c>
      <c r="K138" t="s">
        <v>21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2017</v>
      </c>
      <c r="S138" t="s">
        <v>2017</v>
      </c>
      <c r="T138" t="s">
        <v>2020</v>
      </c>
    </row>
    <row r="139" spans="1:20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10"/>
        <v>261.77777777777777</v>
      </c>
      <c r="G139" t="s">
        <v>19</v>
      </c>
      <c r="H139">
        <v>50</v>
      </c>
      <c r="I139" s="4">
        <f t="shared" si="11"/>
        <v>94.24</v>
      </c>
      <c r="J139" t="s">
        <v>20</v>
      </c>
      <c r="K139" t="s">
        <v>21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2023</v>
      </c>
      <c r="S139" t="s">
        <v>2023</v>
      </c>
      <c r="T139" t="s">
        <v>2024</v>
      </c>
    </row>
    <row r="140" spans="1:20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20</v>
      </c>
      <c r="K140" t="s">
        <v>21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2026</v>
      </c>
      <c r="S140" t="s">
        <v>2026</v>
      </c>
      <c r="T140" t="s">
        <v>2037</v>
      </c>
    </row>
    <row r="141" spans="1:20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20</v>
      </c>
      <c r="K141" t="s">
        <v>21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2013</v>
      </c>
      <c r="S141" t="s">
        <v>2013</v>
      </c>
      <c r="T141" t="s">
        <v>2022</v>
      </c>
    </row>
    <row r="142" spans="1:20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10"/>
        <v>223.16363636363636</v>
      </c>
      <c r="G142" t="s">
        <v>19</v>
      </c>
      <c r="H142">
        <v>186</v>
      </c>
      <c r="I142" s="4">
        <f t="shared" si="11"/>
        <v>65.989247311827953</v>
      </c>
      <c r="J142" t="s">
        <v>20</v>
      </c>
      <c r="K142" t="s">
        <v>21</v>
      </c>
      <c r="L142">
        <v>1519538400</v>
      </c>
      <c r="M142" s="11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2017</v>
      </c>
      <c r="S142" t="s">
        <v>2017</v>
      </c>
      <c r="T142" t="s">
        <v>2018</v>
      </c>
    </row>
    <row r="143" spans="1:20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10"/>
        <v>101.59097978227061</v>
      </c>
      <c r="G143" t="s">
        <v>19</v>
      </c>
      <c r="H143">
        <v>1071</v>
      </c>
      <c r="I143" s="4">
        <f t="shared" si="11"/>
        <v>60.992530345471522</v>
      </c>
      <c r="J143" t="s">
        <v>20</v>
      </c>
      <c r="K143" t="s">
        <v>21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2013</v>
      </c>
      <c r="S143" t="s">
        <v>2013</v>
      </c>
      <c r="T143" t="s">
        <v>2014</v>
      </c>
    </row>
    <row r="144" spans="1:20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10"/>
        <v>230.03999999999996</v>
      </c>
      <c r="G144" t="s">
        <v>19</v>
      </c>
      <c r="H144">
        <v>117</v>
      </c>
      <c r="I144" s="4">
        <f t="shared" si="11"/>
        <v>98.307692307692307</v>
      </c>
      <c r="J144" t="s">
        <v>20</v>
      </c>
      <c r="K144" t="s">
        <v>21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2013</v>
      </c>
      <c r="S144" t="s">
        <v>2013</v>
      </c>
      <c r="T144" t="s">
        <v>2014</v>
      </c>
    </row>
    <row r="145" spans="1:20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10"/>
        <v>135.59259259259261</v>
      </c>
      <c r="G145" t="s">
        <v>19</v>
      </c>
      <c r="H145">
        <v>70</v>
      </c>
      <c r="I145" s="4">
        <f t="shared" si="11"/>
        <v>104.6</v>
      </c>
      <c r="J145" t="s">
        <v>20</v>
      </c>
      <c r="K145" t="s">
        <v>21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2011</v>
      </c>
      <c r="S145" t="s">
        <v>2011</v>
      </c>
      <c r="T145" t="s">
        <v>2021</v>
      </c>
    </row>
    <row r="146" spans="1:20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10"/>
        <v>129.1</v>
      </c>
      <c r="G146" t="s">
        <v>19</v>
      </c>
      <c r="H146">
        <v>135</v>
      </c>
      <c r="I146" s="4">
        <f t="shared" si="11"/>
        <v>86.066666666666663</v>
      </c>
      <c r="J146" t="s">
        <v>20</v>
      </c>
      <c r="K146" t="s">
        <v>21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2015</v>
      </c>
      <c r="S146" t="s">
        <v>2015</v>
      </c>
      <c r="T146" t="s">
        <v>2016</v>
      </c>
    </row>
    <row r="147" spans="1:20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10"/>
        <v>236.512</v>
      </c>
      <c r="G147" t="s">
        <v>19</v>
      </c>
      <c r="H147">
        <v>768</v>
      </c>
      <c r="I147" s="4">
        <f t="shared" si="11"/>
        <v>76.989583333333329</v>
      </c>
      <c r="J147" t="s">
        <v>86</v>
      </c>
      <c r="K147" t="s">
        <v>87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2013</v>
      </c>
      <c r="S147" t="s">
        <v>2013</v>
      </c>
      <c r="T147" t="s">
        <v>2022</v>
      </c>
    </row>
    <row r="148" spans="1:20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10"/>
        <v>17.25</v>
      </c>
      <c r="G148" t="s">
        <v>63</v>
      </c>
      <c r="H148">
        <v>51</v>
      </c>
      <c r="I148" s="4">
        <f t="shared" si="11"/>
        <v>29.764705882352942</v>
      </c>
      <c r="J148" t="s">
        <v>20</v>
      </c>
      <c r="K148" t="s">
        <v>21</v>
      </c>
      <c r="L148">
        <v>1320732000</v>
      </c>
      <c r="M148" s="11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2015</v>
      </c>
      <c r="S148" t="s">
        <v>2015</v>
      </c>
      <c r="T148" t="s">
        <v>2016</v>
      </c>
    </row>
    <row r="149" spans="1:20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10"/>
        <v>112.49397590361446</v>
      </c>
      <c r="G149" t="s">
        <v>19</v>
      </c>
      <c r="H149">
        <v>199</v>
      </c>
      <c r="I149" s="4">
        <f t="shared" si="11"/>
        <v>46.91959798994975</v>
      </c>
      <c r="J149" t="s">
        <v>20</v>
      </c>
      <c r="K149" t="s">
        <v>21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2015</v>
      </c>
      <c r="S149" t="s">
        <v>2015</v>
      </c>
      <c r="T149" t="s">
        <v>2016</v>
      </c>
    </row>
    <row r="150" spans="1:20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10"/>
        <v>121.02150537634408</v>
      </c>
      <c r="G150" t="s">
        <v>19</v>
      </c>
      <c r="H150">
        <v>107</v>
      </c>
      <c r="I150" s="4">
        <f t="shared" si="11"/>
        <v>105.18691588785046</v>
      </c>
      <c r="J150" t="s">
        <v>20</v>
      </c>
      <c r="K150" t="s">
        <v>21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2013</v>
      </c>
      <c r="S150" t="s">
        <v>2013</v>
      </c>
      <c r="T150" t="s">
        <v>2022</v>
      </c>
    </row>
    <row r="151" spans="1:20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10"/>
        <v>219.87096774193549</v>
      </c>
      <c r="G151" t="s">
        <v>19</v>
      </c>
      <c r="H151">
        <v>195</v>
      </c>
      <c r="I151" s="4">
        <f t="shared" si="11"/>
        <v>69.907692307692301</v>
      </c>
      <c r="J151" t="s">
        <v>20</v>
      </c>
      <c r="K151" t="s">
        <v>21</v>
      </c>
      <c r="L151">
        <v>1357020000</v>
      </c>
      <c r="M151" s="11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2011</v>
      </c>
      <c r="S151" t="s">
        <v>2011</v>
      </c>
      <c r="T151" t="s">
        <v>2021</v>
      </c>
    </row>
    <row r="152" spans="1:20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20</v>
      </c>
      <c r="K152" t="s">
        <v>21</v>
      </c>
      <c r="L152">
        <v>1544940000</v>
      </c>
      <c r="M152" s="11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2011</v>
      </c>
      <c r="S152" t="s">
        <v>2011</v>
      </c>
      <c r="T152" t="s">
        <v>2012</v>
      </c>
    </row>
    <row r="153" spans="1:20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20</v>
      </c>
      <c r="K153" t="s">
        <v>21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2011</v>
      </c>
      <c r="S153" t="s">
        <v>2011</v>
      </c>
      <c r="T153" t="s">
        <v>2019</v>
      </c>
    </row>
    <row r="154" spans="1:20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10"/>
        <v>423.06746987951806</v>
      </c>
      <c r="G154" t="s">
        <v>19</v>
      </c>
      <c r="H154">
        <v>3376</v>
      </c>
      <c r="I154" s="4">
        <f t="shared" si="11"/>
        <v>52.006220379146917</v>
      </c>
      <c r="J154" t="s">
        <v>20</v>
      </c>
      <c r="K154" t="s">
        <v>21</v>
      </c>
      <c r="L154">
        <v>1487311200</v>
      </c>
      <c r="M154" s="11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2011</v>
      </c>
      <c r="S154" t="s">
        <v>2011</v>
      </c>
      <c r="T154" t="s">
        <v>2021</v>
      </c>
    </row>
    <row r="155" spans="1:20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20</v>
      </c>
      <c r="K155" t="s">
        <v>21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2015</v>
      </c>
      <c r="S155" t="s">
        <v>2015</v>
      </c>
      <c r="T155" t="s">
        <v>2016</v>
      </c>
    </row>
    <row r="156" spans="1:20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20</v>
      </c>
      <c r="K156" t="s">
        <v>21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2011</v>
      </c>
      <c r="S156" t="s">
        <v>2011</v>
      </c>
      <c r="T156" t="s">
        <v>2021</v>
      </c>
    </row>
    <row r="157" spans="1:20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20</v>
      </c>
      <c r="K157" t="s">
        <v>21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2015</v>
      </c>
      <c r="S157" t="s">
        <v>2015</v>
      </c>
      <c r="T157" t="s">
        <v>2016</v>
      </c>
    </row>
    <row r="158" spans="1:20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10"/>
        <v>73.939560439560438</v>
      </c>
      <c r="G158" t="s">
        <v>63</v>
      </c>
      <c r="H158">
        <v>379</v>
      </c>
      <c r="I158" s="4">
        <f t="shared" si="11"/>
        <v>71.013192612137203</v>
      </c>
      <c r="J158" t="s">
        <v>24</v>
      </c>
      <c r="K158" t="s">
        <v>25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2011</v>
      </c>
      <c r="S158" t="s">
        <v>2011</v>
      </c>
      <c r="T158" t="s">
        <v>2012</v>
      </c>
    </row>
    <row r="159" spans="1:20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24</v>
      </c>
      <c r="K159" t="s">
        <v>25</v>
      </c>
      <c r="L159">
        <v>1388383200</v>
      </c>
      <c r="M159" s="11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2030</v>
      </c>
      <c r="S159" t="s">
        <v>2030</v>
      </c>
      <c r="T159" t="s">
        <v>2031</v>
      </c>
    </row>
    <row r="160" spans="1:20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10"/>
        <v>220.95238095238096</v>
      </c>
      <c r="G160" t="s">
        <v>19</v>
      </c>
      <c r="H160">
        <v>41</v>
      </c>
      <c r="I160" s="4">
        <f t="shared" si="11"/>
        <v>113.17073170731707</v>
      </c>
      <c r="J160" t="s">
        <v>20</v>
      </c>
      <c r="K160" t="s">
        <v>21</v>
      </c>
      <c r="L160">
        <v>1449554400</v>
      </c>
      <c r="M160" s="11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2011</v>
      </c>
      <c r="S160" t="s">
        <v>2011</v>
      </c>
      <c r="T160" t="s">
        <v>2012</v>
      </c>
    </row>
    <row r="161" spans="1:20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10"/>
        <v>100.01150627615063</v>
      </c>
      <c r="G161" t="s">
        <v>19</v>
      </c>
      <c r="H161">
        <v>1821</v>
      </c>
      <c r="I161" s="4">
        <f t="shared" si="11"/>
        <v>105.00933552992861</v>
      </c>
      <c r="J161" t="s">
        <v>20</v>
      </c>
      <c r="K161" t="s">
        <v>21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2015</v>
      </c>
      <c r="S161" t="s">
        <v>2015</v>
      </c>
      <c r="T161" t="s">
        <v>2016</v>
      </c>
    </row>
    <row r="162" spans="1:20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10"/>
        <v>162.3125</v>
      </c>
      <c r="G162" t="s">
        <v>19</v>
      </c>
      <c r="H162">
        <v>164</v>
      </c>
      <c r="I162" s="4">
        <f t="shared" si="11"/>
        <v>79.176829268292678</v>
      </c>
      <c r="J162" t="s">
        <v>20</v>
      </c>
      <c r="K162" t="s">
        <v>21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2013</v>
      </c>
      <c r="S162" t="s">
        <v>2013</v>
      </c>
      <c r="T162" t="s">
        <v>2022</v>
      </c>
    </row>
    <row r="163" spans="1:20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20</v>
      </c>
      <c r="K163" t="s">
        <v>21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2013</v>
      </c>
      <c r="S163" t="s">
        <v>2013</v>
      </c>
      <c r="T163" t="s">
        <v>2014</v>
      </c>
    </row>
    <row r="164" spans="1:20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10"/>
        <v>149.73770491803279</v>
      </c>
      <c r="G164" t="s">
        <v>19</v>
      </c>
      <c r="H164">
        <v>157</v>
      </c>
      <c r="I164" s="4">
        <f t="shared" si="11"/>
        <v>58.178343949044589</v>
      </c>
      <c r="J164" t="s">
        <v>86</v>
      </c>
      <c r="K164" t="s">
        <v>87</v>
      </c>
      <c r="L164">
        <v>1544248800</v>
      </c>
      <c r="M164" s="11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2011</v>
      </c>
      <c r="S164" t="s">
        <v>2011</v>
      </c>
      <c r="T164" t="s">
        <v>2012</v>
      </c>
    </row>
    <row r="165" spans="1:20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10"/>
        <v>253.25714285714284</v>
      </c>
      <c r="G165" t="s">
        <v>19</v>
      </c>
      <c r="H165">
        <v>246</v>
      </c>
      <c r="I165" s="4">
        <f t="shared" si="11"/>
        <v>36.032520325203251</v>
      </c>
      <c r="J165" t="s">
        <v>20</v>
      </c>
      <c r="K165" t="s">
        <v>21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2030</v>
      </c>
      <c r="S165" t="s">
        <v>2030</v>
      </c>
      <c r="T165" t="s">
        <v>2031</v>
      </c>
    </row>
    <row r="166" spans="1:20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10"/>
        <v>100.16943521594683</v>
      </c>
      <c r="G166" t="s">
        <v>19</v>
      </c>
      <c r="H166">
        <v>1396</v>
      </c>
      <c r="I166" s="4">
        <f t="shared" si="11"/>
        <v>107.99068767908309</v>
      </c>
      <c r="J166" t="s">
        <v>20</v>
      </c>
      <c r="K166" t="s">
        <v>21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2015</v>
      </c>
      <c r="S166" t="s">
        <v>2015</v>
      </c>
      <c r="T166" t="s">
        <v>2016</v>
      </c>
    </row>
    <row r="167" spans="1:20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10"/>
        <v>121.99004424778761</v>
      </c>
      <c r="G167" t="s">
        <v>19</v>
      </c>
      <c r="H167">
        <v>2506</v>
      </c>
      <c r="I167" s="4">
        <f t="shared" si="11"/>
        <v>44.005985634477256</v>
      </c>
      <c r="J167" t="s">
        <v>20</v>
      </c>
      <c r="K167" t="s">
        <v>21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2013</v>
      </c>
      <c r="S167" t="s">
        <v>2013</v>
      </c>
      <c r="T167" t="s">
        <v>2014</v>
      </c>
    </row>
    <row r="168" spans="1:20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10"/>
        <v>137.13265306122449</v>
      </c>
      <c r="G168" t="s">
        <v>19</v>
      </c>
      <c r="H168">
        <v>244</v>
      </c>
      <c r="I168" s="4">
        <f t="shared" si="11"/>
        <v>55.077868852459019</v>
      </c>
      <c r="J168" t="s">
        <v>20</v>
      </c>
      <c r="K168" t="s">
        <v>21</v>
      </c>
      <c r="L168">
        <v>1292997600</v>
      </c>
      <c r="M168" s="11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2030</v>
      </c>
      <c r="S168" t="s">
        <v>2030</v>
      </c>
      <c r="T168" t="s">
        <v>2031</v>
      </c>
    </row>
    <row r="169" spans="1:20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10"/>
        <v>415.53846153846149</v>
      </c>
      <c r="G169" t="s">
        <v>19</v>
      </c>
      <c r="H169">
        <v>146</v>
      </c>
      <c r="I169" s="4">
        <f t="shared" si="11"/>
        <v>74</v>
      </c>
      <c r="J169" t="s">
        <v>24</v>
      </c>
      <c r="K169" t="s">
        <v>25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2015</v>
      </c>
      <c r="S169" t="s">
        <v>2015</v>
      </c>
      <c r="T169" t="s">
        <v>2016</v>
      </c>
    </row>
    <row r="170" spans="1:20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32</v>
      </c>
      <c r="K170" t="s">
        <v>33</v>
      </c>
      <c r="L170">
        <v>1550815200</v>
      </c>
      <c r="M170" s="11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2011</v>
      </c>
      <c r="S170" t="s">
        <v>2011</v>
      </c>
      <c r="T170" t="s">
        <v>2021</v>
      </c>
    </row>
    <row r="171" spans="1:20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10"/>
        <v>424.08154506437768</v>
      </c>
      <c r="G171" t="s">
        <v>19</v>
      </c>
      <c r="H171">
        <v>1267</v>
      </c>
      <c r="I171" s="4">
        <f t="shared" si="11"/>
        <v>77.988161010260455</v>
      </c>
      <c r="J171" t="s">
        <v>20</v>
      </c>
      <c r="K171" t="s">
        <v>21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2017</v>
      </c>
      <c r="S171" t="s">
        <v>2017</v>
      </c>
      <c r="T171" t="s">
        <v>2028</v>
      </c>
    </row>
    <row r="172" spans="1:20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20</v>
      </c>
      <c r="K172" t="s">
        <v>21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2011</v>
      </c>
      <c r="S172" t="s">
        <v>2011</v>
      </c>
      <c r="T172" t="s">
        <v>2021</v>
      </c>
    </row>
    <row r="173" spans="1:20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20</v>
      </c>
      <c r="K173" t="s">
        <v>21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2023</v>
      </c>
      <c r="S173" t="s">
        <v>2023</v>
      </c>
      <c r="T173" t="s">
        <v>2035</v>
      </c>
    </row>
    <row r="174" spans="1:20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20</v>
      </c>
      <c r="K174" t="s">
        <v>21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2017</v>
      </c>
      <c r="S174" t="s">
        <v>2017</v>
      </c>
      <c r="T174" t="s">
        <v>2018</v>
      </c>
    </row>
    <row r="175" spans="1:20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10"/>
        <v>163.01447776628748</v>
      </c>
      <c r="G175" t="s">
        <v>19</v>
      </c>
      <c r="H175">
        <v>1561</v>
      </c>
      <c r="I175" s="4">
        <f t="shared" si="11"/>
        <v>100.98334401024984</v>
      </c>
      <c r="J175" t="s">
        <v>20</v>
      </c>
      <c r="K175" t="s">
        <v>21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2015</v>
      </c>
      <c r="S175" t="s">
        <v>2015</v>
      </c>
      <c r="T175" t="s">
        <v>2016</v>
      </c>
    </row>
    <row r="176" spans="1:20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10"/>
        <v>894.66666666666674</v>
      </c>
      <c r="G176" t="s">
        <v>19</v>
      </c>
      <c r="H176">
        <v>48</v>
      </c>
      <c r="I176" s="4">
        <f t="shared" si="11"/>
        <v>111.83333333333333</v>
      </c>
      <c r="J176" t="s">
        <v>20</v>
      </c>
      <c r="K176" t="s">
        <v>21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2013</v>
      </c>
      <c r="S176" t="s">
        <v>2013</v>
      </c>
      <c r="T176" t="s">
        <v>2022</v>
      </c>
    </row>
    <row r="177" spans="1:20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20</v>
      </c>
      <c r="K177" t="s">
        <v>21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2015</v>
      </c>
      <c r="S177" t="s">
        <v>2015</v>
      </c>
      <c r="T177" t="s">
        <v>2016</v>
      </c>
    </row>
    <row r="178" spans="1:20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20</v>
      </c>
      <c r="K178" t="s">
        <v>21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2015</v>
      </c>
      <c r="S178" t="s">
        <v>2015</v>
      </c>
      <c r="T178" t="s">
        <v>2016</v>
      </c>
    </row>
    <row r="179" spans="1:20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10"/>
        <v>416.47680412371136</v>
      </c>
      <c r="G179" t="s">
        <v>19</v>
      </c>
      <c r="H179">
        <v>2739</v>
      </c>
      <c r="I179" s="4">
        <f t="shared" si="11"/>
        <v>58.997079225994888</v>
      </c>
      <c r="J179" t="s">
        <v>20</v>
      </c>
      <c r="K179" t="s">
        <v>21</v>
      </c>
      <c r="L179">
        <v>1289800800</v>
      </c>
      <c r="M179" s="11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2015</v>
      </c>
      <c r="S179" t="s">
        <v>2015</v>
      </c>
      <c r="T179" t="s">
        <v>2016</v>
      </c>
    </row>
    <row r="180" spans="1:20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20</v>
      </c>
      <c r="K180" t="s">
        <v>21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2009</v>
      </c>
      <c r="S180" t="s">
        <v>2009</v>
      </c>
      <c r="T180" t="s">
        <v>2010</v>
      </c>
    </row>
    <row r="181" spans="1:20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10"/>
        <v>357.71910112359546</v>
      </c>
      <c r="G181" t="s">
        <v>19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2015</v>
      </c>
      <c r="S181" t="s">
        <v>2015</v>
      </c>
      <c r="T181" t="s">
        <v>2016</v>
      </c>
    </row>
    <row r="182" spans="1:20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10"/>
        <v>308.45714285714286</v>
      </c>
      <c r="G182" t="s">
        <v>19</v>
      </c>
      <c r="H182">
        <v>2107</v>
      </c>
      <c r="I182" s="4">
        <f t="shared" si="11"/>
        <v>81.98196487897485</v>
      </c>
      <c r="J182" t="s">
        <v>24</v>
      </c>
      <c r="K182" t="s">
        <v>25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2013</v>
      </c>
      <c r="S182" t="s">
        <v>2013</v>
      </c>
      <c r="T182" t="s">
        <v>2022</v>
      </c>
    </row>
    <row r="183" spans="1:20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20</v>
      </c>
      <c r="K183" t="s">
        <v>21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2013</v>
      </c>
      <c r="S183" t="s">
        <v>2013</v>
      </c>
      <c r="T183" t="s">
        <v>2014</v>
      </c>
    </row>
    <row r="184" spans="1:20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10"/>
        <v>722.32472324723244</v>
      </c>
      <c r="G184" t="s">
        <v>19</v>
      </c>
      <c r="H184">
        <v>3318</v>
      </c>
      <c r="I184" s="4">
        <f t="shared" si="11"/>
        <v>58.996383363471971</v>
      </c>
      <c r="J184" t="s">
        <v>32</v>
      </c>
      <c r="K184" t="s">
        <v>33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2015</v>
      </c>
      <c r="S184" t="s">
        <v>2015</v>
      </c>
      <c r="T184" t="s">
        <v>2016</v>
      </c>
    </row>
    <row r="185" spans="1:20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2011</v>
      </c>
      <c r="S185" t="s">
        <v>2011</v>
      </c>
      <c r="T185" t="s">
        <v>2012</v>
      </c>
    </row>
    <row r="186" spans="1:20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10"/>
        <v>293.05555555555554</v>
      </c>
      <c r="G186" t="s">
        <v>19</v>
      </c>
      <c r="H186">
        <v>340</v>
      </c>
      <c r="I186" s="4">
        <f t="shared" si="11"/>
        <v>31.029411764705884</v>
      </c>
      <c r="J186" t="s">
        <v>20</v>
      </c>
      <c r="K186" t="s">
        <v>21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2015</v>
      </c>
      <c r="S186" t="s">
        <v>2015</v>
      </c>
      <c r="T186" t="s">
        <v>2016</v>
      </c>
    </row>
    <row r="187" spans="1:20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20</v>
      </c>
      <c r="K187" t="s">
        <v>21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2017</v>
      </c>
      <c r="S187" t="s">
        <v>2017</v>
      </c>
      <c r="T187" t="s">
        <v>2036</v>
      </c>
    </row>
    <row r="188" spans="1:20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20</v>
      </c>
      <c r="K188" t="s">
        <v>21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2015</v>
      </c>
      <c r="S188" t="s">
        <v>2015</v>
      </c>
      <c r="T188" t="s">
        <v>2016</v>
      </c>
    </row>
    <row r="189" spans="1:20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10"/>
        <v>229.87375415282392</v>
      </c>
      <c r="G189" t="s">
        <v>19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2017</v>
      </c>
      <c r="S189" t="s">
        <v>2017</v>
      </c>
      <c r="T189" t="s">
        <v>2028</v>
      </c>
    </row>
    <row r="190" spans="1:20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94</v>
      </c>
      <c r="K190" t="s">
        <v>95</v>
      </c>
      <c r="L190">
        <v>1417500000</v>
      </c>
      <c r="M190" s="11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2015</v>
      </c>
      <c r="S190" t="s">
        <v>2015</v>
      </c>
      <c r="T190" t="s">
        <v>2016</v>
      </c>
    </row>
    <row r="191" spans="1:20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10"/>
        <v>23.525352848928385</v>
      </c>
      <c r="G191" t="s">
        <v>63</v>
      </c>
      <c r="H191">
        <v>441</v>
      </c>
      <c r="I191" s="4">
        <f t="shared" si="11"/>
        <v>102.0498866213152</v>
      </c>
      <c r="J191" t="s">
        <v>20</v>
      </c>
      <c r="K191" t="s">
        <v>21</v>
      </c>
      <c r="L191">
        <v>1457071200</v>
      </c>
      <c r="M191" s="11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2015</v>
      </c>
      <c r="S191" t="s">
        <v>2015</v>
      </c>
      <c r="T191" t="s">
        <v>2016</v>
      </c>
    </row>
    <row r="192" spans="1:20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20</v>
      </c>
      <c r="K192" t="s">
        <v>21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2015</v>
      </c>
      <c r="S192" t="s">
        <v>2015</v>
      </c>
      <c r="T192" t="s">
        <v>2016</v>
      </c>
    </row>
    <row r="193" spans="1:20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94</v>
      </c>
      <c r="K193" t="s">
        <v>95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2015</v>
      </c>
      <c r="S193" t="s">
        <v>2015</v>
      </c>
      <c r="T193" t="s">
        <v>2016</v>
      </c>
    </row>
    <row r="194" spans="1:20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20</v>
      </c>
      <c r="K194" t="s">
        <v>21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2011</v>
      </c>
      <c r="S194" t="s">
        <v>2011</v>
      </c>
      <c r="T194" t="s">
        <v>2012</v>
      </c>
    </row>
    <row r="195" spans="1:20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20</v>
      </c>
      <c r="K195" t="s">
        <v>21</v>
      </c>
      <c r="L195">
        <v>1523163600</v>
      </c>
      <c r="M195" s="11">
        <f t="shared" ref="M195:M258" si="12">(((L195/60)/60)/24)+DATE(1970,1,1)</f>
        <v>43198.208333333328</v>
      </c>
      <c r="N195">
        <v>1523509200</v>
      </c>
      <c r="O195" s="11">
        <f t="shared" ref="O195:O258" si="13">(((N195/60)/60)/24)+DATE(1970,1,1)</f>
        <v>43202.208333333328</v>
      </c>
      <c r="P195" t="b">
        <v>1</v>
      </c>
      <c r="Q195" t="b">
        <v>0</v>
      </c>
      <c r="R195" t="s">
        <v>2011</v>
      </c>
      <c r="S195" t="s">
        <v>2011</v>
      </c>
      <c r="T195" t="s">
        <v>2021</v>
      </c>
    </row>
    <row r="196" spans="1:20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ref="F196:F259" si="14">E196/D196*100</f>
        <v>122.7605633802817</v>
      </c>
      <c r="G196" t="s">
        <v>19</v>
      </c>
      <c r="H196">
        <v>126</v>
      </c>
      <c r="I196" s="4">
        <f t="shared" ref="I196:I259" si="15">E196/H196</f>
        <v>69.174603174603178</v>
      </c>
      <c r="J196" t="s">
        <v>20</v>
      </c>
      <c r="K196" t="s">
        <v>21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2011</v>
      </c>
      <c r="S196" t="s">
        <v>2011</v>
      </c>
      <c r="T196" t="s">
        <v>2033</v>
      </c>
    </row>
    <row r="197" spans="1:20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si="14"/>
        <v>361.75316455696202</v>
      </c>
      <c r="G197" t="s">
        <v>19</v>
      </c>
      <c r="H197">
        <v>524</v>
      </c>
      <c r="I197" s="4">
        <f t="shared" si="15"/>
        <v>109.07824427480917</v>
      </c>
      <c r="J197" t="s">
        <v>20</v>
      </c>
      <c r="K197" t="s">
        <v>21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2011</v>
      </c>
      <c r="S197" t="s">
        <v>2011</v>
      </c>
      <c r="T197" t="s">
        <v>2019</v>
      </c>
    </row>
    <row r="198" spans="1:20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32</v>
      </c>
      <c r="K198" t="s">
        <v>33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2013</v>
      </c>
      <c r="S198" t="s">
        <v>2013</v>
      </c>
      <c r="T198" t="s">
        <v>2022</v>
      </c>
    </row>
    <row r="199" spans="1:20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14"/>
        <v>298.20475319926874</v>
      </c>
      <c r="G199" t="s">
        <v>19</v>
      </c>
      <c r="H199">
        <v>1989</v>
      </c>
      <c r="I199" s="4">
        <f t="shared" si="15"/>
        <v>82.010055304172951</v>
      </c>
      <c r="J199" t="s">
        <v>20</v>
      </c>
      <c r="K199" t="s">
        <v>21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2017</v>
      </c>
      <c r="S199" t="s">
        <v>2017</v>
      </c>
      <c r="T199" t="s">
        <v>2020</v>
      </c>
    </row>
    <row r="200" spans="1:20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20</v>
      </c>
      <c r="K200" t="s">
        <v>21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2011</v>
      </c>
      <c r="S200" t="s">
        <v>2011</v>
      </c>
      <c r="T200" t="s">
        <v>2019</v>
      </c>
    </row>
    <row r="201" spans="1:20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20</v>
      </c>
      <c r="K201" t="s">
        <v>21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2011</v>
      </c>
      <c r="S201" t="s">
        <v>2011</v>
      </c>
      <c r="T201" t="s">
        <v>2012</v>
      </c>
    </row>
    <row r="202" spans="1:20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2015</v>
      </c>
      <c r="S202" t="s">
        <v>2015</v>
      </c>
      <c r="T202" t="s">
        <v>2016</v>
      </c>
    </row>
    <row r="203" spans="1:20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14"/>
        <v>681.19047619047615</v>
      </c>
      <c r="G203" t="s">
        <v>19</v>
      </c>
      <c r="H203">
        <v>157</v>
      </c>
      <c r="I203" s="4">
        <f t="shared" si="15"/>
        <v>91.114649681528661</v>
      </c>
      <c r="J203" t="s">
        <v>20</v>
      </c>
      <c r="K203" t="s">
        <v>21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2013</v>
      </c>
      <c r="S203" t="s">
        <v>2013</v>
      </c>
      <c r="T203" t="s">
        <v>2014</v>
      </c>
    </row>
    <row r="204" spans="1:20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14"/>
        <v>78.831325301204828</v>
      </c>
      <c r="G204" t="s">
        <v>63</v>
      </c>
      <c r="H204">
        <v>82</v>
      </c>
      <c r="I204" s="4">
        <f t="shared" si="15"/>
        <v>79.792682926829272</v>
      </c>
      <c r="J204" t="s">
        <v>20</v>
      </c>
      <c r="K204" t="s">
        <v>21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2009</v>
      </c>
      <c r="S204" t="s">
        <v>2009</v>
      </c>
      <c r="T204" t="s">
        <v>2010</v>
      </c>
    </row>
    <row r="205" spans="1:20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14"/>
        <v>134.40792216817235</v>
      </c>
      <c r="G205" t="s">
        <v>19</v>
      </c>
      <c r="H205">
        <v>4498</v>
      </c>
      <c r="I205" s="4">
        <f t="shared" si="15"/>
        <v>42.999777678968428</v>
      </c>
      <c r="J205" t="s">
        <v>24</v>
      </c>
      <c r="K205" t="s">
        <v>25</v>
      </c>
      <c r="L205">
        <v>1484632800</v>
      </c>
      <c r="M205" s="11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2015</v>
      </c>
      <c r="S205" t="s">
        <v>2015</v>
      </c>
      <c r="T205" t="s">
        <v>2016</v>
      </c>
    </row>
    <row r="206" spans="1:20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20</v>
      </c>
      <c r="K206" t="s">
        <v>21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2011</v>
      </c>
      <c r="S206" t="s">
        <v>2011</v>
      </c>
      <c r="T206" t="s">
        <v>2034</v>
      </c>
    </row>
    <row r="207" spans="1:20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14"/>
        <v>431.84615384615387</v>
      </c>
      <c r="G207" t="s">
        <v>19</v>
      </c>
      <c r="H207">
        <v>80</v>
      </c>
      <c r="I207" s="4">
        <f t="shared" si="15"/>
        <v>70.174999999999997</v>
      </c>
      <c r="J207" t="s">
        <v>20</v>
      </c>
      <c r="K207" t="s">
        <v>21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2015</v>
      </c>
      <c r="S207" t="s">
        <v>2015</v>
      </c>
      <c r="T207" t="s">
        <v>2016</v>
      </c>
    </row>
    <row r="208" spans="1:20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14"/>
        <v>38.844444444444441</v>
      </c>
      <c r="G208" t="s">
        <v>63</v>
      </c>
      <c r="H208">
        <v>57</v>
      </c>
      <c r="I208" s="4">
        <f t="shared" si="15"/>
        <v>61.333333333333336</v>
      </c>
      <c r="J208" t="s">
        <v>20</v>
      </c>
      <c r="K208" t="s">
        <v>21</v>
      </c>
      <c r="L208">
        <v>1267250400</v>
      </c>
      <c r="M208" s="11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2023</v>
      </c>
      <c r="S208" t="s">
        <v>2023</v>
      </c>
      <c r="T208" t="s">
        <v>2029</v>
      </c>
    </row>
    <row r="209" spans="1:20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14"/>
        <v>425.7</v>
      </c>
      <c r="G209" t="s">
        <v>19</v>
      </c>
      <c r="H209">
        <v>43</v>
      </c>
      <c r="I209" s="4">
        <f t="shared" si="15"/>
        <v>99</v>
      </c>
      <c r="J209" t="s">
        <v>20</v>
      </c>
      <c r="K209" t="s">
        <v>21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2011</v>
      </c>
      <c r="S209" t="s">
        <v>2011</v>
      </c>
      <c r="T209" t="s">
        <v>2012</v>
      </c>
    </row>
    <row r="210" spans="1:20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14"/>
        <v>101.12239715591672</v>
      </c>
      <c r="G210" t="s">
        <v>19</v>
      </c>
      <c r="H210">
        <v>2053</v>
      </c>
      <c r="I210" s="4">
        <f t="shared" si="15"/>
        <v>96.984900146127615</v>
      </c>
      <c r="J210" t="s">
        <v>20</v>
      </c>
      <c r="K210" t="s">
        <v>21</v>
      </c>
      <c r="L210">
        <v>1510207200</v>
      </c>
      <c r="M210" s="11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2017</v>
      </c>
      <c r="S210" t="s">
        <v>2017</v>
      </c>
      <c r="T210" t="s">
        <v>2018</v>
      </c>
    </row>
    <row r="211" spans="1:20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14"/>
        <v>21.188688946015425</v>
      </c>
      <c r="G211" t="s">
        <v>42</v>
      </c>
      <c r="H211">
        <v>808</v>
      </c>
      <c r="I211" s="4">
        <f t="shared" si="15"/>
        <v>51.004950495049506</v>
      </c>
      <c r="J211" t="s">
        <v>24</v>
      </c>
      <c r="K211" t="s">
        <v>25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2017</v>
      </c>
      <c r="S211" t="s">
        <v>2017</v>
      </c>
      <c r="T211" t="s">
        <v>2018</v>
      </c>
    </row>
    <row r="212" spans="1:20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32</v>
      </c>
      <c r="K212" t="s">
        <v>33</v>
      </c>
      <c r="L212">
        <v>1488520800</v>
      </c>
      <c r="M212" s="11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2017</v>
      </c>
      <c r="S212" t="s">
        <v>2017</v>
      </c>
      <c r="T212" t="s">
        <v>2039</v>
      </c>
    </row>
    <row r="213" spans="1:20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20</v>
      </c>
      <c r="K213" t="s">
        <v>21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2015</v>
      </c>
      <c r="S213" t="s">
        <v>2015</v>
      </c>
      <c r="T213" t="s">
        <v>2016</v>
      </c>
    </row>
    <row r="214" spans="1:20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14"/>
        <v>151.85185185185185</v>
      </c>
      <c r="G214" t="s">
        <v>19</v>
      </c>
      <c r="H214">
        <v>168</v>
      </c>
      <c r="I214" s="4">
        <f t="shared" si="15"/>
        <v>73.214285714285708</v>
      </c>
      <c r="J214" t="s">
        <v>20</v>
      </c>
      <c r="K214" t="s">
        <v>21</v>
      </c>
      <c r="L214">
        <v>1576389600</v>
      </c>
      <c r="M214" s="11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2015</v>
      </c>
      <c r="S214" t="s">
        <v>2015</v>
      </c>
      <c r="T214" t="s">
        <v>2016</v>
      </c>
    </row>
    <row r="215" spans="1:20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14"/>
        <v>195.16382252559728</v>
      </c>
      <c r="G215" t="s">
        <v>19</v>
      </c>
      <c r="H215">
        <v>4289</v>
      </c>
      <c r="I215" s="4">
        <f t="shared" si="15"/>
        <v>39.997435299603637</v>
      </c>
      <c r="J215" t="s">
        <v>20</v>
      </c>
      <c r="K215" t="s">
        <v>21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2011</v>
      </c>
      <c r="S215" t="s">
        <v>2011</v>
      </c>
      <c r="T215" t="s">
        <v>2021</v>
      </c>
    </row>
    <row r="216" spans="1:20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14"/>
        <v>1023.1428571428571</v>
      </c>
      <c r="G216" t="s">
        <v>19</v>
      </c>
      <c r="H216">
        <v>165</v>
      </c>
      <c r="I216" s="4">
        <f t="shared" si="15"/>
        <v>86.812121212121212</v>
      </c>
      <c r="J216" t="s">
        <v>20</v>
      </c>
      <c r="K216" t="s">
        <v>21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2011</v>
      </c>
      <c r="S216" t="s">
        <v>2011</v>
      </c>
      <c r="T216" t="s">
        <v>2012</v>
      </c>
    </row>
    <row r="217" spans="1:20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20</v>
      </c>
      <c r="K217" t="s">
        <v>21</v>
      </c>
      <c r="L217">
        <v>1550037600</v>
      </c>
      <c r="M217" s="11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2015</v>
      </c>
      <c r="S217" t="s">
        <v>2015</v>
      </c>
      <c r="T217" t="s">
        <v>2016</v>
      </c>
    </row>
    <row r="218" spans="1:20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14"/>
        <v>155.07066557107643</v>
      </c>
      <c r="G218" t="s">
        <v>19</v>
      </c>
      <c r="H218">
        <v>1815</v>
      </c>
      <c r="I218" s="4">
        <f t="shared" si="15"/>
        <v>103.97851239669421</v>
      </c>
      <c r="J218" t="s">
        <v>20</v>
      </c>
      <c r="K218" t="s">
        <v>21</v>
      </c>
      <c r="L218">
        <v>1321941600</v>
      </c>
      <c r="M218" s="11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2015</v>
      </c>
      <c r="S218" t="s">
        <v>2015</v>
      </c>
      <c r="T218" t="s">
        <v>2016</v>
      </c>
    </row>
    <row r="219" spans="1:20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20</v>
      </c>
      <c r="K219" t="s">
        <v>21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2017</v>
      </c>
      <c r="S219" t="s">
        <v>2017</v>
      </c>
      <c r="T219" t="s">
        <v>2039</v>
      </c>
    </row>
    <row r="220" spans="1:20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14"/>
        <v>215.94736842105263</v>
      </c>
      <c r="G220" t="s">
        <v>19</v>
      </c>
      <c r="H220">
        <v>397</v>
      </c>
      <c r="I220" s="4">
        <f t="shared" si="15"/>
        <v>31.005037783375315</v>
      </c>
      <c r="J220" t="s">
        <v>36</v>
      </c>
      <c r="K220" t="s">
        <v>37</v>
      </c>
      <c r="L220">
        <v>1320991200</v>
      </c>
      <c r="M220" s="11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2017</v>
      </c>
      <c r="S220" t="s">
        <v>2017</v>
      </c>
      <c r="T220" t="s">
        <v>2028</v>
      </c>
    </row>
    <row r="221" spans="1:20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14"/>
        <v>332.12709832134288</v>
      </c>
      <c r="G221" t="s">
        <v>19</v>
      </c>
      <c r="H221">
        <v>1539</v>
      </c>
      <c r="I221" s="4">
        <f t="shared" si="15"/>
        <v>89.991552956465242</v>
      </c>
      <c r="J221" t="s">
        <v>20</v>
      </c>
      <c r="K221" t="s">
        <v>21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2017</v>
      </c>
      <c r="S221" t="s">
        <v>2017</v>
      </c>
      <c r="T221" t="s">
        <v>2025</v>
      </c>
    </row>
    <row r="222" spans="1:20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20</v>
      </c>
      <c r="K222" t="s">
        <v>21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2015</v>
      </c>
      <c r="S222" t="s">
        <v>2015</v>
      </c>
      <c r="T222" t="s">
        <v>2016</v>
      </c>
    </row>
    <row r="223" spans="1:20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20</v>
      </c>
      <c r="K223" t="s">
        <v>21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2009</v>
      </c>
      <c r="S223" t="s">
        <v>2009</v>
      </c>
      <c r="T223" t="s">
        <v>2010</v>
      </c>
    </row>
    <row r="224" spans="1:20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14"/>
        <v>137.97916666666669</v>
      </c>
      <c r="G224" t="s">
        <v>19</v>
      </c>
      <c r="H224">
        <v>138</v>
      </c>
      <c r="I224" s="4">
        <f t="shared" si="15"/>
        <v>47.992753623188406</v>
      </c>
      <c r="J224" t="s">
        <v>20</v>
      </c>
      <c r="K224" t="s">
        <v>21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2030</v>
      </c>
      <c r="S224" t="s">
        <v>2030</v>
      </c>
      <c r="T224" t="s">
        <v>2031</v>
      </c>
    </row>
    <row r="225" spans="1:20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20</v>
      </c>
      <c r="K225" t="s">
        <v>21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2015</v>
      </c>
      <c r="S225" t="s">
        <v>2015</v>
      </c>
      <c r="T225" t="s">
        <v>2016</v>
      </c>
    </row>
    <row r="226" spans="1:20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14"/>
        <v>403.63930885529157</v>
      </c>
      <c r="G226" t="s">
        <v>19</v>
      </c>
      <c r="H226">
        <v>3594</v>
      </c>
      <c r="I226" s="4">
        <f t="shared" si="15"/>
        <v>51.999165275459099</v>
      </c>
      <c r="J226" t="s">
        <v>20</v>
      </c>
      <c r="K226" t="s">
        <v>21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2017</v>
      </c>
      <c r="S226" t="s">
        <v>2017</v>
      </c>
      <c r="T226" t="s">
        <v>2039</v>
      </c>
    </row>
    <row r="227" spans="1:20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14"/>
        <v>260.1740412979351</v>
      </c>
      <c r="G227" t="s">
        <v>19</v>
      </c>
      <c r="H227">
        <v>5880</v>
      </c>
      <c r="I227" s="4">
        <f t="shared" si="15"/>
        <v>29.999659863945578</v>
      </c>
      <c r="J227" t="s">
        <v>20</v>
      </c>
      <c r="K227" t="s">
        <v>21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2011</v>
      </c>
      <c r="S227" t="s">
        <v>2011</v>
      </c>
      <c r="T227" t="s">
        <v>2012</v>
      </c>
    </row>
    <row r="228" spans="1:20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14"/>
        <v>366.63333333333333</v>
      </c>
      <c r="G228" t="s">
        <v>19</v>
      </c>
      <c r="H228">
        <v>112</v>
      </c>
      <c r="I228" s="4">
        <f t="shared" si="15"/>
        <v>98.205357142857139</v>
      </c>
      <c r="J228" t="s">
        <v>20</v>
      </c>
      <c r="K228" t="s">
        <v>21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2030</v>
      </c>
      <c r="S228" t="s">
        <v>2030</v>
      </c>
      <c r="T228" t="s">
        <v>2031</v>
      </c>
    </row>
    <row r="229" spans="1:20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14"/>
        <v>168.72085385878489</v>
      </c>
      <c r="G229" t="s">
        <v>19</v>
      </c>
      <c r="H229">
        <v>943</v>
      </c>
      <c r="I229" s="4">
        <f t="shared" si="15"/>
        <v>108.96182396606575</v>
      </c>
      <c r="J229" t="s">
        <v>20</v>
      </c>
      <c r="K229" t="s">
        <v>21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2026</v>
      </c>
      <c r="S229" t="s">
        <v>2026</v>
      </c>
      <c r="T229" t="s">
        <v>2037</v>
      </c>
    </row>
    <row r="230" spans="1:20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14"/>
        <v>119.90717911530093</v>
      </c>
      <c r="G230" t="s">
        <v>19</v>
      </c>
      <c r="H230">
        <v>2468</v>
      </c>
      <c r="I230" s="4">
        <f t="shared" si="15"/>
        <v>66.998379254457049</v>
      </c>
      <c r="J230" t="s">
        <v>20</v>
      </c>
      <c r="K230" t="s">
        <v>21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2017</v>
      </c>
      <c r="S230" t="s">
        <v>2017</v>
      </c>
      <c r="T230" t="s">
        <v>2025</v>
      </c>
    </row>
    <row r="231" spans="1:20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14"/>
        <v>193.68925233644859</v>
      </c>
      <c r="G231" t="s">
        <v>19</v>
      </c>
      <c r="H231">
        <v>2551</v>
      </c>
      <c r="I231" s="4">
        <f t="shared" si="15"/>
        <v>64.99333594668758</v>
      </c>
      <c r="J231" t="s">
        <v>20</v>
      </c>
      <c r="K231" t="s">
        <v>21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2026</v>
      </c>
      <c r="S231" t="s">
        <v>2026</v>
      </c>
      <c r="T231" t="s">
        <v>2037</v>
      </c>
    </row>
    <row r="232" spans="1:20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14"/>
        <v>420.16666666666669</v>
      </c>
      <c r="G232" t="s">
        <v>19</v>
      </c>
      <c r="H232">
        <v>101</v>
      </c>
      <c r="I232" s="4">
        <f t="shared" si="15"/>
        <v>99.841584158415841</v>
      </c>
      <c r="J232" t="s">
        <v>20</v>
      </c>
      <c r="K232" t="s">
        <v>21</v>
      </c>
      <c r="L232">
        <v>1575612000</v>
      </c>
      <c r="M232" s="11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2026</v>
      </c>
      <c r="S232" t="s">
        <v>2026</v>
      </c>
      <c r="T232" t="s">
        <v>2027</v>
      </c>
    </row>
    <row r="233" spans="1:20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14"/>
        <v>76.708333333333329</v>
      </c>
      <c r="G233" t="s">
        <v>63</v>
      </c>
      <c r="H233">
        <v>67</v>
      </c>
      <c r="I233" s="4">
        <f t="shared" si="15"/>
        <v>82.432835820895519</v>
      </c>
      <c r="J233" t="s">
        <v>20</v>
      </c>
      <c r="K233" t="s">
        <v>21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2015</v>
      </c>
      <c r="S233" t="s">
        <v>2015</v>
      </c>
      <c r="T233" t="s">
        <v>2016</v>
      </c>
    </row>
    <row r="234" spans="1:20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14"/>
        <v>171.26470588235293</v>
      </c>
      <c r="G234" t="s">
        <v>19</v>
      </c>
      <c r="H234">
        <v>92</v>
      </c>
      <c r="I234" s="4">
        <f t="shared" si="15"/>
        <v>63.293478260869563</v>
      </c>
      <c r="J234" t="s">
        <v>20</v>
      </c>
      <c r="K234" t="s">
        <v>21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2015</v>
      </c>
      <c r="S234" t="s">
        <v>2015</v>
      </c>
      <c r="T234" t="s">
        <v>2016</v>
      </c>
    </row>
    <row r="235" spans="1:20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14"/>
        <v>157.89473684210526</v>
      </c>
      <c r="G235" t="s">
        <v>19</v>
      </c>
      <c r="H235">
        <v>62</v>
      </c>
      <c r="I235" s="4">
        <f t="shared" si="15"/>
        <v>96.774193548387103</v>
      </c>
      <c r="J235" t="s">
        <v>20</v>
      </c>
      <c r="K235" t="s">
        <v>21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2017</v>
      </c>
      <c r="S235" t="s">
        <v>2017</v>
      </c>
      <c r="T235" t="s">
        <v>2025</v>
      </c>
    </row>
    <row r="236" spans="1:20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14"/>
        <v>109.08</v>
      </c>
      <c r="G236" t="s">
        <v>19</v>
      </c>
      <c r="H236">
        <v>149</v>
      </c>
      <c r="I236" s="4">
        <f t="shared" si="15"/>
        <v>54.906040268456373</v>
      </c>
      <c r="J236" t="s">
        <v>94</v>
      </c>
      <c r="K236" t="s">
        <v>95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2026</v>
      </c>
      <c r="S236" t="s">
        <v>2026</v>
      </c>
      <c r="T236" t="s">
        <v>2027</v>
      </c>
    </row>
    <row r="237" spans="1:20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20</v>
      </c>
      <c r="K237" t="s">
        <v>21</v>
      </c>
      <c r="L237">
        <v>1486965600</v>
      </c>
      <c r="M237" s="11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2017</v>
      </c>
      <c r="S237" t="s">
        <v>2017</v>
      </c>
      <c r="T237" t="s">
        <v>2025</v>
      </c>
    </row>
    <row r="238" spans="1:20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24</v>
      </c>
      <c r="K238" t="s">
        <v>25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2011</v>
      </c>
      <c r="S238" t="s">
        <v>2011</v>
      </c>
      <c r="T238" t="s">
        <v>2012</v>
      </c>
    </row>
    <row r="239" spans="1:20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14"/>
        <v>159.3763440860215</v>
      </c>
      <c r="G239" t="s">
        <v>19</v>
      </c>
      <c r="H239">
        <v>329</v>
      </c>
      <c r="I239" s="4">
        <f t="shared" si="15"/>
        <v>45.051671732522799</v>
      </c>
      <c r="J239" t="s">
        <v>20</v>
      </c>
      <c r="K239" t="s">
        <v>21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2017</v>
      </c>
      <c r="S239" t="s">
        <v>2017</v>
      </c>
      <c r="T239" t="s">
        <v>2025</v>
      </c>
    </row>
    <row r="240" spans="1:20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14"/>
        <v>422.41666666666669</v>
      </c>
      <c r="G240" t="s">
        <v>19</v>
      </c>
      <c r="H240">
        <v>97</v>
      </c>
      <c r="I240" s="4">
        <f t="shared" si="15"/>
        <v>104.51546391752578</v>
      </c>
      <c r="J240" t="s">
        <v>32</v>
      </c>
      <c r="K240" t="s">
        <v>33</v>
      </c>
      <c r="L240">
        <v>1513231200</v>
      </c>
      <c r="M240" s="11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2015</v>
      </c>
      <c r="S240" t="s">
        <v>2015</v>
      </c>
      <c r="T240" t="s">
        <v>2016</v>
      </c>
    </row>
    <row r="241" spans="1:20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20</v>
      </c>
      <c r="K241" t="s">
        <v>21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2013</v>
      </c>
      <c r="S241" t="s">
        <v>2013</v>
      </c>
      <c r="T241" t="s">
        <v>2022</v>
      </c>
    </row>
    <row r="242" spans="1:20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14"/>
        <v>418.78911564625849</v>
      </c>
      <c r="G242" t="s">
        <v>19</v>
      </c>
      <c r="H242">
        <v>1784</v>
      </c>
      <c r="I242" s="4">
        <f t="shared" si="15"/>
        <v>69.015695067264573</v>
      </c>
      <c r="J242" t="s">
        <v>20</v>
      </c>
      <c r="K242" t="s">
        <v>21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2015</v>
      </c>
      <c r="S242" t="s">
        <v>2015</v>
      </c>
      <c r="T242" t="s">
        <v>2016</v>
      </c>
    </row>
    <row r="243" spans="1:20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14"/>
        <v>101.91632047477745</v>
      </c>
      <c r="G243" t="s">
        <v>19</v>
      </c>
      <c r="H243">
        <v>1684</v>
      </c>
      <c r="I243" s="4">
        <f t="shared" si="15"/>
        <v>101.97684085510689</v>
      </c>
      <c r="J243" t="s">
        <v>24</v>
      </c>
      <c r="K243" t="s">
        <v>25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2023</v>
      </c>
      <c r="S243" t="s">
        <v>2023</v>
      </c>
      <c r="T243" t="s">
        <v>2024</v>
      </c>
    </row>
    <row r="244" spans="1:20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14"/>
        <v>127.72619047619047</v>
      </c>
      <c r="G244" t="s">
        <v>19</v>
      </c>
      <c r="H244">
        <v>250</v>
      </c>
      <c r="I244" s="4">
        <f t="shared" si="15"/>
        <v>42.915999999999997</v>
      </c>
      <c r="J244" t="s">
        <v>20</v>
      </c>
      <c r="K244" t="s">
        <v>21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2011</v>
      </c>
      <c r="S244" t="s">
        <v>2011</v>
      </c>
      <c r="T244" t="s">
        <v>2012</v>
      </c>
    </row>
    <row r="245" spans="1:20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14"/>
        <v>445.21739130434781</v>
      </c>
      <c r="G245" t="s">
        <v>19</v>
      </c>
      <c r="H245">
        <v>238</v>
      </c>
      <c r="I245" s="4">
        <f t="shared" si="15"/>
        <v>43.025210084033617</v>
      </c>
      <c r="J245" t="s">
        <v>20</v>
      </c>
      <c r="K245" t="s">
        <v>21</v>
      </c>
      <c r="L245">
        <v>1520143200</v>
      </c>
      <c r="M245" s="11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2015</v>
      </c>
      <c r="S245" t="s">
        <v>2015</v>
      </c>
      <c r="T245" t="s">
        <v>2016</v>
      </c>
    </row>
    <row r="246" spans="1:20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14"/>
        <v>569.71428571428578</v>
      </c>
      <c r="G246" t="s">
        <v>19</v>
      </c>
      <c r="H246">
        <v>53</v>
      </c>
      <c r="I246" s="4">
        <f t="shared" si="15"/>
        <v>75.245283018867923</v>
      </c>
      <c r="J246" t="s">
        <v>20</v>
      </c>
      <c r="K246" t="s">
        <v>21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2015</v>
      </c>
      <c r="S246" t="s">
        <v>2015</v>
      </c>
      <c r="T246" t="s">
        <v>2016</v>
      </c>
    </row>
    <row r="247" spans="1:20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14"/>
        <v>509.34482758620686</v>
      </c>
      <c r="G247" t="s">
        <v>19</v>
      </c>
      <c r="H247">
        <v>214</v>
      </c>
      <c r="I247" s="4">
        <f t="shared" si="15"/>
        <v>69.023364485981304</v>
      </c>
      <c r="J247" t="s">
        <v>20</v>
      </c>
      <c r="K247" t="s">
        <v>21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2015</v>
      </c>
      <c r="S247" t="s">
        <v>2015</v>
      </c>
      <c r="T247" t="s">
        <v>2016</v>
      </c>
    </row>
    <row r="248" spans="1:20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14"/>
        <v>325.5333333333333</v>
      </c>
      <c r="G248" t="s">
        <v>19</v>
      </c>
      <c r="H248">
        <v>222</v>
      </c>
      <c r="I248" s="4">
        <f t="shared" si="15"/>
        <v>65.986486486486484</v>
      </c>
      <c r="J248" t="s">
        <v>20</v>
      </c>
      <c r="K248" t="s">
        <v>21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2013</v>
      </c>
      <c r="S248" t="s">
        <v>2013</v>
      </c>
      <c r="T248" t="s">
        <v>2014</v>
      </c>
    </row>
    <row r="249" spans="1:20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14"/>
        <v>932.61616161616166</v>
      </c>
      <c r="G249" t="s">
        <v>19</v>
      </c>
      <c r="H249">
        <v>1884</v>
      </c>
      <c r="I249" s="4">
        <f t="shared" si="15"/>
        <v>98.013800424628457</v>
      </c>
      <c r="J249" t="s">
        <v>20</v>
      </c>
      <c r="K249" t="s">
        <v>21</v>
      </c>
      <c r="L249">
        <v>1482386400</v>
      </c>
      <c r="M249" s="11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2023</v>
      </c>
      <c r="S249" t="s">
        <v>2023</v>
      </c>
      <c r="T249" t="s">
        <v>2029</v>
      </c>
    </row>
    <row r="250" spans="1:20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14"/>
        <v>211.33870967741933</v>
      </c>
      <c r="G250" t="s">
        <v>19</v>
      </c>
      <c r="H250">
        <v>218</v>
      </c>
      <c r="I250" s="4">
        <f t="shared" si="15"/>
        <v>60.105504587155963</v>
      </c>
      <c r="J250" t="s">
        <v>24</v>
      </c>
      <c r="K250" t="s">
        <v>25</v>
      </c>
      <c r="L250">
        <v>1420005600</v>
      </c>
      <c r="M250" s="11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2026</v>
      </c>
      <c r="S250" t="s">
        <v>2026</v>
      </c>
      <c r="T250" t="s">
        <v>2037</v>
      </c>
    </row>
    <row r="251" spans="1:20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14"/>
        <v>273.32520325203251</v>
      </c>
      <c r="G251" t="s">
        <v>19</v>
      </c>
      <c r="H251">
        <v>6465</v>
      </c>
      <c r="I251" s="4">
        <f t="shared" si="15"/>
        <v>26.000773395204948</v>
      </c>
      <c r="J251" t="s">
        <v>20</v>
      </c>
      <c r="K251" t="s">
        <v>21</v>
      </c>
      <c r="L251">
        <v>1420178400</v>
      </c>
      <c r="M251" s="11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2023</v>
      </c>
      <c r="S251" t="s">
        <v>2023</v>
      </c>
      <c r="T251" t="s">
        <v>2035</v>
      </c>
    </row>
    <row r="252" spans="1:20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20</v>
      </c>
      <c r="K252" t="s">
        <v>21</v>
      </c>
      <c r="L252">
        <v>1264399200</v>
      </c>
      <c r="M252" s="11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2011</v>
      </c>
      <c r="S252" t="s">
        <v>2011</v>
      </c>
      <c r="T252" t="s">
        <v>2012</v>
      </c>
    </row>
    <row r="253" spans="1:20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20</v>
      </c>
      <c r="K253" t="s">
        <v>21</v>
      </c>
      <c r="L253">
        <v>1355032800</v>
      </c>
      <c r="M253" s="11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2015</v>
      </c>
      <c r="S253" t="s">
        <v>2015</v>
      </c>
      <c r="T253" t="s">
        <v>2016</v>
      </c>
    </row>
    <row r="254" spans="1:20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14"/>
        <v>626.29999999999995</v>
      </c>
      <c r="G254" t="s">
        <v>19</v>
      </c>
      <c r="H254">
        <v>59</v>
      </c>
      <c r="I254" s="4">
        <f t="shared" si="15"/>
        <v>106.15254237288136</v>
      </c>
      <c r="J254" t="s">
        <v>20</v>
      </c>
      <c r="K254" t="s">
        <v>21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2015</v>
      </c>
      <c r="S254" t="s">
        <v>2015</v>
      </c>
      <c r="T254" t="s">
        <v>2016</v>
      </c>
    </row>
    <row r="255" spans="1:20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2017</v>
      </c>
      <c r="S255" t="s">
        <v>2017</v>
      </c>
      <c r="T255" t="s">
        <v>2020</v>
      </c>
    </row>
    <row r="256" spans="1:20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14"/>
        <v>184.89130434782609</v>
      </c>
      <c r="G256" t="s">
        <v>19</v>
      </c>
      <c r="H256">
        <v>88</v>
      </c>
      <c r="I256" s="4">
        <f t="shared" si="15"/>
        <v>96.647727272727266</v>
      </c>
      <c r="J256" t="s">
        <v>20</v>
      </c>
      <c r="K256" t="s">
        <v>21</v>
      </c>
      <c r="L256">
        <v>1487656800</v>
      </c>
      <c r="M256" s="11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2023</v>
      </c>
      <c r="S256" t="s">
        <v>2023</v>
      </c>
      <c r="T256" t="s">
        <v>2024</v>
      </c>
    </row>
    <row r="257" spans="1:20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14"/>
        <v>120.16770186335404</v>
      </c>
      <c r="G257" t="s">
        <v>19</v>
      </c>
      <c r="H257">
        <v>1697</v>
      </c>
      <c r="I257" s="4">
        <f t="shared" si="15"/>
        <v>57.003535651149086</v>
      </c>
      <c r="J257" t="s">
        <v>20</v>
      </c>
      <c r="K257" t="s">
        <v>21</v>
      </c>
      <c r="L257">
        <v>1297836000</v>
      </c>
      <c r="M257" s="11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2011</v>
      </c>
      <c r="S257" t="s">
        <v>2011</v>
      </c>
      <c r="T257" t="s">
        <v>2012</v>
      </c>
    </row>
    <row r="258" spans="1:20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36</v>
      </c>
      <c r="K258" t="s">
        <v>37</v>
      </c>
      <c r="L258">
        <v>1453615200</v>
      </c>
      <c r="M258" s="11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2011</v>
      </c>
      <c r="S258" t="s">
        <v>2011</v>
      </c>
      <c r="T258" t="s">
        <v>2012</v>
      </c>
    </row>
    <row r="259" spans="1:20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si="14"/>
        <v>146</v>
      </c>
      <c r="G259" t="s">
        <v>19</v>
      </c>
      <c r="H259">
        <v>92</v>
      </c>
      <c r="I259" s="4">
        <f t="shared" si="15"/>
        <v>90.456521739130437</v>
      </c>
      <c r="J259" t="s">
        <v>20</v>
      </c>
      <c r="K259" t="s">
        <v>21</v>
      </c>
      <c r="L259">
        <v>1362463200</v>
      </c>
      <c r="M259" s="11">
        <f t="shared" ref="M259:M322" si="16">(((L259/60)/60)/24)+DATE(1970,1,1)</f>
        <v>41338.25</v>
      </c>
      <c r="N259">
        <v>1363669200</v>
      </c>
      <c r="O259" s="11">
        <f t="shared" ref="O259:O322" si="17">(((N259/60)/60)/24)+DATE(1970,1,1)</f>
        <v>41352.208333333336</v>
      </c>
      <c r="P259" t="b">
        <v>0</v>
      </c>
      <c r="Q259" t="b">
        <v>0</v>
      </c>
      <c r="R259" t="s">
        <v>2015</v>
      </c>
      <c r="S259" t="s">
        <v>2015</v>
      </c>
      <c r="T259" t="s">
        <v>2016</v>
      </c>
    </row>
    <row r="260" spans="1:20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ref="F260:F323" si="18">E260/D260*100</f>
        <v>268.48</v>
      </c>
      <c r="G260" t="s">
        <v>19</v>
      </c>
      <c r="H260">
        <v>186</v>
      </c>
      <c r="I260" s="4">
        <f t="shared" ref="I260:I323" si="19">E260/H260</f>
        <v>72.172043010752688</v>
      </c>
      <c r="J260" t="s">
        <v>20</v>
      </c>
      <c r="K260" t="s">
        <v>21</v>
      </c>
      <c r="L260">
        <v>1481176800</v>
      </c>
      <c r="M260" s="11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2015</v>
      </c>
      <c r="S260" t="s">
        <v>2015</v>
      </c>
      <c r="T260" t="s">
        <v>2016</v>
      </c>
    </row>
    <row r="261" spans="1:20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si="18"/>
        <v>597.5</v>
      </c>
      <c r="G261" t="s">
        <v>19</v>
      </c>
      <c r="H261">
        <v>138</v>
      </c>
      <c r="I261" s="4">
        <f t="shared" si="19"/>
        <v>77.934782608695656</v>
      </c>
      <c r="J261" t="s">
        <v>20</v>
      </c>
      <c r="K261" t="s">
        <v>21</v>
      </c>
      <c r="L261">
        <v>1354946400</v>
      </c>
      <c r="M261" s="11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2030</v>
      </c>
      <c r="S261" t="s">
        <v>2030</v>
      </c>
      <c r="T261" t="s">
        <v>2031</v>
      </c>
    </row>
    <row r="262" spans="1:20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8"/>
        <v>157.69841269841268</v>
      </c>
      <c r="G262" t="s">
        <v>19</v>
      </c>
      <c r="H262">
        <v>261</v>
      </c>
      <c r="I262" s="4">
        <f t="shared" si="19"/>
        <v>38.065134099616856</v>
      </c>
      <c r="J262" t="s">
        <v>20</v>
      </c>
      <c r="K262" t="s">
        <v>21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2011</v>
      </c>
      <c r="S262" t="s">
        <v>2011</v>
      </c>
      <c r="T262" t="s">
        <v>2012</v>
      </c>
    </row>
    <row r="263" spans="1:20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20</v>
      </c>
      <c r="K263" t="s">
        <v>21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2011</v>
      </c>
      <c r="S263" t="s">
        <v>2011</v>
      </c>
      <c r="T263" t="s">
        <v>2012</v>
      </c>
    </row>
    <row r="264" spans="1:20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8"/>
        <v>313.41176470588238</v>
      </c>
      <c r="G264" t="s">
        <v>19</v>
      </c>
      <c r="H264">
        <v>107</v>
      </c>
      <c r="I264" s="4">
        <f t="shared" si="19"/>
        <v>49.794392523364486</v>
      </c>
      <c r="J264" t="s">
        <v>20</v>
      </c>
      <c r="K264" t="s">
        <v>21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2011</v>
      </c>
      <c r="S264" t="s">
        <v>2011</v>
      </c>
      <c r="T264" t="s">
        <v>2021</v>
      </c>
    </row>
    <row r="265" spans="1:20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8"/>
        <v>370.89655172413791</v>
      </c>
      <c r="G265" t="s">
        <v>19</v>
      </c>
      <c r="H265">
        <v>199</v>
      </c>
      <c r="I265" s="4">
        <f t="shared" si="19"/>
        <v>54.050251256281406</v>
      </c>
      <c r="J265" t="s">
        <v>20</v>
      </c>
      <c r="K265" t="s">
        <v>21</v>
      </c>
      <c r="L265">
        <v>1263016800</v>
      </c>
      <c r="M265" s="11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2030</v>
      </c>
      <c r="S265" t="s">
        <v>2030</v>
      </c>
      <c r="T265" t="s">
        <v>2031</v>
      </c>
    </row>
    <row r="266" spans="1:20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8"/>
        <v>362.66447368421052</v>
      </c>
      <c r="G266" t="s">
        <v>19</v>
      </c>
      <c r="H266">
        <v>5512</v>
      </c>
      <c r="I266" s="4">
        <f t="shared" si="19"/>
        <v>30.002721335268504</v>
      </c>
      <c r="J266" t="s">
        <v>20</v>
      </c>
      <c r="K266" t="s">
        <v>21</v>
      </c>
      <c r="L266">
        <v>1360648800</v>
      </c>
      <c r="M266" s="11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2015</v>
      </c>
      <c r="S266" t="s">
        <v>2015</v>
      </c>
      <c r="T266" t="s">
        <v>2016</v>
      </c>
    </row>
    <row r="267" spans="1:20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8"/>
        <v>123.08163265306122</v>
      </c>
      <c r="G267" t="s">
        <v>19</v>
      </c>
      <c r="H267">
        <v>86</v>
      </c>
      <c r="I267" s="4">
        <f t="shared" si="19"/>
        <v>70.127906976744185</v>
      </c>
      <c r="J267" t="s">
        <v>20</v>
      </c>
      <c r="K267" t="s">
        <v>21</v>
      </c>
      <c r="L267">
        <v>1451800800</v>
      </c>
      <c r="M267" s="11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2015</v>
      </c>
      <c r="S267" t="s">
        <v>2015</v>
      </c>
      <c r="T267" t="s">
        <v>2016</v>
      </c>
    </row>
    <row r="268" spans="1:20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94</v>
      </c>
      <c r="K268" t="s">
        <v>95</v>
      </c>
      <c r="L268">
        <v>1415340000</v>
      </c>
      <c r="M268" s="11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2011</v>
      </c>
      <c r="S268" t="s">
        <v>2011</v>
      </c>
      <c r="T268" t="s">
        <v>2034</v>
      </c>
    </row>
    <row r="269" spans="1:20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8"/>
        <v>233.62012987012989</v>
      </c>
      <c r="G269" t="s">
        <v>19</v>
      </c>
      <c r="H269">
        <v>2768</v>
      </c>
      <c r="I269" s="4">
        <f t="shared" si="19"/>
        <v>51.990606936416185</v>
      </c>
      <c r="J269" t="s">
        <v>24</v>
      </c>
      <c r="K269" t="s">
        <v>25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2015</v>
      </c>
      <c r="S269" t="s">
        <v>2015</v>
      </c>
      <c r="T269" t="s">
        <v>2016</v>
      </c>
    </row>
    <row r="270" spans="1:20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8"/>
        <v>180.53333333333333</v>
      </c>
      <c r="G270" t="s">
        <v>19</v>
      </c>
      <c r="H270">
        <v>48</v>
      </c>
      <c r="I270" s="4">
        <f t="shared" si="19"/>
        <v>56.416666666666664</v>
      </c>
      <c r="J270" t="s">
        <v>20</v>
      </c>
      <c r="K270" t="s">
        <v>21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2017</v>
      </c>
      <c r="S270" t="s">
        <v>2017</v>
      </c>
      <c r="T270" t="s">
        <v>2018</v>
      </c>
    </row>
    <row r="271" spans="1:20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8"/>
        <v>252.62857142857143</v>
      </c>
      <c r="G271" t="s">
        <v>19</v>
      </c>
      <c r="H271">
        <v>87</v>
      </c>
      <c r="I271" s="4">
        <f t="shared" si="19"/>
        <v>101.63218390804597</v>
      </c>
      <c r="J271" t="s">
        <v>20</v>
      </c>
      <c r="K271" t="s">
        <v>21</v>
      </c>
      <c r="L271">
        <v>1548914400</v>
      </c>
      <c r="M271" s="11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2017</v>
      </c>
      <c r="S271" t="s">
        <v>2017</v>
      </c>
      <c r="T271" t="s">
        <v>2036</v>
      </c>
    </row>
    <row r="272" spans="1:20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8"/>
        <v>27.176538240368025</v>
      </c>
      <c r="G272" t="s">
        <v>63</v>
      </c>
      <c r="H272">
        <v>1890</v>
      </c>
      <c r="I272" s="4">
        <f t="shared" si="19"/>
        <v>25.005291005291006</v>
      </c>
      <c r="J272" t="s">
        <v>20</v>
      </c>
      <c r="K272" t="s">
        <v>21</v>
      </c>
      <c r="L272">
        <v>1291269600</v>
      </c>
      <c r="M272" s="11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2026</v>
      </c>
      <c r="S272" t="s">
        <v>2026</v>
      </c>
      <c r="T272" t="s">
        <v>2027</v>
      </c>
    </row>
    <row r="273" spans="1:20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8"/>
        <v>1.2706571242680547</v>
      </c>
      <c r="G273" t="s">
        <v>42</v>
      </c>
      <c r="H273">
        <v>61</v>
      </c>
      <c r="I273" s="4">
        <f t="shared" si="19"/>
        <v>32.016393442622949</v>
      </c>
      <c r="J273" t="s">
        <v>20</v>
      </c>
      <c r="K273" t="s">
        <v>21</v>
      </c>
      <c r="L273">
        <v>1449468000</v>
      </c>
      <c r="M273" s="11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2030</v>
      </c>
      <c r="S273" t="s">
        <v>2030</v>
      </c>
      <c r="T273" t="s">
        <v>2031</v>
      </c>
    </row>
    <row r="274" spans="1:20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8"/>
        <v>304.0097847358121</v>
      </c>
      <c r="G274" t="s">
        <v>19</v>
      </c>
      <c r="H274">
        <v>1894</v>
      </c>
      <c r="I274" s="4">
        <f t="shared" si="19"/>
        <v>82.021647307286173</v>
      </c>
      <c r="J274" t="s">
        <v>20</v>
      </c>
      <c r="K274" t="s">
        <v>21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2015</v>
      </c>
      <c r="S274" t="s">
        <v>2015</v>
      </c>
      <c r="T274" t="s">
        <v>2016</v>
      </c>
    </row>
    <row r="275" spans="1:20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8"/>
        <v>137.23076923076923</v>
      </c>
      <c r="G275" t="s">
        <v>19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2015</v>
      </c>
      <c r="S275" t="s">
        <v>2015</v>
      </c>
      <c r="T275" t="s">
        <v>2016</v>
      </c>
    </row>
    <row r="276" spans="1:20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20</v>
      </c>
      <c r="K276" t="s">
        <v>21</v>
      </c>
      <c r="L276">
        <v>1509948000</v>
      </c>
      <c r="M276" s="11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2015</v>
      </c>
      <c r="S276" t="s">
        <v>2015</v>
      </c>
      <c r="T276" t="s">
        <v>2016</v>
      </c>
    </row>
    <row r="277" spans="1:20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8"/>
        <v>241.51282051282053</v>
      </c>
      <c r="G277" t="s">
        <v>19</v>
      </c>
      <c r="H277">
        <v>116</v>
      </c>
      <c r="I277" s="4">
        <f t="shared" si="19"/>
        <v>81.198275862068968</v>
      </c>
      <c r="J277" t="s">
        <v>20</v>
      </c>
      <c r="K277" t="s">
        <v>21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2023</v>
      </c>
      <c r="S277" t="s">
        <v>2023</v>
      </c>
      <c r="T277" t="s">
        <v>2035</v>
      </c>
    </row>
    <row r="278" spans="1:20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20</v>
      </c>
      <c r="K278" t="s">
        <v>21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2026</v>
      </c>
      <c r="S278" t="s">
        <v>2026</v>
      </c>
      <c r="T278" t="s">
        <v>2027</v>
      </c>
    </row>
    <row r="279" spans="1:20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8"/>
        <v>1066.4285714285716</v>
      </c>
      <c r="G279" t="s">
        <v>19</v>
      </c>
      <c r="H279">
        <v>83</v>
      </c>
      <c r="I279" s="4">
        <f t="shared" si="19"/>
        <v>89.939759036144579</v>
      </c>
      <c r="J279" t="s">
        <v>20</v>
      </c>
      <c r="K279" t="s">
        <v>21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2015</v>
      </c>
      <c r="S279" t="s">
        <v>2015</v>
      </c>
      <c r="T279" t="s">
        <v>2016</v>
      </c>
    </row>
    <row r="280" spans="1:20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8"/>
        <v>325.88888888888891</v>
      </c>
      <c r="G280" t="s">
        <v>19</v>
      </c>
      <c r="H280">
        <v>91</v>
      </c>
      <c r="I280" s="4">
        <f t="shared" si="19"/>
        <v>96.692307692307693</v>
      </c>
      <c r="J280" t="s">
        <v>20</v>
      </c>
      <c r="K280" t="s">
        <v>21</v>
      </c>
      <c r="L280">
        <v>1353909600</v>
      </c>
      <c r="M280" s="11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2013</v>
      </c>
      <c r="S280" t="s">
        <v>2013</v>
      </c>
      <c r="T280" t="s">
        <v>2014</v>
      </c>
    </row>
    <row r="281" spans="1:20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8"/>
        <v>170.70000000000002</v>
      </c>
      <c r="G281" t="s">
        <v>19</v>
      </c>
      <c r="H281">
        <v>546</v>
      </c>
      <c r="I281" s="4">
        <f t="shared" si="19"/>
        <v>25.010989010989011</v>
      </c>
      <c r="J281" t="s">
        <v>20</v>
      </c>
      <c r="K281" t="s">
        <v>21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2015</v>
      </c>
      <c r="S281" t="s">
        <v>2015</v>
      </c>
      <c r="T281" t="s">
        <v>2016</v>
      </c>
    </row>
    <row r="282" spans="1:20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8"/>
        <v>581.44000000000005</v>
      </c>
      <c r="G282" t="s">
        <v>19</v>
      </c>
      <c r="H282">
        <v>393</v>
      </c>
      <c r="I282" s="4">
        <f t="shared" si="19"/>
        <v>36.987277353689571</v>
      </c>
      <c r="J282" t="s">
        <v>20</v>
      </c>
      <c r="K282" t="s">
        <v>21</v>
      </c>
      <c r="L282">
        <v>1511244000</v>
      </c>
      <c r="M282" s="11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2017</v>
      </c>
      <c r="S282" t="s">
        <v>2017</v>
      </c>
      <c r="T282" t="s">
        <v>2025</v>
      </c>
    </row>
    <row r="283" spans="1:20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20</v>
      </c>
      <c r="K283" t="s">
        <v>21</v>
      </c>
      <c r="L283">
        <v>1331445600</v>
      </c>
      <c r="M283" s="11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2015</v>
      </c>
      <c r="S283" t="s">
        <v>2015</v>
      </c>
      <c r="T283" t="s">
        <v>2016</v>
      </c>
    </row>
    <row r="284" spans="1:20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8"/>
        <v>108.04761904761904</v>
      </c>
      <c r="G284" t="s">
        <v>19</v>
      </c>
      <c r="H284">
        <v>133</v>
      </c>
      <c r="I284" s="4">
        <f t="shared" si="19"/>
        <v>68.240601503759393</v>
      </c>
      <c r="J284" t="s">
        <v>20</v>
      </c>
      <c r="K284" t="s">
        <v>21</v>
      </c>
      <c r="L284">
        <v>1480226400</v>
      </c>
      <c r="M284" s="11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2017</v>
      </c>
      <c r="S284" t="s">
        <v>2017</v>
      </c>
      <c r="T284" t="s">
        <v>2036</v>
      </c>
    </row>
    <row r="285" spans="1:20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32</v>
      </c>
      <c r="K285" t="s">
        <v>33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2011</v>
      </c>
      <c r="S285" t="s">
        <v>2011</v>
      </c>
      <c r="T285" t="s">
        <v>2012</v>
      </c>
    </row>
    <row r="286" spans="1:20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20</v>
      </c>
      <c r="K286" t="s">
        <v>21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2013</v>
      </c>
      <c r="S286" t="s">
        <v>2013</v>
      </c>
      <c r="T286" t="s">
        <v>2014</v>
      </c>
    </row>
    <row r="287" spans="1:20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8"/>
        <v>706.33333333333337</v>
      </c>
      <c r="G287" t="s">
        <v>19</v>
      </c>
      <c r="H287">
        <v>254</v>
      </c>
      <c r="I287" s="4">
        <f t="shared" si="19"/>
        <v>25.027559055118111</v>
      </c>
      <c r="J287" t="s">
        <v>20</v>
      </c>
      <c r="K287" t="s">
        <v>21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2015</v>
      </c>
      <c r="S287" t="s">
        <v>2015</v>
      </c>
      <c r="T287" t="s">
        <v>2016</v>
      </c>
    </row>
    <row r="288" spans="1:20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8"/>
        <v>17.446030330062445</v>
      </c>
      <c r="G288" t="s">
        <v>63</v>
      </c>
      <c r="H288">
        <v>184</v>
      </c>
      <c r="I288" s="4">
        <f t="shared" si="19"/>
        <v>106.28804347826087</v>
      </c>
      <c r="J288" t="s">
        <v>20</v>
      </c>
      <c r="K288" t="s">
        <v>21</v>
      </c>
      <c r="L288">
        <v>1479880800</v>
      </c>
      <c r="M288" s="11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2015</v>
      </c>
      <c r="S288" t="s">
        <v>2015</v>
      </c>
      <c r="T288" t="s">
        <v>2016</v>
      </c>
    </row>
    <row r="289" spans="1:20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8"/>
        <v>209.73015873015873</v>
      </c>
      <c r="G289" t="s">
        <v>19</v>
      </c>
      <c r="H289">
        <v>176</v>
      </c>
      <c r="I289" s="4">
        <f t="shared" si="19"/>
        <v>75.07386363636364</v>
      </c>
      <c r="J289" t="s">
        <v>20</v>
      </c>
      <c r="K289" t="s">
        <v>21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2011</v>
      </c>
      <c r="S289" t="s">
        <v>2011</v>
      </c>
      <c r="T289" t="s">
        <v>2019</v>
      </c>
    </row>
    <row r="290" spans="1:20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32</v>
      </c>
      <c r="K290" t="s">
        <v>33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2011</v>
      </c>
      <c r="S290" t="s">
        <v>2011</v>
      </c>
      <c r="T290" t="s">
        <v>2033</v>
      </c>
    </row>
    <row r="291" spans="1:20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8"/>
        <v>1684.25</v>
      </c>
      <c r="G291" t="s">
        <v>19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2015</v>
      </c>
      <c r="S291" t="s">
        <v>2015</v>
      </c>
      <c r="T291" t="s">
        <v>2016</v>
      </c>
    </row>
    <row r="292" spans="1:20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20</v>
      </c>
      <c r="K292" t="s">
        <v>21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2017</v>
      </c>
      <c r="S292" t="s">
        <v>2017</v>
      </c>
      <c r="T292" t="s">
        <v>2018</v>
      </c>
    </row>
    <row r="293" spans="1:20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8"/>
        <v>456.61111111111109</v>
      </c>
      <c r="G293" t="s">
        <v>19</v>
      </c>
      <c r="H293">
        <v>107</v>
      </c>
      <c r="I293" s="4">
        <f t="shared" si="19"/>
        <v>76.813084112149539</v>
      </c>
      <c r="J293" t="s">
        <v>20</v>
      </c>
      <c r="K293" t="s">
        <v>21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2013</v>
      </c>
      <c r="S293" t="s">
        <v>2013</v>
      </c>
      <c r="T293" t="s">
        <v>2014</v>
      </c>
    </row>
    <row r="294" spans="1:20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20</v>
      </c>
      <c r="K294" t="s">
        <v>21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2009</v>
      </c>
      <c r="S294" t="s">
        <v>2009</v>
      </c>
      <c r="T294" t="s">
        <v>2010</v>
      </c>
    </row>
    <row r="295" spans="1:20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8"/>
        <v>16.384615384615383</v>
      </c>
      <c r="G295" t="s">
        <v>63</v>
      </c>
      <c r="H295">
        <v>32</v>
      </c>
      <c r="I295" s="4">
        <f t="shared" si="19"/>
        <v>33.28125</v>
      </c>
      <c r="J295" t="s">
        <v>94</v>
      </c>
      <c r="K295" t="s">
        <v>95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2015</v>
      </c>
      <c r="S295" t="s">
        <v>2015</v>
      </c>
      <c r="T295" t="s">
        <v>2016</v>
      </c>
    </row>
    <row r="296" spans="1:20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8"/>
        <v>1339.6666666666667</v>
      </c>
      <c r="G296" t="s">
        <v>19</v>
      </c>
      <c r="H296">
        <v>183</v>
      </c>
      <c r="I296" s="4">
        <f t="shared" si="19"/>
        <v>43.923497267759565</v>
      </c>
      <c r="J296" t="s">
        <v>20</v>
      </c>
      <c r="K296" t="s">
        <v>21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2015</v>
      </c>
      <c r="S296" t="s">
        <v>2015</v>
      </c>
      <c r="T296" t="s">
        <v>2016</v>
      </c>
    </row>
    <row r="297" spans="1:20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86</v>
      </c>
      <c r="K297" t="s">
        <v>87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2015</v>
      </c>
      <c r="S297" t="s">
        <v>2015</v>
      </c>
      <c r="T297" t="s">
        <v>2016</v>
      </c>
    </row>
    <row r="298" spans="1:20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24</v>
      </c>
      <c r="K298" t="s">
        <v>25</v>
      </c>
      <c r="L298">
        <v>1548655200</v>
      </c>
      <c r="M298" s="11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2015</v>
      </c>
      <c r="S298" t="s">
        <v>2015</v>
      </c>
      <c r="T298" t="s">
        <v>2016</v>
      </c>
    </row>
    <row r="299" spans="1:20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24</v>
      </c>
      <c r="K299" t="s">
        <v>25</v>
      </c>
      <c r="L299">
        <v>1389679200</v>
      </c>
      <c r="M299" s="11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2015</v>
      </c>
      <c r="S299" t="s">
        <v>2015</v>
      </c>
      <c r="T299" t="s">
        <v>2016</v>
      </c>
    </row>
    <row r="300" spans="1:20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8"/>
        <v>143.91428571428571</v>
      </c>
      <c r="G300" t="s">
        <v>19</v>
      </c>
      <c r="H300">
        <v>72</v>
      </c>
      <c r="I300" s="4">
        <f t="shared" si="19"/>
        <v>69.958333333333329</v>
      </c>
      <c r="J300" t="s">
        <v>20</v>
      </c>
      <c r="K300" t="s">
        <v>21</v>
      </c>
      <c r="L300">
        <v>1456466400</v>
      </c>
      <c r="M300" s="11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2011</v>
      </c>
      <c r="S300" t="s">
        <v>2011</v>
      </c>
      <c r="T300" t="s">
        <v>2012</v>
      </c>
    </row>
    <row r="301" spans="1:20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20</v>
      </c>
      <c r="K301" t="s">
        <v>21</v>
      </c>
      <c r="L301">
        <v>1456984800</v>
      </c>
      <c r="M301" s="11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2009</v>
      </c>
      <c r="S301" t="s">
        <v>2009</v>
      </c>
      <c r="T301" t="s">
        <v>2010</v>
      </c>
    </row>
    <row r="302" spans="1:20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32</v>
      </c>
      <c r="K302" t="s">
        <v>33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2023</v>
      </c>
      <c r="S302" t="s">
        <v>2023</v>
      </c>
      <c r="T302" t="s">
        <v>2024</v>
      </c>
    </row>
    <row r="303" spans="1:20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8"/>
        <v>1344.6666666666667</v>
      </c>
      <c r="G303" t="s">
        <v>19</v>
      </c>
      <c r="H303">
        <v>295</v>
      </c>
      <c r="I303" s="4">
        <f t="shared" si="19"/>
        <v>41.023728813559323</v>
      </c>
      <c r="J303" t="s">
        <v>20</v>
      </c>
      <c r="K303" t="s">
        <v>21</v>
      </c>
      <c r="L303">
        <v>1424930400</v>
      </c>
      <c r="M303" s="11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2017</v>
      </c>
      <c r="S303" t="s">
        <v>2017</v>
      </c>
      <c r="T303" t="s">
        <v>2018</v>
      </c>
    </row>
    <row r="304" spans="1:20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20</v>
      </c>
      <c r="K304" t="s">
        <v>21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2015</v>
      </c>
      <c r="S304" t="s">
        <v>2015</v>
      </c>
      <c r="T304" t="s">
        <v>2016</v>
      </c>
    </row>
    <row r="305" spans="1:20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20</v>
      </c>
      <c r="K305" t="s">
        <v>21</v>
      </c>
      <c r="L305">
        <v>1452146400</v>
      </c>
      <c r="M305" s="11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2011</v>
      </c>
      <c r="S305" t="s">
        <v>2011</v>
      </c>
      <c r="T305" t="s">
        <v>2021</v>
      </c>
    </row>
    <row r="306" spans="1:20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8"/>
        <v>546.14285714285722</v>
      </c>
      <c r="G306" t="s">
        <v>19</v>
      </c>
      <c r="H306">
        <v>142</v>
      </c>
      <c r="I306" s="4">
        <f t="shared" si="19"/>
        <v>80.767605633802816</v>
      </c>
      <c r="J306" t="s">
        <v>20</v>
      </c>
      <c r="K306" t="s">
        <v>21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2017</v>
      </c>
      <c r="S306" t="s">
        <v>2017</v>
      </c>
      <c r="T306" t="s">
        <v>2018</v>
      </c>
    </row>
    <row r="307" spans="1:20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8"/>
        <v>286.21428571428572</v>
      </c>
      <c r="G307" t="s">
        <v>19</v>
      </c>
      <c r="H307">
        <v>85</v>
      </c>
      <c r="I307" s="4">
        <f t="shared" si="19"/>
        <v>94.28235294117647</v>
      </c>
      <c r="J307" t="s">
        <v>20</v>
      </c>
      <c r="K307" t="s">
        <v>21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2015</v>
      </c>
      <c r="S307" t="s">
        <v>2015</v>
      </c>
      <c r="T307" t="s">
        <v>2016</v>
      </c>
    </row>
    <row r="308" spans="1:20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20</v>
      </c>
      <c r="K308" t="s">
        <v>21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2015</v>
      </c>
      <c r="S308" t="s">
        <v>2015</v>
      </c>
      <c r="T308" t="s">
        <v>2016</v>
      </c>
    </row>
    <row r="309" spans="1:20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8"/>
        <v>132.13677811550153</v>
      </c>
      <c r="G309" t="s">
        <v>19</v>
      </c>
      <c r="H309">
        <v>659</v>
      </c>
      <c r="I309" s="4">
        <f t="shared" si="19"/>
        <v>65.968133535660087</v>
      </c>
      <c r="J309" t="s">
        <v>32</v>
      </c>
      <c r="K309" t="s">
        <v>33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2023</v>
      </c>
      <c r="S309" t="s">
        <v>2023</v>
      </c>
      <c r="T309" t="s">
        <v>2029</v>
      </c>
    </row>
    <row r="310" spans="1:20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20</v>
      </c>
      <c r="K310" t="s">
        <v>21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2015</v>
      </c>
      <c r="S310" t="s">
        <v>2015</v>
      </c>
      <c r="T310" t="s">
        <v>2016</v>
      </c>
    </row>
    <row r="311" spans="1:20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8"/>
        <v>75.292682926829272</v>
      </c>
      <c r="G311" t="s">
        <v>63</v>
      </c>
      <c r="H311">
        <v>75</v>
      </c>
      <c r="I311" s="4">
        <f t="shared" si="19"/>
        <v>41.16</v>
      </c>
      <c r="J311" t="s">
        <v>20</v>
      </c>
      <c r="K311" t="s">
        <v>21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2011</v>
      </c>
      <c r="S311" t="s">
        <v>2011</v>
      </c>
      <c r="T311" t="s">
        <v>2021</v>
      </c>
    </row>
    <row r="312" spans="1:20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20</v>
      </c>
      <c r="K312" t="s">
        <v>21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2026</v>
      </c>
      <c r="S312" t="s">
        <v>2026</v>
      </c>
      <c r="T312" t="s">
        <v>2027</v>
      </c>
    </row>
    <row r="313" spans="1:20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8"/>
        <v>203.36507936507937</v>
      </c>
      <c r="G313" t="s">
        <v>19</v>
      </c>
      <c r="H313">
        <v>121</v>
      </c>
      <c r="I313" s="4">
        <f t="shared" si="19"/>
        <v>105.88429752066116</v>
      </c>
      <c r="J313" t="s">
        <v>20</v>
      </c>
      <c r="K313" t="s">
        <v>21</v>
      </c>
      <c r="L313">
        <v>1297836000</v>
      </c>
      <c r="M313" s="11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2015</v>
      </c>
      <c r="S313" t="s">
        <v>2015</v>
      </c>
      <c r="T313" t="s">
        <v>2016</v>
      </c>
    </row>
    <row r="314" spans="1:20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8"/>
        <v>310.2284263959391</v>
      </c>
      <c r="G314" t="s">
        <v>19</v>
      </c>
      <c r="H314">
        <v>3742</v>
      </c>
      <c r="I314" s="4">
        <f t="shared" si="19"/>
        <v>48.996525921966864</v>
      </c>
      <c r="J314" t="s">
        <v>20</v>
      </c>
      <c r="K314" t="s">
        <v>21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2015</v>
      </c>
      <c r="S314" t="s">
        <v>2015</v>
      </c>
      <c r="T314" t="s">
        <v>2016</v>
      </c>
    </row>
    <row r="315" spans="1:20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8"/>
        <v>395.31818181818181</v>
      </c>
      <c r="G315" t="s">
        <v>19</v>
      </c>
      <c r="H315">
        <v>223</v>
      </c>
      <c r="I315" s="4">
        <f t="shared" si="19"/>
        <v>39</v>
      </c>
      <c r="J315" t="s">
        <v>20</v>
      </c>
      <c r="K315" t="s">
        <v>21</v>
      </c>
      <c r="L315">
        <v>1330322400</v>
      </c>
      <c r="M315" s="11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2011</v>
      </c>
      <c r="S315" t="s">
        <v>2011</v>
      </c>
      <c r="T315" t="s">
        <v>2012</v>
      </c>
    </row>
    <row r="316" spans="1:20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8"/>
        <v>294.71428571428572</v>
      </c>
      <c r="G316" t="s">
        <v>19</v>
      </c>
      <c r="H316">
        <v>133</v>
      </c>
      <c r="I316" s="4">
        <f t="shared" si="19"/>
        <v>31.022556390977442</v>
      </c>
      <c r="J316" t="s">
        <v>20</v>
      </c>
      <c r="K316" t="s">
        <v>21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2017</v>
      </c>
      <c r="S316" t="s">
        <v>2017</v>
      </c>
      <c r="T316" t="s">
        <v>2018</v>
      </c>
    </row>
    <row r="317" spans="1:20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20</v>
      </c>
      <c r="K317" t="s">
        <v>21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2015</v>
      </c>
      <c r="S317" t="s">
        <v>2015</v>
      </c>
      <c r="T317" t="s">
        <v>2016</v>
      </c>
    </row>
    <row r="318" spans="1:20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94</v>
      </c>
      <c r="K318" t="s">
        <v>95</v>
      </c>
      <c r="L318">
        <v>1574143200</v>
      </c>
      <c r="M318" s="11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2009</v>
      </c>
      <c r="S318" t="s">
        <v>2009</v>
      </c>
      <c r="T318" t="s">
        <v>2010</v>
      </c>
    </row>
    <row r="319" spans="1:20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20</v>
      </c>
      <c r="K319" t="s">
        <v>21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2015</v>
      </c>
      <c r="S319" t="s">
        <v>2015</v>
      </c>
      <c r="T319" t="s">
        <v>2016</v>
      </c>
    </row>
    <row r="320" spans="1:20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20</v>
      </c>
      <c r="K320" t="s">
        <v>21</v>
      </c>
      <c r="L320">
        <v>1392357600</v>
      </c>
      <c r="M320" s="11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2011</v>
      </c>
      <c r="S320" t="s">
        <v>2011</v>
      </c>
      <c r="T320" t="s">
        <v>2012</v>
      </c>
    </row>
    <row r="321" spans="1:20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8"/>
        <v>38.702380952380956</v>
      </c>
      <c r="G321" t="s">
        <v>63</v>
      </c>
      <c r="H321">
        <v>64</v>
      </c>
      <c r="I321" s="4">
        <f t="shared" si="19"/>
        <v>50.796875</v>
      </c>
      <c r="J321" t="s">
        <v>20</v>
      </c>
      <c r="K321" t="s">
        <v>21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2013</v>
      </c>
      <c r="S321" t="s">
        <v>2013</v>
      </c>
      <c r="T321" t="s">
        <v>2014</v>
      </c>
    </row>
    <row r="322" spans="1:20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20</v>
      </c>
      <c r="K322" t="s">
        <v>21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2023</v>
      </c>
      <c r="S322" t="s">
        <v>2023</v>
      </c>
      <c r="T322" t="s">
        <v>2029</v>
      </c>
    </row>
    <row r="323" spans="1:20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20</v>
      </c>
      <c r="K323" t="s">
        <v>21</v>
      </c>
      <c r="L323">
        <v>1301634000</v>
      </c>
      <c r="M323" s="11">
        <f t="shared" ref="M323:M386" si="20">(((L323/60)/60)/24)+DATE(1970,1,1)</f>
        <v>40634.208333333336</v>
      </c>
      <c r="N323">
        <v>1302325200</v>
      </c>
      <c r="O323" s="11">
        <f t="shared" ref="O323:O386" si="21">(((N323/60)/60)/24)+DATE(1970,1,1)</f>
        <v>40642.208333333336</v>
      </c>
      <c r="P323" t="b">
        <v>0</v>
      </c>
      <c r="Q323" t="b">
        <v>0</v>
      </c>
      <c r="R323" t="s">
        <v>2017</v>
      </c>
      <c r="S323" t="s">
        <v>2017</v>
      </c>
      <c r="T323" t="s">
        <v>2028</v>
      </c>
    </row>
    <row r="324" spans="1:20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ref="F324:F387" si="22">E324/D324*100</f>
        <v>166.56234096692114</v>
      </c>
      <c r="G324" t="s">
        <v>19</v>
      </c>
      <c r="H324">
        <v>5168</v>
      </c>
      <c r="I324" s="4">
        <f t="shared" ref="I324:I387" si="23">E324/H324</f>
        <v>37.998645510835914</v>
      </c>
      <c r="J324" t="s">
        <v>20</v>
      </c>
      <c r="K324" t="s">
        <v>21</v>
      </c>
      <c r="L324">
        <v>1290664800</v>
      </c>
      <c r="M324" s="11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2015</v>
      </c>
      <c r="S324" t="s">
        <v>2015</v>
      </c>
      <c r="T324" t="s">
        <v>2016</v>
      </c>
    </row>
    <row r="325" spans="1:20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36</v>
      </c>
      <c r="K325" t="s">
        <v>37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2017</v>
      </c>
      <c r="S325" t="s">
        <v>2017</v>
      </c>
      <c r="T325" t="s">
        <v>2018</v>
      </c>
    </row>
    <row r="326" spans="1:20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22"/>
        <v>164.05633802816902</v>
      </c>
      <c r="G326" t="s">
        <v>19</v>
      </c>
      <c r="H326">
        <v>307</v>
      </c>
      <c r="I326" s="4">
        <f t="shared" si="23"/>
        <v>37.941368078175898</v>
      </c>
      <c r="J326" t="s">
        <v>20</v>
      </c>
      <c r="K326" t="s">
        <v>21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2015</v>
      </c>
      <c r="S326" t="s">
        <v>2015</v>
      </c>
      <c r="T326" t="s">
        <v>2016</v>
      </c>
    </row>
    <row r="327" spans="1:20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20</v>
      </c>
      <c r="K327" t="s">
        <v>21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2015</v>
      </c>
      <c r="S327" t="s">
        <v>2015</v>
      </c>
      <c r="T327" t="s">
        <v>2016</v>
      </c>
    </row>
    <row r="328" spans="1:20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20</v>
      </c>
      <c r="K328" t="s">
        <v>21</v>
      </c>
      <c r="L328">
        <v>1451109600</v>
      </c>
      <c r="M328" s="11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2017</v>
      </c>
      <c r="S328" t="s">
        <v>2017</v>
      </c>
      <c r="T328" t="s">
        <v>2025</v>
      </c>
    </row>
    <row r="329" spans="1:20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20</v>
      </c>
      <c r="K329" t="s">
        <v>21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2015</v>
      </c>
      <c r="S329" t="s">
        <v>2015</v>
      </c>
      <c r="T329" t="s">
        <v>2016</v>
      </c>
    </row>
    <row r="330" spans="1:20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22"/>
        <v>133.56231003039514</v>
      </c>
      <c r="G330" t="s">
        <v>19</v>
      </c>
      <c r="H330">
        <v>2441</v>
      </c>
      <c r="I330" s="4">
        <f t="shared" si="23"/>
        <v>54.004916018025398</v>
      </c>
      <c r="J330" t="s">
        <v>20</v>
      </c>
      <c r="K330" t="s">
        <v>21</v>
      </c>
      <c r="L330">
        <v>1543557600</v>
      </c>
      <c r="M330" s="11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2011</v>
      </c>
      <c r="S330" t="s">
        <v>2011</v>
      </c>
      <c r="T330" t="s">
        <v>2012</v>
      </c>
    </row>
    <row r="331" spans="1:20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22"/>
        <v>22.896588486140725</v>
      </c>
      <c r="G331" t="s">
        <v>42</v>
      </c>
      <c r="H331">
        <v>211</v>
      </c>
      <c r="I331" s="4">
        <f t="shared" si="23"/>
        <v>101.78672985781991</v>
      </c>
      <c r="J331" t="s">
        <v>20</v>
      </c>
      <c r="K331" t="s">
        <v>21</v>
      </c>
      <c r="L331">
        <v>1481522400</v>
      </c>
      <c r="M331" s="11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2026</v>
      </c>
      <c r="S331" t="s">
        <v>2026</v>
      </c>
      <c r="T331" t="s">
        <v>2027</v>
      </c>
    </row>
    <row r="332" spans="1:20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22"/>
        <v>184.95548961424333</v>
      </c>
      <c r="G332" t="s">
        <v>19</v>
      </c>
      <c r="H332">
        <v>1385</v>
      </c>
      <c r="I332" s="4">
        <f t="shared" si="23"/>
        <v>45.003610108303249</v>
      </c>
      <c r="J332" t="s">
        <v>36</v>
      </c>
      <c r="K332" t="s">
        <v>37</v>
      </c>
      <c r="L332">
        <v>1512712800</v>
      </c>
      <c r="M332" s="11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2017</v>
      </c>
      <c r="S332" t="s">
        <v>2017</v>
      </c>
      <c r="T332" t="s">
        <v>2018</v>
      </c>
    </row>
    <row r="333" spans="1:20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22"/>
        <v>443.72727272727275</v>
      </c>
      <c r="G333" t="s">
        <v>19</v>
      </c>
      <c r="H333">
        <v>190</v>
      </c>
      <c r="I333" s="4">
        <f t="shared" si="23"/>
        <v>77.068421052631578</v>
      </c>
      <c r="J333" t="s">
        <v>20</v>
      </c>
      <c r="K333" t="s">
        <v>21</v>
      </c>
      <c r="L333">
        <v>1324274400</v>
      </c>
      <c r="M333" s="11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2009</v>
      </c>
      <c r="S333" t="s">
        <v>2009</v>
      </c>
      <c r="T333" t="s">
        <v>2010</v>
      </c>
    </row>
    <row r="334" spans="1:20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22"/>
        <v>199.9806763285024</v>
      </c>
      <c r="G334" t="s">
        <v>19</v>
      </c>
      <c r="H334">
        <v>470</v>
      </c>
      <c r="I334" s="4">
        <f t="shared" si="23"/>
        <v>88.076595744680844</v>
      </c>
      <c r="J334" t="s">
        <v>20</v>
      </c>
      <c r="K334" t="s">
        <v>21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2013</v>
      </c>
      <c r="S334" t="s">
        <v>2013</v>
      </c>
      <c r="T334" t="s">
        <v>2022</v>
      </c>
    </row>
    <row r="335" spans="1:20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22"/>
        <v>123.95833333333333</v>
      </c>
      <c r="G335" t="s">
        <v>19</v>
      </c>
      <c r="H335">
        <v>253</v>
      </c>
      <c r="I335" s="4">
        <f t="shared" si="23"/>
        <v>47.035573122529641</v>
      </c>
      <c r="J335" t="s">
        <v>20</v>
      </c>
      <c r="K335" t="s">
        <v>21</v>
      </c>
      <c r="L335">
        <v>1542693600</v>
      </c>
      <c r="M335" s="11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2015</v>
      </c>
      <c r="S335" t="s">
        <v>2015</v>
      </c>
      <c r="T335" t="s">
        <v>2016</v>
      </c>
    </row>
    <row r="336" spans="1:20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22"/>
        <v>186.61329305135951</v>
      </c>
      <c r="G336" t="s">
        <v>19</v>
      </c>
      <c r="H336">
        <v>1113</v>
      </c>
      <c r="I336" s="4">
        <f t="shared" si="23"/>
        <v>110.99550763701707</v>
      </c>
      <c r="J336" t="s">
        <v>20</v>
      </c>
      <c r="K336" t="s">
        <v>21</v>
      </c>
      <c r="L336">
        <v>1515564000</v>
      </c>
      <c r="M336" s="11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2011</v>
      </c>
      <c r="S336" t="s">
        <v>2011</v>
      </c>
      <c r="T336" t="s">
        <v>2012</v>
      </c>
    </row>
    <row r="337" spans="1:20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22"/>
        <v>114.28538550057536</v>
      </c>
      <c r="G337" t="s">
        <v>19</v>
      </c>
      <c r="H337">
        <v>2283</v>
      </c>
      <c r="I337" s="4">
        <f t="shared" si="23"/>
        <v>87.003066141042481</v>
      </c>
      <c r="J337" t="s">
        <v>20</v>
      </c>
      <c r="K337" t="s">
        <v>21</v>
      </c>
      <c r="L337">
        <v>1573797600</v>
      </c>
      <c r="M337" s="11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2011</v>
      </c>
      <c r="S337" t="s">
        <v>2011</v>
      </c>
      <c r="T337" t="s">
        <v>2012</v>
      </c>
    </row>
    <row r="338" spans="1:20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20</v>
      </c>
      <c r="K338" t="s">
        <v>21</v>
      </c>
      <c r="L338">
        <v>1292392800</v>
      </c>
      <c r="M338" s="11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2011</v>
      </c>
      <c r="S338" t="s">
        <v>2011</v>
      </c>
      <c r="T338" t="s">
        <v>2012</v>
      </c>
    </row>
    <row r="339" spans="1:20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22"/>
        <v>122.81904761904762</v>
      </c>
      <c r="G339" t="s">
        <v>19</v>
      </c>
      <c r="H339">
        <v>1095</v>
      </c>
      <c r="I339" s="4">
        <f t="shared" si="23"/>
        <v>105.9945205479452</v>
      </c>
      <c r="J339" t="s">
        <v>20</v>
      </c>
      <c r="K339" t="s">
        <v>21</v>
      </c>
      <c r="L339">
        <v>1573452000</v>
      </c>
      <c r="M339" s="11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2015</v>
      </c>
      <c r="S339" t="s">
        <v>2015</v>
      </c>
      <c r="T339" t="s">
        <v>2016</v>
      </c>
    </row>
    <row r="340" spans="1:20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22"/>
        <v>179.14326647564468</v>
      </c>
      <c r="G340" t="s">
        <v>19</v>
      </c>
      <c r="H340">
        <v>1690</v>
      </c>
      <c r="I340" s="4">
        <f t="shared" si="23"/>
        <v>73.989349112426041</v>
      </c>
      <c r="J340" t="s">
        <v>20</v>
      </c>
      <c r="K340" t="s">
        <v>21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2015</v>
      </c>
      <c r="S340" t="s">
        <v>2015</v>
      </c>
      <c r="T340" t="s">
        <v>2016</v>
      </c>
    </row>
    <row r="341" spans="1:20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22"/>
        <v>79.951577402787962</v>
      </c>
      <c r="G341" t="s">
        <v>63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2015</v>
      </c>
      <c r="S341" t="s">
        <v>2015</v>
      </c>
      <c r="T341" t="s">
        <v>2016</v>
      </c>
    </row>
    <row r="342" spans="1:20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20</v>
      </c>
      <c r="K342" t="s">
        <v>21</v>
      </c>
      <c r="L342">
        <v>1323669600</v>
      </c>
      <c r="M342" s="11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2030</v>
      </c>
      <c r="S342" t="s">
        <v>2030</v>
      </c>
      <c r="T342" t="s">
        <v>2031</v>
      </c>
    </row>
    <row r="343" spans="1:20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20</v>
      </c>
      <c r="K343" t="s">
        <v>21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2011</v>
      </c>
      <c r="S343" t="s">
        <v>2011</v>
      </c>
      <c r="T343" t="s">
        <v>2021</v>
      </c>
    </row>
    <row r="344" spans="1:20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20</v>
      </c>
      <c r="K344" t="s">
        <v>21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2015</v>
      </c>
      <c r="S344" t="s">
        <v>2015</v>
      </c>
      <c r="T344" t="s">
        <v>2016</v>
      </c>
    </row>
    <row r="345" spans="1:20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20</v>
      </c>
      <c r="K345" t="s">
        <v>21</v>
      </c>
      <c r="L345">
        <v>1384840800</v>
      </c>
      <c r="M345" s="11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2015</v>
      </c>
      <c r="S345" t="s">
        <v>2015</v>
      </c>
      <c r="T345" t="s">
        <v>2016</v>
      </c>
    </row>
    <row r="346" spans="1:20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20</v>
      </c>
      <c r="K346" t="s">
        <v>21</v>
      </c>
      <c r="L346">
        <v>1516600800</v>
      </c>
      <c r="M346" s="11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2026</v>
      </c>
      <c r="S346" t="s">
        <v>2026</v>
      </c>
      <c r="T346" t="s">
        <v>2027</v>
      </c>
    </row>
    <row r="347" spans="1:20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36</v>
      </c>
      <c r="K347" t="s">
        <v>37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2017</v>
      </c>
      <c r="S347" t="s">
        <v>2017</v>
      </c>
      <c r="T347" t="s">
        <v>2020</v>
      </c>
    </row>
    <row r="348" spans="1:20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20</v>
      </c>
      <c r="K348" t="s">
        <v>21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2011</v>
      </c>
      <c r="S348" t="s">
        <v>2011</v>
      </c>
      <c r="T348" t="s">
        <v>2021</v>
      </c>
    </row>
    <row r="349" spans="1:20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22"/>
        <v>1400.7777777777778</v>
      </c>
      <c r="G349" t="s">
        <v>19</v>
      </c>
      <c r="H349">
        <v>191</v>
      </c>
      <c r="I349" s="4">
        <f t="shared" si="23"/>
        <v>66.005235602094245</v>
      </c>
      <c r="J349" t="s">
        <v>20</v>
      </c>
      <c r="K349" t="s">
        <v>21</v>
      </c>
      <c r="L349">
        <v>1423634400</v>
      </c>
      <c r="M349" s="11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2013</v>
      </c>
      <c r="S349" t="s">
        <v>2013</v>
      </c>
      <c r="T349" t="s">
        <v>2014</v>
      </c>
    </row>
    <row r="350" spans="1:20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20</v>
      </c>
      <c r="K350" t="s">
        <v>21</v>
      </c>
      <c r="L350">
        <v>1487224800</v>
      </c>
      <c r="M350" s="11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2009</v>
      </c>
      <c r="S350" t="s">
        <v>2009</v>
      </c>
      <c r="T350" t="s">
        <v>2010</v>
      </c>
    </row>
    <row r="351" spans="1:20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20</v>
      </c>
      <c r="K351" t="s">
        <v>21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2015</v>
      </c>
      <c r="S351" t="s">
        <v>2015</v>
      </c>
      <c r="T351" t="s">
        <v>2016</v>
      </c>
    </row>
    <row r="352" spans="1:20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20</v>
      </c>
      <c r="K352" t="s">
        <v>21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2011</v>
      </c>
      <c r="S352" t="s">
        <v>2011</v>
      </c>
      <c r="T352" t="s">
        <v>2034</v>
      </c>
    </row>
    <row r="353" spans="1:20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22"/>
        <v>127.70715249662618</v>
      </c>
      <c r="G353" t="s">
        <v>19</v>
      </c>
      <c r="H353">
        <v>2013</v>
      </c>
      <c r="I353" s="4">
        <f t="shared" si="23"/>
        <v>47.009935419771487</v>
      </c>
      <c r="J353" t="s">
        <v>20</v>
      </c>
      <c r="K353" t="s">
        <v>21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2011</v>
      </c>
      <c r="S353" t="s">
        <v>2011</v>
      </c>
      <c r="T353" t="s">
        <v>2012</v>
      </c>
    </row>
    <row r="354" spans="1:20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2015</v>
      </c>
      <c r="S354" t="s">
        <v>2015</v>
      </c>
      <c r="T354" t="s">
        <v>2016</v>
      </c>
    </row>
    <row r="355" spans="1:20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22"/>
        <v>410.59821428571428</v>
      </c>
      <c r="G355" t="s">
        <v>19</v>
      </c>
      <c r="H355">
        <v>1703</v>
      </c>
      <c r="I355" s="4">
        <f t="shared" si="23"/>
        <v>81.010569583088667</v>
      </c>
      <c r="J355" t="s">
        <v>20</v>
      </c>
      <c r="K355" t="s">
        <v>21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2015</v>
      </c>
      <c r="S355" t="s">
        <v>2015</v>
      </c>
      <c r="T355" t="s">
        <v>2016</v>
      </c>
    </row>
    <row r="356" spans="1:20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22"/>
        <v>123.73770491803278</v>
      </c>
      <c r="G356" t="s">
        <v>19</v>
      </c>
      <c r="H356">
        <v>80</v>
      </c>
      <c r="I356" s="4">
        <f t="shared" si="23"/>
        <v>94.35</v>
      </c>
      <c r="J356" t="s">
        <v>32</v>
      </c>
      <c r="K356" t="s">
        <v>33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2017</v>
      </c>
      <c r="S356" t="s">
        <v>2017</v>
      </c>
      <c r="T356" t="s">
        <v>2018</v>
      </c>
    </row>
    <row r="357" spans="1:20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22"/>
        <v>58.973684210526315</v>
      </c>
      <c r="G357" t="s">
        <v>42</v>
      </c>
      <c r="H357">
        <v>86</v>
      </c>
      <c r="I357" s="4">
        <f t="shared" si="23"/>
        <v>26.058139534883722</v>
      </c>
      <c r="J357" t="s">
        <v>20</v>
      </c>
      <c r="K357" t="s">
        <v>21</v>
      </c>
      <c r="L357">
        <v>1485064800</v>
      </c>
      <c r="M357" s="11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2013</v>
      </c>
      <c r="S357" t="s">
        <v>2013</v>
      </c>
      <c r="T357" t="s">
        <v>2022</v>
      </c>
    </row>
    <row r="358" spans="1:20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94</v>
      </c>
      <c r="K358" t="s">
        <v>95</v>
      </c>
      <c r="L358">
        <v>1326520800</v>
      </c>
      <c r="M358" s="11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2015</v>
      </c>
      <c r="S358" t="s">
        <v>2015</v>
      </c>
      <c r="T358" t="s">
        <v>2016</v>
      </c>
    </row>
    <row r="359" spans="1:20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22"/>
        <v>184.91304347826087</v>
      </c>
      <c r="G359" t="s">
        <v>19</v>
      </c>
      <c r="H359">
        <v>41</v>
      </c>
      <c r="I359" s="4">
        <f t="shared" si="23"/>
        <v>103.73170731707317</v>
      </c>
      <c r="J359" t="s">
        <v>20</v>
      </c>
      <c r="K359" t="s">
        <v>21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2026</v>
      </c>
      <c r="S359" t="s">
        <v>2026</v>
      </c>
      <c r="T359" t="s">
        <v>2027</v>
      </c>
    </row>
    <row r="360" spans="1:20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2030</v>
      </c>
      <c r="S360" t="s">
        <v>2030</v>
      </c>
      <c r="T360" t="s">
        <v>2031</v>
      </c>
    </row>
    <row r="361" spans="1:20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22"/>
        <v>298.7</v>
      </c>
      <c r="G361" t="s">
        <v>19</v>
      </c>
      <c r="H361">
        <v>187</v>
      </c>
      <c r="I361" s="4">
        <f t="shared" si="23"/>
        <v>63.893048128342244</v>
      </c>
      <c r="J361" t="s">
        <v>20</v>
      </c>
      <c r="K361" t="s">
        <v>21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2017</v>
      </c>
      <c r="S361" t="s">
        <v>2017</v>
      </c>
      <c r="T361" t="s">
        <v>2025</v>
      </c>
    </row>
    <row r="362" spans="1:20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22"/>
        <v>226.35175879396985</v>
      </c>
      <c r="G362" t="s">
        <v>19</v>
      </c>
      <c r="H362">
        <v>2875</v>
      </c>
      <c r="I362" s="4">
        <f t="shared" si="23"/>
        <v>47.002434782608695</v>
      </c>
      <c r="J362" t="s">
        <v>36</v>
      </c>
      <c r="K362" t="s">
        <v>37</v>
      </c>
      <c r="L362">
        <v>1293861600</v>
      </c>
      <c r="M362" s="11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2015</v>
      </c>
      <c r="S362" t="s">
        <v>2015</v>
      </c>
      <c r="T362" t="s">
        <v>2016</v>
      </c>
    </row>
    <row r="363" spans="1:20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22"/>
        <v>173.56363636363636</v>
      </c>
      <c r="G363" t="s">
        <v>19</v>
      </c>
      <c r="H363">
        <v>88</v>
      </c>
      <c r="I363" s="4">
        <f t="shared" si="23"/>
        <v>108.47727272727273</v>
      </c>
      <c r="J363" t="s">
        <v>20</v>
      </c>
      <c r="K363" t="s">
        <v>21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2015</v>
      </c>
      <c r="S363" t="s">
        <v>2015</v>
      </c>
      <c r="T363" t="s">
        <v>2016</v>
      </c>
    </row>
    <row r="364" spans="1:20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22"/>
        <v>371.75675675675677</v>
      </c>
      <c r="G364" t="s">
        <v>19</v>
      </c>
      <c r="H364">
        <v>191</v>
      </c>
      <c r="I364" s="4">
        <f t="shared" si="23"/>
        <v>72.015706806282722</v>
      </c>
      <c r="J364" t="s">
        <v>20</v>
      </c>
      <c r="K364" t="s">
        <v>21</v>
      </c>
      <c r="L364">
        <v>1296108000</v>
      </c>
      <c r="M364" s="11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2011</v>
      </c>
      <c r="S364" t="s">
        <v>2011</v>
      </c>
      <c r="T364" t="s">
        <v>2012</v>
      </c>
    </row>
    <row r="365" spans="1:20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22"/>
        <v>160.19230769230771</v>
      </c>
      <c r="G365" t="s">
        <v>19</v>
      </c>
      <c r="H365">
        <v>139</v>
      </c>
      <c r="I365" s="4">
        <f t="shared" si="23"/>
        <v>59.928057553956833</v>
      </c>
      <c r="J365" t="s">
        <v>20</v>
      </c>
      <c r="K365" t="s">
        <v>21</v>
      </c>
      <c r="L365">
        <v>1324965600</v>
      </c>
      <c r="M365" s="11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2011</v>
      </c>
      <c r="S365" t="s">
        <v>2011</v>
      </c>
      <c r="T365" t="s">
        <v>2012</v>
      </c>
    </row>
    <row r="366" spans="1:20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22"/>
        <v>1616.3333333333335</v>
      </c>
      <c r="G366" t="s">
        <v>19</v>
      </c>
      <c r="H366">
        <v>186</v>
      </c>
      <c r="I366" s="4">
        <f t="shared" si="23"/>
        <v>78.209677419354833</v>
      </c>
      <c r="J366" t="s">
        <v>20</v>
      </c>
      <c r="K366" t="s">
        <v>21</v>
      </c>
      <c r="L366">
        <v>1520229600</v>
      </c>
      <c r="M366" s="11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2011</v>
      </c>
      <c r="S366" t="s">
        <v>2011</v>
      </c>
      <c r="T366" t="s">
        <v>2021</v>
      </c>
    </row>
    <row r="367" spans="1:20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22"/>
        <v>733.4375</v>
      </c>
      <c r="G367" t="s">
        <v>19</v>
      </c>
      <c r="H367">
        <v>112</v>
      </c>
      <c r="I367" s="4">
        <f t="shared" si="23"/>
        <v>104.77678571428571</v>
      </c>
      <c r="J367" t="s">
        <v>24</v>
      </c>
      <c r="K367" t="s">
        <v>25</v>
      </c>
      <c r="L367">
        <v>1482991200</v>
      </c>
      <c r="M367" s="11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2015</v>
      </c>
      <c r="S367" t="s">
        <v>2015</v>
      </c>
      <c r="T367" t="s">
        <v>2016</v>
      </c>
    </row>
    <row r="368" spans="1:20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22"/>
        <v>592.11111111111109</v>
      </c>
      <c r="G368" t="s">
        <v>19</v>
      </c>
      <c r="H368">
        <v>101</v>
      </c>
      <c r="I368" s="4">
        <f t="shared" si="23"/>
        <v>105.52475247524752</v>
      </c>
      <c r="J368" t="s">
        <v>20</v>
      </c>
      <c r="K368" t="s">
        <v>21</v>
      </c>
      <c r="L368">
        <v>1294034400</v>
      </c>
      <c r="M368" s="11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2015</v>
      </c>
      <c r="S368" t="s">
        <v>2015</v>
      </c>
      <c r="T368" t="s">
        <v>2016</v>
      </c>
    </row>
    <row r="369" spans="1:20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20</v>
      </c>
      <c r="K369" t="s">
        <v>21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2015</v>
      </c>
      <c r="S369" t="s">
        <v>2015</v>
      </c>
      <c r="T369" t="s">
        <v>2016</v>
      </c>
    </row>
    <row r="370" spans="1:20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22"/>
        <v>276.80769230769232</v>
      </c>
      <c r="G370" t="s">
        <v>19</v>
      </c>
      <c r="H370">
        <v>206</v>
      </c>
      <c r="I370" s="4">
        <f t="shared" si="23"/>
        <v>69.873786407766985</v>
      </c>
      <c r="J370" t="s">
        <v>36</v>
      </c>
      <c r="K370" t="s">
        <v>37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2017</v>
      </c>
      <c r="S370" t="s">
        <v>2017</v>
      </c>
      <c r="T370" t="s">
        <v>2018</v>
      </c>
    </row>
    <row r="371" spans="1:20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22"/>
        <v>273.01851851851848</v>
      </c>
      <c r="G371" t="s">
        <v>19</v>
      </c>
      <c r="H371">
        <v>154</v>
      </c>
      <c r="I371" s="4">
        <f t="shared" si="23"/>
        <v>95.733766233766232</v>
      </c>
      <c r="J371" t="s">
        <v>20</v>
      </c>
      <c r="K371" t="s">
        <v>21</v>
      </c>
      <c r="L371">
        <v>1359871200</v>
      </c>
      <c r="M371" s="11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2017</v>
      </c>
      <c r="S371" t="s">
        <v>2017</v>
      </c>
      <c r="T371" t="s">
        <v>2036</v>
      </c>
    </row>
    <row r="372" spans="1:20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22"/>
        <v>159.36331255565449</v>
      </c>
      <c r="G372" t="s">
        <v>19</v>
      </c>
      <c r="H372">
        <v>5966</v>
      </c>
      <c r="I372" s="4">
        <f t="shared" si="23"/>
        <v>29.997485752598056</v>
      </c>
      <c r="J372" t="s">
        <v>20</v>
      </c>
      <c r="K372" t="s">
        <v>21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2015</v>
      </c>
      <c r="S372" t="s">
        <v>2015</v>
      </c>
      <c r="T372" t="s">
        <v>2016</v>
      </c>
    </row>
    <row r="373" spans="1:20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20</v>
      </c>
      <c r="K373" t="s">
        <v>21</v>
      </c>
      <c r="L373">
        <v>1423375200</v>
      </c>
      <c r="M373" s="11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2015</v>
      </c>
      <c r="S373" t="s">
        <v>2015</v>
      </c>
      <c r="T373" t="s">
        <v>2016</v>
      </c>
    </row>
    <row r="374" spans="1:20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22"/>
        <v>1591.5555555555554</v>
      </c>
      <c r="G374" t="s">
        <v>19</v>
      </c>
      <c r="H374">
        <v>169</v>
      </c>
      <c r="I374" s="4">
        <f t="shared" si="23"/>
        <v>84.757396449704146</v>
      </c>
      <c r="J374" t="s">
        <v>20</v>
      </c>
      <c r="K374" t="s">
        <v>21</v>
      </c>
      <c r="L374">
        <v>1420696800</v>
      </c>
      <c r="M374" s="11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2017</v>
      </c>
      <c r="S374" t="s">
        <v>2017</v>
      </c>
      <c r="T374" t="s">
        <v>2018</v>
      </c>
    </row>
    <row r="375" spans="1:20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22"/>
        <v>730.18222222222221</v>
      </c>
      <c r="G375" t="s">
        <v>19</v>
      </c>
      <c r="H375">
        <v>2106</v>
      </c>
      <c r="I375" s="4">
        <f t="shared" si="23"/>
        <v>78.010921177587846</v>
      </c>
      <c r="J375" t="s">
        <v>20</v>
      </c>
      <c r="K375" t="s">
        <v>21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2015</v>
      </c>
      <c r="S375" t="s">
        <v>2015</v>
      </c>
      <c r="T375" t="s">
        <v>2016</v>
      </c>
    </row>
    <row r="376" spans="1:20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20</v>
      </c>
      <c r="K376" t="s">
        <v>21</v>
      </c>
      <c r="L376">
        <v>1547186400</v>
      </c>
      <c r="M376" s="11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2017</v>
      </c>
      <c r="S376" t="s">
        <v>2017</v>
      </c>
      <c r="T376" t="s">
        <v>2018</v>
      </c>
    </row>
    <row r="377" spans="1:20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20</v>
      </c>
      <c r="K377" t="s">
        <v>21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2011</v>
      </c>
      <c r="S377" t="s">
        <v>2011</v>
      </c>
      <c r="T377" t="s">
        <v>2021</v>
      </c>
    </row>
    <row r="378" spans="1:20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22"/>
        <v>361.02941176470591</v>
      </c>
      <c r="G378" t="s">
        <v>19</v>
      </c>
      <c r="H378">
        <v>131</v>
      </c>
      <c r="I378" s="4">
        <f t="shared" si="23"/>
        <v>93.702290076335885</v>
      </c>
      <c r="J378" t="s">
        <v>20</v>
      </c>
      <c r="K378" t="s">
        <v>21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2011</v>
      </c>
      <c r="S378" t="s">
        <v>2011</v>
      </c>
      <c r="T378" t="s">
        <v>2012</v>
      </c>
    </row>
    <row r="379" spans="1:20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20</v>
      </c>
      <c r="K379" t="s">
        <v>21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2015</v>
      </c>
      <c r="S379" t="s">
        <v>2015</v>
      </c>
      <c r="T379" t="s">
        <v>2016</v>
      </c>
    </row>
    <row r="380" spans="1:20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20</v>
      </c>
      <c r="K380" t="s">
        <v>21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2017</v>
      </c>
      <c r="S380" t="s">
        <v>2017</v>
      </c>
      <c r="T380" t="s">
        <v>2018</v>
      </c>
    </row>
    <row r="381" spans="1:20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36</v>
      </c>
      <c r="K381" t="s">
        <v>37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2015</v>
      </c>
      <c r="S381" t="s">
        <v>2015</v>
      </c>
      <c r="T381" t="s">
        <v>2016</v>
      </c>
    </row>
    <row r="382" spans="1:20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22"/>
        <v>160.32</v>
      </c>
      <c r="G382" t="s">
        <v>19</v>
      </c>
      <c r="H382">
        <v>84</v>
      </c>
      <c r="I382" s="4">
        <f t="shared" si="23"/>
        <v>47.714285714285715</v>
      </c>
      <c r="J382" t="s">
        <v>20</v>
      </c>
      <c r="K382" t="s">
        <v>21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2015</v>
      </c>
      <c r="S382" t="s">
        <v>2015</v>
      </c>
      <c r="T382" t="s">
        <v>2016</v>
      </c>
    </row>
    <row r="383" spans="1:20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22"/>
        <v>183.9433962264151</v>
      </c>
      <c r="G383" t="s">
        <v>19</v>
      </c>
      <c r="H383">
        <v>155</v>
      </c>
      <c r="I383" s="4">
        <f t="shared" si="23"/>
        <v>62.896774193548389</v>
      </c>
      <c r="J383" t="s">
        <v>20</v>
      </c>
      <c r="K383" t="s">
        <v>21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2015</v>
      </c>
      <c r="S383" t="s">
        <v>2015</v>
      </c>
      <c r="T383" t="s">
        <v>2016</v>
      </c>
    </row>
    <row r="384" spans="1:20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20</v>
      </c>
      <c r="K384" t="s">
        <v>21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2030</v>
      </c>
      <c r="S384" t="s">
        <v>2030</v>
      </c>
      <c r="T384" t="s">
        <v>2031</v>
      </c>
    </row>
    <row r="385" spans="1:20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22"/>
        <v>225.38095238095238</v>
      </c>
      <c r="G385" t="s">
        <v>19</v>
      </c>
      <c r="H385">
        <v>189</v>
      </c>
      <c r="I385" s="4">
        <f t="shared" si="23"/>
        <v>75.126984126984127</v>
      </c>
      <c r="J385" t="s">
        <v>20</v>
      </c>
      <c r="K385" t="s">
        <v>21</v>
      </c>
      <c r="L385">
        <v>1550037600</v>
      </c>
      <c r="M385" s="11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2009</v>
      </c>
      <c r="S385" t="s">
        <v>2009</v>
      </c>
      <c r="T385" t="s">
        <v>2010</v>
      </c>
    </row>
    <row r="386" spans="1:20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22"/>
        <v>172.00961538461539</v>
      </c>
      <c r="G386" t="s">
        <v>19</v>
      </c>
      <c r="H386">
        <v>4799</v>
      </c>
      <c r="I386" s="4">
        <f t="shared" si="23"/>
        <v>41.004167534903104</v>
      </c>
      <c r="J386" t="s">
        <v>20</v>
      </c>
      <c r="K386" t="s">
        <v>21</v>
      </c>
      <c r="L386">
        <v>1486706400</v>
      </c>
      <c r="M386" s="11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2017</v>
      </c>
      <c r="S386" t="s">
        <v>2017</v>
      </c>
      <c r="T386" t="s">
        <v>2018</v>
      </c>
    </row>
    <row r="387" spans="1:20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si="22"/>
        <v>146.16709511568124</v>
      </c>
      <c r="G387" t="s">
        <v>19</v>
      </c>
      <c r="H387">
        <v>1137</v>
      </c>
      <c r="I387" s="4">
        <f t="shared" si="23"/>
        <v>50.007915567282325</v>
      </c>
      <c r="J387" t="s">
        <v>20</v>
      </c>
      <c r="K387" t="s">
        <v>21</v>
      </c>
      <c r="L387">
        <v>1553835600</v>
      </c>
      <c r="M387" s="11">
        <f t="shared" ref="M387:M450" si="24">(((L387/60)/60)/24)+DATE(1970,1,1)</f>
        <v>43553.208333333328</v>
      </c>
      <c r="N387">
        <v>1556600400</v>
      </c>
      <c r="O387" s="11">
        <f t="shared" ref="O387:O450" si="25">(((N387/60)/60)/24)+DATE(1970,1,1)</f>
        <v>43585.208333333328</v>
      </c>
      <c r="P387" t="b">
        <v>0</v>
      </c>
      <c r="Q387" t="b">
        <v>0</v>
      </c>
      <c r="R387" t="s">
        <v>2023</v>
      </c>
      <c r="S387" t="s">
        <v>2023</v>
      </c>
      <c r="T387" t="s">
        <v>2024</v>
      </c>
    </row>
    <row r="388" spans="1:20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ref="F388:F451" si="26">E388/D388*100</f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20</v>
      </c>
      <c r="K388" t="s">
        <v>21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2015</v>
      </c>
      <c r="S388" t="s">
        <v>2015</v>
      </c>
      <c r="T388" t="s">
        <v>2016</v>
      </c>
    </row>
    <row r="389" spans="1:20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20</v>
      </c>
      <c r="K389" t="s">
        <v>21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2013</v>
      </c>
      <c r="S389" t="s">
        <v>2013</v>
      </c>
      <c r="T389" t="s">
        <v>2022</v>
      </c>
    </row>
    <row r="390" spans="1:20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26"/>
        <v>11.270034843205574</v>
      </c>
      <c r="G390" t="s">
        <v>63</v>
      </c>
      <c r="H390">
        <v>145</v>
      </c>
      <c r="I390" s="4">
        <f t="shared" si="27"/>
        <v>89.227586206896547</v>
      </c>
      <c r="J390" t="s">
        <v>86</v>
      </c>
      <c r="K390" t="s">
        <v>87</v>
      </c>
      <c r="L390">
        <v>1325656800</v>
      </c>
      <c r="M390" s="11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2011</v>
      </c>
      <c r="S390" t="s">
        <v>2011</v>
      </c>
      <c r="T390" t="s">
        <v>2021</v>
      </c>
    </row>
    <row r="391" spans="1:20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26"/>
        <v>122.11084337349398</v>
      </c>
      <c r="G391" t="s">
        <v>19</v>
      </c>
      <c r="H391">
        <v>1152</v>
      </c>
      <c r="I391" s="4">
        <f t="shared" si="27"/>
        <v>87.979166666666671</v>
      </c>
      <c r="J391" t="s">
        <v>20</v>
      </c>
      <c r="K391" t="s">
        <v>21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2015</v>
      </c>
      <c r="S391" t="s">
        <v>2015</v>
      </c>
      <c r="T391" t="s">
        <v>2016</v>
      </c>
    </row>
    <row r="392" spans="1:20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26"/>
        <v>186.54166666666669</v>
      </c>
      <c r="G392" t="s">
        <v>19</v>
      </c>
      <c r="H392">
        <v>50</v>
      </c>
      <c r="I392" s="4">
        <f t="shared" si="27"/>
        <v>89.54</v>
      </c>
      <c r="J392" t="s">
        <v>20</v>
      </c>
      <c r="K392" t="s">
        <v>21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2030</v>
      </c>
      <c r="S392" t="s">
        <v>2030</v>
      </c>
      <c r="T392" t="s">
        <v>2031</v>
      </c>
    </row>
    <row r="393" spans="1:20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20</v>
      </c>
      <c r="K393" t="s">
        <v>21</v>
      </c>
      <c r="L393">
        <v>1389679200</v>
      </c>
      <c r="M393" s="11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2023</v>
      </c>
      <c r="S393" t="s">
        <v>2023</v>
      </c>
      <c r="T393" t="s">
        <v>2024</v>
      </c>
    </row>
    <row r="394" spans="1:20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20</v>
      </c>
      <c r="K394" t="s">
        <v>21</v>
      </c>
      <c r="L394">
        <v>1294293600</v>
      </c>
      <c r="M394" s="11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2013</v>
      </c>
      <c r="S394" t="s">
        <v>2013</v>
      </c>
      <c r="T394" t="s">
        <v>2022</v>
      </c>
    </row>
    <row r="395" spans="1:20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26"/>
        <v>228.96178343949046</v>
      </c>
      <c r="G395" t="s">
        <v>19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2011</v>
      </c>
      <c r="S395" t="s">
        <v>2011</v>
      </c>
      <c r="T395" t="s">
        <v>2034</v>
      </c>
    </row>
    <row r="396" spans="1:20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26"/>
        <v>469.37499999999994</v>
      </c>
      <c r="G396" t="s">
        <v>19</v>
      </c>
      <c r="H396">
        <v>34</v>
      </c>
      <c r="I396" s="4">
        <f t="shared" si="27"/>
        <v>110.44117647058823</v>
      </c>
      <c r="J396" t="s">
        <v>20</v>
      </c>
      <c r="K396" t="s">
        <v>21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2017</v>
      </c>
      <c r="S396" t="s">
        <v>2017</v>
      </c>
      <c r="T396" t="s">
        <v>2018</v>
      </c>
    </row>
    <row r="397" spans="1:20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26"/>
        <v>130.11267605633802</v>
      </c>
      <c r="G397" t="s">
        <v>19</v>
      </c>
      <c r="H397">
        <v>220</v>
      </c>
      <c r="I397" s="4">
        <f t="shared" si="27"/>
        <v>41.990909090909092</v>
      </c>
      <c r="J397" t="s">
        <v>20</v>
      </c>
      <c r="K397" t="s">
        <v>21</v>
      </c>
      <c r="L397">
        <v>1323324000</v>
      </c>
      <c r="M397" s="11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2015</v>
      </c>
      <c r="S397" t="s">
        <v>2015</v>
      </c>
      <c r="T397" t="s">
        <v>2016</v>
      </c>
    </row>
    <row r="398" spans="1:20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26"/>
        <v>167.05422993492408</v>
      </c>
      <c r="G398" t="s">
        <v>19</v>
      </c>
      <c r="H398">
        <v>1604</v>
      </c>
      <c r="I398" s="4">
        <f t="shared" si="27"/>
        <v>48.012468827930178</v>
      </c>
      <c r="J398" t="s">
        <v>24</v>
      </c>
      <c r="K398" t="s">
        <v>25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2017</v>
      </c>
      <c r="S398" t="s">
        <v>2017</v>
      </c>
      <c r="T398" t="s">
        <v>2020</v>
      </c>
    </row>
    <row r="399" spans="1:20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26"/>
        <v>173.8641975308642</v>
      </c>
      <c r="G399" t="s">
        <v>19</v>
      </c>
      <c r="H399">
        <v>454</v>
      </c>
      <c r="I399" s="4">
        <f t="shared" si="27"/>
        <v>31.019823788546255</v>
      </c>
      <c r="J399" t="s">
        <v>20</v>
      </c>
      <c r="K399" t="s">
        <v>21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2011</v>
      </c>
      <c r="S399" t="s">
        <v>2011</v>
      </c>
      <c r="T399" t="s">
        <v>2012</v>
      </c>
    </row>
    <row r="400" spans="1:20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26"/>
        <v>717.76470588235293</v>
      </c>
      <c r="G400" t="s">
        <v>19</v>
      </c>
      <c r="H400">
        <v>123</v>
      </c>
      <c r="I400" s="4">
        <f t="shared" si="27"/>
        <v>99.203252032520325</v>
      </c>
      <c r="J400" t="s">
        <v>94</v>
      </c>
      <c r="K400" t="s">
        <v>95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2017</v>
      </c>
      <c r="S400" t="s">
        <v>2017</v>
      </c>
      <c r="T400" t="s">
        <v>2025</v>
      </c>
    </row>
    <row r="401" spans="1:20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20</v>
      </c>
      <c r="K401" t="s">
        <v>21</v>
      </c>
      <c r="L401">
        <v>1296626400</v>
      </c>
      <c r="M401" s="11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2011</v>
      </c>
      <c r="S401" t="s">
        <v>2011</v>
      </c>
      <c r="T401" t="s">
        <v>2021</v>
      </c>
    </row>
    <row r="402" spans="1:20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20</v>
      </c>
      <c r="K402" t="s">
        <v>21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2030</v>
      </c>
      <c r="S402" t="s">
        <v>2030</v>
      </c>
      <c r="T402" t="s">
        <v>2031</v>
      </c>
    </row>
    <row r="403" spans="1:20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26"/>
        <v>1530.2222222222222</v>
      </c>
      <c r="G403" t="s">
        <v>19</v>
      </c>
      <c r="H403">
        <v>299</v>
      </c>
      <c r="I403" s="4">
        <f t="shared" si="27"/>
        <v>46.060200668896321</v>
      </c>
      <c r="J403" t="s">
        <v>20</v>
      </c>
      <c r="K403" t="s">
        <v>21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2015</v>
      </c>
      <c r="S403" t="s">
        <v>2015</v>
      </c>
      <c r="T403" t="s">
        <v>2016</v>
      </c>
    </row>
    <row r="404" spans="1:20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20</v>
      </c>
      <c r="K404" t="s">
        <v>21</v>
      </c>
      <c r="L404">
        <v>1325829600</v>
      </c>
      <c r="M404" s="11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2017</v>
      </c>
      <c r="S404" t="s">
        <v>2017</v>
      </c>
      <c r="T404" t="s">
        <v>2028</v>
      </c>
    </row>
    <row r="405" spans="1:20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2015</v>
      </c>
      <c r="S405" t="s">
        <v>2015</v>
      </c>
      <c r="T405" t="s">
        <v>2016</v>
      </c>
    </row>
    <row r="406" spans="1:20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26"/>
        <v>315.58486707566465</v>
      </c>
      <c r="G406" t="s">
        <v>19</v>
      </c>
      <c r="H406">
        <v>2237</v>
      </c>
      <c r="I406" s="4">
        <f t="shared" si="27"/>
        <v>68.985695127402778</v>
      </c>
      <c r="J406" t="s">
        <v>20</v>
      </c>
      <c r="K406" t="s">
        <v>21</v>
      </c>
      <c r="L406">
        <v>1510639200</v>
      </c>
      <c r="M406" s="11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2015</v>
      </c>
      <c r="S406" t="s">
        <v>2015</v>
      </c>
      <c r="T406" t="s">
        <v>2016</v>
      </c>
    </row>
    <row r="407" spans="1:20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20</v>
      </c>
      <c r="K407" t="s">
        <v>21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2015</v>
      </c>
      <c r="S407" t="s">
        <v>2015</v>
      </c>
      <c r="T407" t="s">
        <v>2016</v>
      </c>
    </row>
    <row r="408" spans="1:20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26"/>
        <v>182.14503816793894</v>
      </c>
      <c r="G408" t="s">
        <v>19</v>
      </c>
      <c r="H408">
        <v>645</v>
      </c>
      <c r="I408" s="4">
        <f t="shared" si="27"/>
        <v>110.98139534883721</v>
      </c>
      <c r="J408" t="s">
        <v>20</v>
      </c>
      <c r="K408" t="s">
        <v>21</v>
      </c>
      <c r="L408">
        <v>1359525600</v>
      </c>
      <c r="M408" s="11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2017</v>
      </c>
      <c r="S408" t="s">
        <v>2017</v>
      </c>
      <c r="T408" t="s">
        <v>2018</v>
      </c>
    </row>
    <row r="409" spans="1:20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26"/>
        <v>355.88235294117646</v>
      </c>
      <c r="G409" t="s">
        <v>19</v>
      </c>
      <c r="H409">
        <v>484</v>
      </c>
      <c r="I409" s="4">
        <f t="shared" si="27"/>
        <v>25</v>
      </c>
      <c r="J409" t="s">
        <v>32</v>
      </c>
      <c r="K409" t="s">
        <v>33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2015</v>
      </c>
      <c r="S409" t="s">
        <v>2015</v>
      </c>
      <c r="T409" t="s">
        <v>2016</v>
      </c>
    </row>
    <row r="410" spans="1:20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26"/>
        <v>131.83695652173913</v>
      </c>
      <c r="G410" t="s">
        <v>19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2017</v>
      </c>
      <c r="S410" t="s">
        <v>2017</v>
      </c>
      <c r="T410" t="s">
        <v>2018</v>
      </c>
    </row>
    <row r="411" spans="1:20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20</v>
      </c>
      <c r="K411" t="s">
        <v>21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2011</v>
      </c>
      <c r="S411" t="s">
        <v>2011</v>
      </c>
      <c r="T411" t="s">
        <v>2012</v>
      </c>
    </row>
    <row r="412" spans="1:20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26"/>
        <v>36.132726089785294</v>
      </c>
      <c r="G412" t="s">
        <v>42</v>
      </c>
      <c r="H412">
        <v>1111</v>
      </c>
      <c r="I412" s="4">
        <f t="shared" si="27"/>
        <v>49.987398739873989</v>
      </c>
      <c r="J412" t="s">
        <v>20</v>
      </c>
      <c r="K412" t="s">
        <v>21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2026</v>
      </c>
      <c r="S412" t="s">
        <v>2026</v>
      </c>
      <c r="T412" t="s">
        <v>2037</v>
      </c>
    </row>
    <row r="413" spans="1:20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26"/>
        <v>104.62820512820512</v>
      </c>
      <c r="G413" t="s">
        <v>19</v>
      </c>
      <c r="H413">
        <v>82</v>
      </c>
      <c r="I413" s="4">
        <f t="shared" si="27"/>
        <v>99.524390243902445</v>
      </c>
      <c r="J413" t="s">
        <v>20</v>
      </c>
      <c r="K413" t="s">
        <v>21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2015</v>
      </c>
      <c r="S413" t="s">
        <v>2015</v>
      </c>
      <c r="T413" t="s">
        <v>2016</v>
      </c>
    </row>
    <row r="414" spans="1:20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26"/>
        <v>668.85714285714289</v>
      </c>
      <c r="G414" t="s">
        <v>19</v>
      </c>
      <c r="H414">
        <v>134</v>
      </c>
      <c r="I414" s="4">
        <f t="shared" si="27"/>
        <v>104.82089552238806</v>
      </c>
      <c r="J414" t="s">
        <v>20</v>
      </c>
      <c r="K414" t="s">
        <v>21</v>
      </c>
      <c r="L414">
        <v>1388728800</v>
      </c>
      <c r="M414" s="11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2023</v>
      </c>
      <c r="S414" t="s">
        <v>2023</v>
      </c>
      <c r="T414" t="s">
        <v>2029</v>
      </c>
    </row>
    <row r="415" spans="1:20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26"/>
        <v>62.072823218997364</v>
      </c>
      <c r="G415" t="s">
        <v>42</v>
      </c>
      <c r="H415">
        <v>1089</v>
      </c>
      <c r="I415" s="4">
        <f t="shared" si="27"/>
        <v>108.01469237832875</v>
      </c>
      <c r="J415" t="s">
        <v>20</v>
      </c>
      <c r="K415" t="s">
        <v>21</v>
      </c>
      <c r="L415">
        <v>1543298400</v>
      </c>
      <c r="M415" s="11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2017</v>
      </c>
      <c r="S415" t="s">
        <v>2017</v>
      </c>
      <c r="T415" t="s">
        <v>2025</v>
      </c>
    </row>
    <row r="416" spans="1:20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20</v>
      </c>
      <c r="K416" t="s">
        <v>21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2009</v>
      </c>
      <c r="S416" t="s">
        <v>2009</v>
      </c>
      <c r="T416" t="s">
        <v>2010</v>
      </c>
    </row>
    <row r="417" spans="1:20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20</v>
      </c>
      <c r="K417" t="s">
        <v>21</v>
      </c>
      <c r="L417">
        <v>1326434400</v>
      </c>
      <c r="M417" s="11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2015</v>
      </c>
      <c r="S417" t="s">
        <v>2015</v>
      </c>
      <c r="T417" t="s">
        <v>2016</v>
      </c>
    </row>
    <row r="418" spans="1:20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20</v>
      </c>
      <c r="K418" t="s">
        <v>21</v>
      </c>
      <c r="L418">
        <v>1295244000</v>
      </c>
      <c r="M418" s="11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2017</v>
      </c>
      <c r="S418" t="s">
        <v>2017</v>
      </c>
      <c r="T418" t="s">
        <v>2018</v>
      </c>
    </row>
    <row r="419" spans="1:20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20</v>
      </c>
      <c r="K419" t="s">
        <v>21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2015</v>
      </c>
      <c r="S419" t="s">
        <v>2015</v>
      </c>
      <c r="T419" t="s">
        <v>2016</v>
      </c>
    </row>
    <row r="420" spans="1:20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2017</v>
      </c>
      <c r="S420" t="s">
        <v>2017</v>
      </c>
      <c r="T420" t="s">
        <v>2018</v>
      </c>
    </row>
    <row r="421" spans="1:20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26"/>
        <v>123.43497363796135</v>
      </c>
      <c r="G421" t="s">
        <v>19</v>
      </c>
      <c r="H421">
        <v>5203</v>
      </c>
      <c r="I421" s="4">
        <f t="shared" si="27"/>
        <v>26.997693638285604</v>
      </c>
      <c r="J421" t="s">
        <v>20</v>
      </c>
      <c r="K421" t="s">
        <v>21</v>
      </c>
      <c r="L421">
        <v>1324533600</v>
      </c>
      <c r="M421" s="11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2013</v>
      </c>
      <c r="S421" t="s">
        <v>2013</v>
      </c>
      <c r="T421" t="s">
        <v>2014</v>
      </c>
    </row>
    <row r="422" spans="1:20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26"/>
        <v>128.46</v>
      </c>
      <c r="G422" t="s">
        <v>19</v>
      </c>
      <c r="H422">
        <v>94</v>
      </c>
      <c r="I422" s="4">
        <f t="shared" si="27"/>
        <v>68.329787234042556</v>
      </c>
      <c r="J422" t="s">
        <v>20</v>
      </c>
      <c r="K422" t="s">
        <v>21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2015</v>
      </c>
      <c r="S422" t="s">
        <v>2015</v>
      </c>
      <c r="T422" t="s">
        <v>2016</v>
      </c>
    </row>
    <row r="423" spans="1:20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20</v>
      </c>
      <c r="K423" t="s">
        <v>21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2013</v>
      </c>
      <c r="S423" t="s">
        <v>2013</v>
      </c>
      <c r="T423" t="s">
        <v>2022</v>
      </c>
    </row>
    <row r="424" spans="1:20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26"/>
        <v>127.29885057471265</v>
      </c>
      <c r="G424" t="s">
        <v>19</v>
      </c>
      <c r="H424">
        <v>205</v>
      </c>
      <c r="I424" s="4">
        <f t="shared" si="27"/>
        <v>54.024390243902438</v>
      </c>
      <c r="J424" t="s">
        <v>20</v>
      </c>
      <c r="K424" t="s">
        <v>21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2015</v>
      </c>
      <c r="S424" t="s">
        <v>2015</v>
      </c>
      <c r="T424" t="s">
        <v>2016</v>
      </c>
    </row>
    <row r="425" spans="1:20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20</v>
      </c>
      <c r="K425" t="s">
        <v>21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2009</v>
      </c>
      <c r="S425" t="s">
        <v>2009</v>
      </c>
      <c r="T425" t="s">
        <v>2010</v>
      </c>
    </row>
    <row r="426" spans="1:20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20</v>
      </c>
      <c r="K426" t="s">
        <v>21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2011</v>
      </c>
      <c r="S426" t="s">
        <v>2011</v>
      </c>
      <c r="T426" t="s">
        <v>2021</v>
      </c>
    </row>
    <row r="427" spans="1:20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26"/>
        <v>287.66666666666663</v>
      </c>
      <c r="G427" t="s">
        <v>19</v>
      </c>
      <c r="H427">
        <v>92</v>
      </c>
      <c r="I427" s="4">
        <f t="shared" si="27"/>
        <v>84.423913043478265</v>
      </c>
      <c r="J427" t="s">
        <v>20</v>
      </c>
      <c r="K427" t="s">
        <v>21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2030</v>
      </c>
      <c r="S427" t="s">
        <v>2030</v>
      </c>
      <c r="T427" t="s">
        <v>2031</v>
      </c>
    </row>
    <row r="428" spans="1:20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26"/>
        <v>572.94444444444446</v>
      </c>
      <c r="G428" t="s">
        <v>19</v>
      </c>
      <c r="H428">
        <v>219</v>
      </c>
      <c r="I428" s="4">
        <f t="shared" si="27"/>
        <v>47.091324200913242</v>
      </c>
      <c r="J428" t="s">
        <v>20</v>
      </c>
      <c r="K428" t="s">
        <v>21</v>
      </c>
      <c r="L428">
        <v>1361944800</v>
      </c>
      <c r="M428" s="11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2015</v>
      </c>
      <c r="S428" t="s">
        <v>2015</v>
      </c>
      <c r="T428" t="s">
        <v>2016</v>
      </c>
    </row>
    <row r="429" spans="1:20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26"/>
        <v>112.90429799426933</v>
      </c>
      <c r="G429" t="s">
        <v>19</v>
      </c>
      <c r="H429">
        <v>2526</v>
      </c>
      <c r="I429" s="4">
        <f t="shared" si="27"/>
        <v>77.996041171813147</v>
      </c>
      <c r="J429" t="s">
        <v>20</v>
      </c>
      <c r="K429" t="s">
        <v>21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2015</v>
      </c>
      <c r="S429" t="s">
        <v>2015</v>
      </c>
      <c r="T429" t="s">
        <v>2016</v>
      </c>
    </row>
    <row r="430" spans="1:20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20</v>
      </c>
      <c r="K430" t="s">
        <v>21</v>
      </c>
      <c r="L430">
        <v>1297404000</v>
      </c>
      <c r="M430" s="11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2017</v>
      </c>
      <c r="S430" t="s">
        <v>2017</v>
      </c>
      <c r="T430" t="s">
        <v>2025</v>
      </c>
    </row>
    <row r="431" spans="1:20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26"/>
        <v>90.675916230366497</v>
      </c>
      <c r="G431" t="s">
        <v>63</v>
      </c>
      <c r="H431">
        <v>2138</v>
      </c>
      <c r="I431" s="4">
        <f t="shared" si="27"/>
        <v>81.006080449017773</v>
      </c>
      <c r="J431" t="s">
        <v>20</v>
      </c>
      <c r="K431" t="s">
        <v>21</v>
      </c>
      <c r="L431">
        <v>1392012000</v>
      </c>
      <c r="M431" s="11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2030</v>
      </c>
      <c r="S431" t="s">
        <v>2030</v>
      </c>
      <c r="T431" t="s">
        <v>2031</v>
      </c>
    </row>
    <row r="432" spans="1:20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20</v>
      </c>
      <c r="K432" t="s">
        <v>21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2015</v>
      </c>
      <c r="S432" t="s">
        <v>2015</v>
      </c>
      <c r="T432" t="s">
        <v>2016</v>
      </c>
    </row>
    <row r="433" spans="1:20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26"/>
        <v>192.49019607843135</v>
      </c>
      <c r="G433" t="s">
        <v>19</v>
      </c>
      <c r="H433">
        <v>94</v>
      </c>
      <c r="I433" s="4">
        <f t="shared" si="27"/>
        <v>104.43617021276596</v>
      </c>
      <c r="J433" t="s">
        <v>20</v>
      </c>
      <c r="K433" t="s">
        <v>21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2015</v>
      </c>
      <c r="S433" t="s">
        <v>2015</v>
      </c>
      <c r="T433" t="s">
        <v>2016</v>
      </c>
    </row>
    <row r="434" spans="1:20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20</v>
      </c>
      <c r="K434" t="s">
        <v>21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2015</v>
      </c>
      <c r="S434" t="s">
        <v>2015</v>
      </c>
      <c r="T434" t="s">
        <v>2016</v>
      </c>
    </row>
    <row r="435" spans="1:20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20</v>
      </c>
      <c r="K435" t="s">
        <v>21</v>
      </c>
      <c r="L435">
        <v>1385359200</v>
      </c>
      <c r="M435" s="11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2017</v>
      </c>
      <c r="S435" t="s">
        <v>2017</v>
      </c>
      <c r="T435" t="s">
        <v>2018</v>
      </c>
    </row>
    <row r="436" spans="1:20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26"/>
        <v>16.722222222222221</v>
      </c>
      <c r="G436" t="s">
        <v>63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2015</v>
      </c>
      <c r="S436" t="s">
        <v>2015</v>
      </c>
      <c r="T436" t="s">
        <v>2016</v>
      </c>
    </row>
    <row r="437" spans="1:20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26"/>
        <v>116.87664041994749</v>
      </c>
      <c r="G437" t="s">
        <v>19</v>
      </c>
      <c r="H437">
        <v>1713</v>
      </c>
      <c r="I437" s="4">
        <f t="shared" si="27"/>
        <v>103.98131932282546</v>
      </c>
      <c r="J437" t="s">
        <v>94</v>
      </c>
      <c r="K437" t="s">
        <v>95</v>
      </c>
      <c r="L437">
        <v>1418623200</v>
      </c>
      <c r="M437" s="11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2015</v>
      </c>
      <c r="S437" t="s">
        <v>2015</v>
      </c>
      <c r="T437" t="s">
        <v>2016</v>
      </c>
    </row>
    <row r="438" spans="1:20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26"/>
        <v>1052.1538461538462</v>
      </c>
      <c r="G438" t="s">
        <v>19</v>
      </c>
      <c r="H438">
        <v>249</v>
      </c>
      <c r="I438" s="4">
        <f t="shared" si="27"/>
        <v>54.931726907630519</v>
      </c>
      <c r="J438" t="s">
        <v>20</v>
      </c>
      <c r="K438" t="s">
        <v>21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2011</v>
      </c>
      <c r="S438" t="s">
        <v>2011</v>
      </c>
      <c r="T438" t="s">
        <v>2034</v>
      </c>
    </row>
    <row r="439" spans="1:20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26"/>
        <v>123.07407407407408</v>
      </c>
      <c r="G439" t="s">
        <v>19</v>
      </c>
      <c r="H439">
        <v>192</v>
      </c>
      <c r="I439" s="4">
        <f t="shared" si="27"/>
        <v>51.921875</v>
      </c>
      <c r="J439" t="s">
        <v>20</v>
      </c>
      <c r="K439" t="s">
        <v>21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2017</v>
      </c>
      <c r="S439" t="s">
        <v>2017</v>
      </c>
      <c r="T439" t="s">
        <v>2025</v>
      </c>
    </row>
    <row r="440" spans="1:20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26"/>
        <v>178.63855421686748</v>
      </c>
      <c r="G440" t="s">
        <v>19</v>
      </c>
      <c r="H440">
        <v>247</v>
      </c>
      <c r="I440" s="4">
        <f t="shared" si="27"/>
        <v>60.02834008097166</v>
      </c>
      <c r="J440" t="s">
        <v>20</v>
      </c>
      <c r="K440" t="s">
        <v>21</v>
      </c>
      <c r="L440">
        <v>1362376800</v>
      </c>
      <c r="M440" s="11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2015</v>
      </c>
      <c r="S440" t="s">
        <v>2015</v>
      </c>
      <c r="T440" t="s">
        <v>2016</v>
      </c>
    </row>
    <row r="441" spans="1:20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26"/>
        <v>355.28169014084506</v>
      </c>
      <c r="G441" t="s">
        <v>19</v>
      </c>
      <c r="H441">
        <v>2293</v>
      </c>
      <c r="I441" s="4">
        <f t="shared" si="27"/>
        <v>44.003488879197555</v>
      </c>
      <c r="J441" t="s">
        <v>20</v>
      </c>
      <c r="K441" t="s">
        <v>21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2017</v>
      </c>
      <c r="S441" t="s">
        <v>2017</v>
      </c>
      <c r="T441" t="s">
        <v>2039</v>
      </c>
    </row>
    <row r="442" spans="1:20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26"/>
        <v>161.90634146341463</v>
      </c>
      <c r="G442" t="s">
        <v>19</v>
      </c>
      <c r="H442">
        <v>3131</v>
      </c>
      <c r="I442" s="4">
        <f t="shared" si="27"/>
        <v>53.003513254551258</v>
      </c>
      <c r="J442" t="s">
        <v>20</v>
      </c>
      <c r="K442" t="s">
        <v>21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2017</v>
      </c>
      <c r="S442" t="s">
        <v>2017</v>
      </c>
      <c r="T442" t="s">
        <v>2036</v>
      </c>
    </row>
    <row r="443" spans="1:20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20</v>
      </c>
      <c r="K443" t="s">
        <v>21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2013</v>
      </c>
      <c r="S443" t="s">
        <v>2013</v>
      </c>
      <c r="T443" t="s">
        <v>2022</v>
      </c>
    </row>
    <row r="444" spans="1:20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26"/>
        <v>198.72222222222223</v>
      </c>
      <c r="G444" t="s">
        <v>19</v>
      </c>
      <c r="H444">
        <v>143</v>
      </c>
      <c r="I444" s="4">
        <f t="shared" si="27"/>
        <v>75.04195804195804</v>
      </c>
      <c r="J444" t="s">
        <v>94</v>
      </c>
      <c r="K444" t="s">
        <v>95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2015</v>
      </c>
      <c r="S444" t="s">
        <v>2015</v>
      </c>
      <c r="T444" t="s">
        <v>2016</v>
      </c>
    </row>
    <row r="445" spans="1:20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26"/>
        <v>34.752688172043008</v>
      </c>
      <c r="G445" t="s">
        <v>63</v>
      </c>
      <c r="H445">
        <v>90</v>
      </c>
      <c r="I445" s="4">
        <f t="shared" si="27"/>
        <v>35.911111111111111</v>
      </c>
      <c r="J445" t="s">
        <v>20</v>
      </c>
      <c r="K445" t="s">
        <v>21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2015</v>
      </c>
      <c r="S445" t="s">
        <v>2015</v>
      </c>
      <c r="T445" t="s">
        <v>2016</v>
      </c>
    </row>
    <row r="446" spans="1:20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26"/>
        <v>176.41935483870967</v>
      </c>
      <c r="G446" t="s">
        <v>19</v>
      </c>
      <c r="H446">
        <v>296</v>
      </c>
      <c r="I446" s="4">
        <f t="shared" si="27"/>
        <v>36.952702702702702</v>
      </c>
      <c r="J446" t="s">
        <v>20</v>
      </c>
      <c r="K446" t="s">
        <v>21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2011</v>
      </c>
      <c r="S446" t="s">
        <v>2011</v>
      </c>
      <c r="T446" t="s">
        <v>2021</v>
      </c>
    </row>
    <row r="447" spans="1:20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26"/>
        <v>511.38095238095235</v>
      </c>
      <c r="G447" t="s">
        <v>19</v>
      </c>
      <c r="H447">
        <v>170</v>
      </c>
      <c r="I447" s="4">
        <f t="shared" si="27"/>
        <v>63.170588235294119</v>
      </c>
      <c r="J447" t="s">
        <v>20</v>
      </c>
      <c r="K447" t="s">
        <v>21</v>
      </c>
      <c r="L447">
        <v>1291356000</v>
      </c>
      <c r="M447" s="11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2015</v>
      </c>
      <c r="S447" t="s">
        <v>2015</v>
      </c>
      <c r="T447" t="s">
        <v>2016</v>
      </c>
    </row>
    <row r="448" spans="1:20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20</v>
      </c>
      <c r="K448" t="s">
        <v>21</v>
      </c>
      <c r="L448">
        <v>1355810400</v>
      </c>
      <c r="M448" s="11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2013</v>
      </c>
      <c r="S448" t="s">
        <v>2013</v>
      </c>
      <c r="T448" t="s">
        <v>2022</v>
      </c>
    </row>
    <row r="449" spans="1:20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26"/>
        <v>24.326030927835053</v>
      </c>
      <c r="G449" t="s">
        <v>63</v>
      </c>
      <c r="H449">
        <v>439</v>
      </c>
      <c r="I449" s="4">
        <f t="shared" si="27"/>
        <v>86</v>
      </c>
      <c r="J449" t="s">
        <v>36</v>
      </c>
      <c r="K449" t="s">
        <v>37</v>
      </c>
      <c r="L449">
        <v>1513663200</v>
      </c>
      <c r="M449" s="11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2017</v>
      </c>
      <c r="S449" t="s">
        <v>2017</v>
      </c>
      <c r="T449" t="s">
        <v>2036</v>
      </c>
    </row>
    <row r="450" spans="1:20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20</v>
      </c>
      <c r="K450" t="s">
        <v>21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2026</v>
      </c>
      <c r="S450" t="s">
        <v>2026</v>
      </c>
      <c r="T450" t="s">
        <v>2027</v>
      </c>
    </row>
    <row r="451" spans="1:20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si="26"/>
        <v>967</v>
      </c>
      <c r="G451" t="s">
        <v>19</v>
      </c>
      <c r="H451">
        <v>86</v>
      </c>
      <c r="I451" s="4">
        <f t="shared" si="27"/>
        <v>101.19767441860465</v>
      </c>
      <c r="J451" t="s">
        <v>32</v>
      </c>
      <c r="K451" t="s">
        <v>33</v>
      </c>
      <c r="L451">
        <v>1551852000</v>
      </c>
      <c r="M451" s="11">
        <f t="shared" ref="M451:M514" si="28">(((L451/60)/60)/24)+DATE(1970,1,1)</f>
        <v>43530.25</v>
      </c>
      <c r="N451">
        <v>1553317200</v>
      </c>
      <c r="O451" s="11">
        <f t="shared" ref="O451:O514" si="29">(((N451/60)/60)/24)+DATE(1970,1,1)</f>
        <v>43547.208333333328</v>
      </c>
      <c r="P451" t="b">
        <v>0</v>
      </c>
      <c r="Q451" t="b">
        <v>0</v>
      </c>
      <c r="R451" t="s">
        <v>2026</v>
      </c>
      <c r="S451" t="s">
        <v>2026</v>
      </c>
      <c r="T451" t="s">
        <v>2027</v>
      </c>
    </row>
    <row r="452" spans="1:20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ref="F452:F515" si="30">E452/D452*100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2017</v>
      </c>
      <c r="S452" t="s">
        <v>2017</v>
      </c>
      <c r="T452" t="s">
        <v>2025</v>
      </c>
    </row>
    <row r="453" spans="1:20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si="30"/>
        <v>122.84501347708894</v>
      </c>
      <c r="G453" t="s">
        <v>19</v>
      </c>
      <c r="H453">
        <v>6286</v>
      </c>
      <c r="I453" s="4">
        <f t="shared" si="31"/>
        <v>29.001272669424118</v>
      </c>
      <c r="J453" t="s">
        <v>20</v>
      </c>
      <c r="K453" t="s">
        <v>21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2011</v>
      </c>
      <c r="S453" t="s">
        <v>2011</v>
      </c>
      <c r="T453" t="s">
        <v>2012</v>
      </c>
    </row>
    <row r="454" spans="1:20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20</v>
      </c>
      <c r="K454" t="s">
        <v>21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2017</v>
      </c>
      <c r="S454" t="s">
        <v>2017</v>
      </c>
      <c r="T454" t="s">
        <v>2020</v>
      </c>
    </row>
    <row r="455" spans="1:20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20</v>
      </c>
      <c r="K455" t="s">
        <v>21</v>
      </c>
      <c r="L455">
        <v>1480572000</v>
      </c>
      <c r="M455" s="11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2017</v>
      </c>
      <c r="S455" t="s">
        <v>2017</v>
      </c>
      <c r="T455" t="s">
        <v>2039</v>
      </c>
    </row>
    <row r="456" spans="1:20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20</v>
      </c>
      <c r="K456" t="s">
        <v>21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2017</v>
      </c>
      <c r="S456" t="s">
        <v>2017</v>
      </c>
      <c r="T456" t="s">
        <v>2020</v>
      </c>
    </row>
    <row r="457" spans="1:20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30"/>
        <v>118.37253218884121</v>
      </c>
      <c r="G457" t="s">
        <v>19</v>
      </c>
      <c r="H457">
        <v>3727</v>
      </c>
      <c r="I457" s="4">
        <f t="shared" si="31"/>
        <v>37.001341561577675</v>
      </c>
      <c r="J457" t="s">
        <v>20</v>
      </c>
      <c r="K457" t="s">
        <v>21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2015</v>
      </c>
      <c r="S457" t="s">
        <v>2015</v>
      </c>
      <c r="T457" t="s">
        <v>2016</v>
      </c>
    </row>
    <row r="458" spans="1:20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30"/>
        <v>104.1243169398907</v>
      </c>
      <c r="G458" t="s">
        <v>19</v>
      </c>
      <c r="H458">
        <v>1605</v>
      </c>
      <c r="I458" s="4">
        <f t="shared" si="31"/>
        <v>94.976947040498445</v>
      </c>
      <c r="J458" t="s">
        <v>20</v>
      </c>
      <c r="K458" t="s">
        <v>21</v>
      </c>
      <c r="L458">
        <v>1518242400</v>
      </c>
      <c r="M458" s="11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2011</v>
      </c>
      <c r="S458" t="s">
        <v>2011</v>
      </c>
      <c r="T458" t="s">
        <v>2021</v>
      </c>
    </row>
    <row r="459" spans="1:20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20</v>
      </c>
      <c r="K459" t="s">
        <v>21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2015</v>
      </c>
      <c r="S459" t="s">
        <v>2015</v>
      </c>
      <c r="T459" t="s">
        <v>2016</v>
      </c>
    </row>
    <row r="460" spans="1:20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30"/>
        <v>351.20118343195264</v>
      </c>
      <c r="G460" t="s">
        <v>19</v>
      </c>
      <c r="H460">
        <v>2120</v>
      </c>
      <c r="I460" s="4">
        <f t="shared" si="31"/>
        <v>55.993396226415094</v>
      </c>
      <c r="J460" t="s">
        <v>20</v>
      </c>
      <c r="K460" t="s">
        <v>21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2015</v>
      </c>
      <c r="S460" t="s">
        <v>2015</v>
      </c>
      <c r="T460" t="s">
        <v>2016</v>
      </c>
    </row>
    <row r="461" spans="1:20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20</v>
      </c>
      <c r="K461" t="s">
        <v>21</v>
      </c>
      <c r="L461">
        <v>1419746400</v>
      </c>
      <c r="M461" s="11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2017</v>
      </c>
      <c r="S461" t="s">
        <v>2017</v>
      </c>
      <c r="T461" t="s">
        <v>2018</v>
      </c>
    </row>
    <row r="462" spans="1:20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30"/>
        <v>171.625</v>
      </c>
      <c r="G462" t="s">
        <v>19</v>
      </c>
      <c r="H462">
        <v>50</v>
      </c>
      <c r="I462" s="4">
        <f t="shared" si="31"/>
        <v>82.38</v>
      </c>
      <c r="J462" t="s">
        <v>20</v>
      </c>
      <c r="K462" t="s">
        <v>21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2015</v>
      </c>
      <c r="S462" t="s">
        <v>2015</v>
      </c>
      <c r="T462" t="s">
        <v>2016</v>
      </c>
    </row>
    <row r="463" spans="1:20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30"/>
        <v>141.04655870445345</v>
      </c>
      <c r="G463" t="s">
        <v>19</v>
      </c>
      <c r="H463">
        <v>2080</v>
      </c>
      <c r="I463" s="4">
        <f t="shared" si="31"/>
        <v>66.997115384615384</v>
      </c>
      <c r="J463" t="s">
        <v>20</v>
      </c>
      <c r="K463" t="s">
        <v>21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2017</v>
      </c>
      <c r="S463" t="s">
        <v>2017</v>
      </c>
      <c r="T463" t="s">
        <v>2020</v>
      </c>
    </row>
    <row r="464" spans="1:20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20</v>
      </c>
      <c r="K464" t="s">
        <v>21</v>
      </c>
      <c r="L464">
        <v>1359525600</v>
      </c>
      <c r="M464" s="11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2026</v>
      </c>
      <c r="S464" t="s">
        <v>2026</v>
      </c>
      <c r="T464" t="s">
        <v>2037</v>
      </c>
    </row>
    <row r="465" spans="1:20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30"/>
        <v>108.16455696202532</v>
      </c>
      <c r="G465" t="s">
        <v>19</v>
      </c>
      <c r="H465">
        <v>2105</v>
      </c>
      <c r="I465" s="4">
        <f t="shared" si="31"/>
        <v>69.009501187648453</v>
      </c>
      <c r="J465" t="s">
        <v>20</v>
      </c>
      <c r="K465" t="s">
        <v>21</v>
      </c>
      <c r="L465">
        <v>1388469600</v>
      </c>
      <c r="M465" s="11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2017</v>
      </c>
      <c r="S465" t="s">
        <v>2017</v>
      </c>
      <c r="T465" t="s">
        <v>2025</v>
      </c>
    </row>
    <row r="466" spans="1:20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30"/>
        <v>133.45505617977528</v>
      </c>
      <c r="G466" t="s">
        <v>19</v>
      </c>
      <c r="H466">
        <v>2436</v>
      </c>
      <c r="I466" s="4">
        <f t="shared" si="31"/>
        <v>39.006568144499177</v>
      </c>
      <c r="J466" t="s">
        <v>20</v>
      </c>
      <c r="K466" t="s">
        <v>21</v>
      </c>
      <c r="L466">
        <v>1518328800</v>
      </c>
      <c r="M466" s="11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2015</v>
      </c>
      <c r="S466" t="s">
        <v>2015</v>
      </c>
      <c r="T466" t="s">
        <v>2016</v>
      </c>
    </row>
    <row r="467" spans="1:20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30"/>
        <v>187.85106382978722</v>
      </c>
      <c r="G467" t="s">
        <v>19</v>
      </c>
      <c r="H467">
        <v>80</v>
      </c>
      <c r="I467" s="4">
        <f t="shared" si="31"/>
        <v>110.3625</v>
      </c>
      <c r="J467" t="s">
        <v>20</v>
      </c>
      <c r="K467" t="s">
        <v>21</v>
      </c>
      <c r="L467">
        <v>1517032800</v>
      </c>
      <c r="M467" s="11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2023</v>
      </c>
      <c r="S467" t="s">
        <v>2023</v>
      </c>
      <c r="T467" t="s">
        <v>2035</v>
      </c>
    </row>
    <row r="468" spans="1:20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30"/>
        <v>332</v>
      </c>
      <c r="G468" t="s">
        <v>19</v>
      </c>
      <c r="H468">
        <v>42</v>
      </c>
      <c r="I468" s="4">
        <f t="shared" si="31"/>
        <v>94.857142857142861</v>
      </c>
      <c r="J468" t="s">
        <v>20</v>
      </c>
      <c r="K468" t="s">
        <v>21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2013</v>
      </c>
      <c r="S468" t="s">
        <v>2013</v>
      </c>
      <c r="T468" t="s">
        <v>2022</v>
      </c>
    </row>
    <row r="469" spans="1:20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30"/>
        <v>575.21428571428578</v>
      </c>
      <c r="G469" t="s">
        <v>19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2013</v>
      </c>
      <c r="S469" t="s">
        <v>2013</v>
      </c>
      <c r="T469" t="s">
        <v>2014</v>
      </c>
    </row>
    <row r="470" spans="1:20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20</v>
      </c>
      <c r="K470" t="s">
        <v>21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2015</v>
      </c>
      <c r="S470" t="s">
        <v>2015</v>
      </c>
      <c r="T470" t="s">
        <v>2016</v>
      </c>
    </row>
    <row r="471" spans="1:20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30"/>
        <v>184.42857142857144</v>
      </c>
      <c r="G471" t="s">
        <v>19</v>
      </c>
      <c r="H471">
        <v>159</v>
      </c>
      <c r="I471" s="4">
        <f t="shared" si="31"/>
        <v>64.95597484276729</v>
      </c>
      <c r="J471" t="s">
        <v>20</v>
      </c>
      <c r="K471" t="s">
        <v>21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2017</v>
      </c>
      <c r="S471" t="s">
        <v>2017</v>
      </c>
      <c r="T471" t="s">
        <v>2020</v>
      </c>
    </row>
    <row r="472" spans="1:20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30"/>
        <v>285.80555555555554</v>
      </c>
      <c r="G472" t="s">
        <v>19</v>
      </c>
      <c r="H472">
        <v>381</v>
      </c>
      <c r="I472" s="4">
        <f t="shared" si="31"/>
        <v>27.00524934383202</v>
      </c>
      <c r="J472" t="s">
        <v>20</v>
      </c>
      <c r="K472" t="s">
        <v>21</v>
      </c>
      <c r="L472">
        <v>1481522400</v>
      </c>
      <c r="M472" s="11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2013</v>
      </c>
      <c r="S472" t="s">
        <v>2013</v>
      </c>
      <c r="T472" t="s">
        <v>2022</v>
      </c>
    </row>
    <row r="473" spans="1:20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30"/>
        <v>319</v>
      </c>
      <c r="G473" t="s">
        <v>19</v>
      </c>
      <c r="H473">
        <v>194</v>
      </c>
      <c r="I473" s="4">
        <f t="shared" si="31"/>
        <v>50.97422680412371</v>
      </c>
      <c r="J473" t="s">
        <v>36</v>
      </c>
      <c r="K473" t="s">
        <v>37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2009</v>
      </c>
      <c r="S473" t="s">
        <v>2009</v>
      </c>
      <c r="T473" t="s">
        <v>2010</v>
      </c>
    </row>
    <row r="474" spans="1:20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20</v>
      </c>
      <c r="K474" t="s">
        <v>21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2011</v>
      </c>
      <c r="S474" t="s">
        <v>2011</v>
      </c>
      <c r="T474" t="s">
        <v>2012</v>
      </c>
    </row>
    <row r="475" spans="1:20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30"/>
        <v>178.14000000000001</v>
      </c>
      <c r="G475" t="s">
        <v>19</v>
      </c>
      <c r="H475">
        <v>106</v>
      </c>
      <c r="I475" s="4">
        <f t="shared" si="31"/>
        <v>84.028301886792448</v>
      </c>
      <c r="J475" t="s">
        <v>20</v>
      </c>
      <c r="K475" t="s">
        <v>21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2011</v>
      </c>
      <c r="S475" t="s">
        <v>2011</v>
      </c>
      <c r="T475" t="s">
        <v>2019</v>
      </c>
    </row>
    <row r="476" spans="1:20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30"/>
        <v>365.15</v>
      </c>
      <c r="G476" t="s">
        <v>19</v>
      </c>
      <c r="H476">
        <v>142</v>
      </c>
      <c r="I476" s="4">
        <f t="shared" si="31"/>
        <v>102.85915492957747</v>
      </c>
      <c r="J476" t="s">
        <v>20</v>
      </c>
      <c r="K476" t="s">
        <v>21</v>
      </c>
      <c r="L476">
        <v>1418709600</v>
      </c>
      <c r="M476" s="11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2017</v>
      </c>
      <c r="S476" t="s">
        <v>2017</v>
      </c>
      <c r="T476" t="s">
        <v>2036</v>
      </c>
    </row>
    <row r="477" spans="1:20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30"/>
        <v>113.94594594594594</v>
      </c>
      <c r="G477" t="s">
        <v>19</v>
      </c>
      <c r="H477">
        <v>211</v>
      </c>
      <c r="I477" s="4">
        <f t="shared" si="31"/>
        <v>39.962085308056871</v>
      </c>
      <c r="J477" t="s">
        <v>20</v>
      </c>
      <c r="K477" t="s">
        <v>21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2023</v>
      </c>
      <c r="S477" t="s">
        <v>2023</v>
      </c>
      <c r="T477" t="s">
        <v>2035</v>
      </c>
    </row>
    <row r="478" spans="1:20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20</v>
      </c>
      <c r="K478" t="s">
        <v>21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2023</v>
      </c>
      <c r="S478" t="s">
        <v>2023</v>
      </c>
      <c r="T478" t="s">
        <v>2029</v>
      </c>
    </row>
    <row r="479" spans="1:20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20</v>
      </c>
      <c r="K479" t="s">
        <v>21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2017</v>
      </c>
      <c r="S479" t="s">
        <v>2017</v>
      </c>
      <c r="T479" t="s">
        <v>2039</v>
      </c>
    </row>
    <row r="480" spans="1:20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30"/>
        <v>236.34156976744185</v>
      </c>
      <c r="G480" t="s">
        <v>19</v>
      </c>
      <c r="H480">
        <v>2756</v>
      </c>
      <c r="I480" s="4">
        <f t="shared" si="31"/>
        <v>58.999637155297535</v>
      </c>
      <c r="J480" t="s">
        <v>20</v>
      </c>
      <c r="K480" t="s">
        <v>21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2013</v>
      </c>
      <c r="S480" t="s">
        <v>2013</v>
      </c>
      <c r="T480" t="s">
        <v>2022</v>
      </c>
    </row>
    <row r="481" spans="1:20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30"/>
        <v>512.91666666666663</v>
      </c>
      <c r="G481" t="s">
        <v>19</v>
      </c>
      <c r="H481">
        <v>173</v>
      </c>
      <c r="I481" s="4">
        <f t="shared" si="31"/>
        <v>71.156069364161851</v>
      </c>
      <c r="J481" t="s">
        <v>36</v>
      </c>
      <c r="K481" t="s">
        <v>37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2009</v>
      </c>
      <c r="S481" t="s">
        <v>2009</v>
      </c>
      <c r="T481" t="s">
        <v>2010</v>
      </c>
    </row>
    <row r="482" spans="1:20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30"/>
        <v>100.65116279069768</v>
      </c>
      <c r="G482" t="s">
        <v>19</v>
      </c>
      <c r="H482">
        <v>87</v>
      </c>
      <c r="I482" s="4">
        <f t="shared" si="31"/>
        <v>99.494252873563212</v>
      </c>
      <c r="J482" t="s">
        <v>20</v>
      </c>
      <c r="K482" t="s">
        <v>21</v>
      </c>
      <c r="L482">
        <v>1268287200</v>
      </c>
      <c r="M482" s="11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2030</v>
      </c>
      <c r="S482" t="s">
        <v>2030</v>
      </c>
      <c r="T482" t="s">
        <v>2031</v>
      </c>
    </row>
    <row r="483" spans="1:20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20</v>
      </c>
      <c r="K483" t="s">
        <v>21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2015</v>
      </c>
      <c r="S483" t="s">
        <v>2015</v>
      </c>
      <c r="T483" t="s">
        <v>2016</v>
      </c>
    </row>
    <row r="484" spans="1:20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20</v>
      </c>
      <c r="K484" t="s">
        <v>21</v>
      </c>
      <c r="L484">
        <v>1330063200</v>
      </c>
      <c r="M484" s="11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2023</v>
      </c>
      <c r="S484" t="s">
        <v>2023</v>
      </c>
      <c r="T484" t="s">
        <v>2029</v>
      </c>
    </row>
    <row r="485" spans="1:20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20</v>
      </c>
      <c r="K485" t="s">
        <v>21</v>
      </c>
      <c r="L485">
        <v>1576130400</v>
      </c>
      <c r="M485" s="11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2015</v>
      </c>
      <c r="S485" t="s">
        <v>2015</v>
      </c>
      <c r="T485" t="s">
        <v>2016</v>
      </c>
    </row>
    <row r="486" spans="1:20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30"/>
        <v>260.20608108108109</v>
      </c>
      <c r="G486" t="s">
        <v>19</v>
      </c>
      <c r="H486">
        <v>1572</v>
      </c>
      <c r="I486" s="4">
        <f t="shared" si="31"/>
        <v>48.99554707379135</v>
      </c>
      <c r="J486" t="s">
        <v>36</v>
      </c>
      <c r="K486" t="s">
        <v>37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2009</v>
      </c>
      <c r="S486" t="s">
        <v>2009</v>
      </c>
      <c r="T486" t="s">
        <v>2010</v>
      </c>
    </row>
    <row r="487" spans="1:20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36</v>
      </c>
      <c r="K487" t="s">
        <v>37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2015</v>
      </c>
      <c r="S487" t="s">
        <v>2015</v>
      </c>
      <c r="T487" t="s">
        <v>2016</v>
      </c>
    </row>
    <row r="488" spans="1:20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36</v>
      </c>
      <c r="K488" t="s">
        <v>37</v>
      </c>
      <c r="L488">
        <v>1520575200</v>
      </c>
      <c r="M488" s="11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2023</v>
      </c>
      <c r="S488" t="s">
        <v>2023</v>
      </c>
      <c r="T488" t="s">
        <v>2035</v>
      </c>
    </row>
    <row r="489" spans="1:20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30"/>
        <v>178.62556663644605</v>
      </c>
      <c r="G489" t="s">
        <v>19</v>
      </c>
      <c r="H489">
        <v>2346</v>
      </c>
      <c r="I489" s="4">
        <f t="shared" si="31"/>
        <v>83.982949701619773</v>
      </c>
      <c r="J489" t="s">
        <v>20</v>
      </c>
      <c r="K489" t="s">
        <v>21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2015</v>
      </c>
      <c r="S489" t="s">
        <v>2015</v>
      </c>
      <c r="T489" t="s">
        <v>2016</v>
      </c>
    </row>
    <row r="490" spans="1:20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30"/>
        <v>220.0566037735849</v>
      </c>
      <c r="G490" t="s">
        <v>19</v>
      </c>
      <c r="H490">
        <v>115</v>
      </c>
      <c r="I490" s="4">
        <f t="shared" si="31"/>
        <v>101.41739130434783</v>
      </c>
      <c r="J490" t="s">
        <v>20</v>
      </c>
      <c r="K490" t="s">
        <v>21</v>
      </c>
      <c r="L490">
        <v>1454479200</v>
      </c>
      <c r="M490" s="11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2015</v>
      </c>
      <c r="S490" t="s">
        <v>2015</v>
      </c>
      <c r="T490" t="s">
        <v>2016</v>
      </c>
    </row>
    <row r="491" spans="1:20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30"/>
        <v>101.5108695652174</v>
      </c>
      <c r="G491" t="s">
        <v>19</v>
      </c>
      <c r="H491">
        <v>85</v>
      </c>
      <c r="I491" s="4">
        <f t="shared" si="31"/>
        <v>109.87058823529412</v>
      </c>
      <c r="J491" t="s">
        <v>94</v>
      </c>
      <c r="K491" t="s">
        <v>95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2013</v>
      </c>
      <c r="S491" t="s">
        <v>2013</v>
      </c>
      <c r="T491" t="s">
        <v>2022</v>
      </c>
    </row>
    <row r="492" spans="1:20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30"/>
        <v>191.5</v>
      </c>
      <c r="G492" t="s">
        <v>19</v>
      </c>
      <c r="H492">
        <v>144</v>
      </c>
      <c r="I492" s="4">
        <f t="shared" si="31"/>
        <v>31.916666666666668</v>
      </c>
      <c r="J492" t="s">
        <v>20</v>
      </c>
      <c r="K492" t="s">
        <v>21</v>
      </c>
      <c r="L492">
        <v>1573970400</v>
      </c>
      <c r="M492" s="11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2040</v>
      </c>
      <c r="S492" t="s">
        <v>2040</v>
      </c>
      <c r="T492" t="s">
        <v>2041</v>
      </c>
    </row>
    <row r="493" spans="1:20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30"/>
        <v>305.34683098591546</v>
      </c>
      <c r="G493" t="s">
        <v>19</v>
      </c>
      <c r="H493">
        <v>2443</v>
      </c>
      <c r="I493" s="4">
        <f t="shared" si="31"/>
        <v>70.993450675399103</v>
      </c>
      <c r="J493" t="s">
        <v>20</v>
      </c>
      <c r="K493" t="s">
        <v>21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2009</v>
      </c>
      <c r="S493" t="s">
        <v>2009</v>
      </c>
      <c r="T493" t="s">
        <v>2010</v>
      </c>
    </row>
    <row r="494" spans="1:20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30"/>
        <v>23.995287958115181</v>
      </c>
      <c r="G494" t="s">
        <v>63</v>
      </c>
      <c r="H494">
        <v>595</v>
      </c>
      <c r="I494" s="4">
        <f t="shared" si="31"/>
        <v>77.026890756302521</v>
      </c>
      <c r="J494" t="s">
        <v>20</v>
      </c>
      <c r="K494" t="s">
        <v>21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2017</v>
      </c>
      <c r="S494" t="s">
        <v>2017</v>
      </c>
      <c r="T494" t="s">
        <v>2028</v>
      </c>
    </row>
    <row r="495" spans="1:20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30"/>
        <v>723.77777777777771</v>
      </c>
      <c r="G495" t="s">
        <v>19</v>
      </c>
      <c r="H495">
        <v>64</v>
      </c>
      <c r="I495" s="4">
        <f t="shared" si="31"/>
        <v>101.78125</v>
      </c>
      <c r="J495" t="s">
        <v>20</v>
      </c>
      <c r="K495" t="s">
        <v>21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2030</v>
      </c>
      <c r="S495" t="s">
        <v>2030</v>
      </c>
      <c r="T495" t="s">
        <v>2031</v>
      </c>
    </row>
    <row r="496" spans="1:20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30"/>
        <v>547.36</v>
      </c>
      <c r="G496" t="s">
        <v>19</v>
      </c>
      <c r="H496">
        <v>268</v>
      </c>
      <c r="I496" s="4">
        <f t="shared" si="31"/>
        <v>51.059701492537314</v>
      </c>
      <c r="J496" t="s">
        <v>20</v>
      </c>
      <c r="K496" t="s">
        <v>21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2013</v>
      </c>
      <c r="S496" t="s">
        <v>2013</v>
      </c>
      <c r="T496" t="s">
        <v>2022</v>
      </c>
    </row>
    <row r="497" spans="1:20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30"/>
        <v>414.49999999999994</v>
      </c>
      <c r="G497" t="s">
        <v>19</v>
      </c>
      <c r="H497">
        <v>195</v>
      </c>
      <c r="I497" s="4">
        <f t="shared" si="31"/>
        <v>68.02051282051282</v>
      </c>
      <c r="J497" t="s">
        <v>32</v>
      </c>
      <c r="K497" t="s">
        <v>33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2015</v>
      </c>
      <c r="S497" t="s">
        <v>2015</v>
      </c>
      <c r="T497" t="s">
        <v>2016</v>
      </c>
    </row>
    <row r="498" spans="1:20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20</v>
      </c>
      <c r="K498" t="s">
        <v>21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2017</v>
      </c>
      <c r="S498" t="s">
        <v>2017</v>
      </c>
      <c r="T498" t="s">
        <v>2025</v>
      </c>
    </row>
    <row r="499" spans="1:20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20</v>
      </c>
      <c r="K499" t="s">
        <v>21</v>
      </c>
      <c r="L499">
        <v>1482213600</v>
      </c>
      <c r="M499" s="11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2013</v>
      </c>
      <c r="S499" t="s">
        <v>2013</v>
      </c>
      <c r="T499" t="s">
        <v>2022</v>
      </c>
    </row>
    <row r="500" spans="1:20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32</v>
      </c>
      <c r="K500" t="s">
        <v>33</v>
      </c>
      <c r="L500">
        <v>1420092000</v>
      </c>
      <c r="M500" s="11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2013</v>
      </c>
      <c r="S500" t="s">
        <v>2013</v>
      </c>
      <c r="T500" t="s">
        <v>2014</v>
      </c>
    </row>
    <row r="501" spans="1:20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20</v>
      </c>
      <c r="K501" t="s">
        <v>21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2017</v>
      </c>
      <c r="S501" t="s">
        <v>2017</v>
      </c>
      <c r="T501" t="s">
        <v>2018</v>
      </c>
    </row>
    <row r="502" spans="1:20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20</v>
      </c>
      <c r="K502" t="s">
        <v>21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2015</v>
      </c>
      <c r="S502" t="s">
        <v>2015</v>
      </c>
      <c r="T502" t="s">
        <v>2016</v>
      </c>
    </row>
    <row r="503" spans="1:20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20</v>
      </c>
      <c r="K503" t="s">
        <v>21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2017</v>
      </c>
      <c r="S503" t="s">
        <v>2017</v>
      </c>
      <c r="T503" t="s">
        <v>2018</v>
      </c>
    </row>
    <row r="504" spans="1:20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30"/>
        <v>529.92307692307691</v>
      </c>
      <c r="G504" t="s">
        <v>19</v>
      </c>
      <c r="H504">
        <v>186</v>
      </c>
      <c r="I504" s="4">
        <f t="shared" si="31"/>
        <v>37.037634408602152</v>
      </c>
      <c r="J504" t="s">
        <v>24</v>
      </c>
      <c r="K504" t="s">
        <v>25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2026</v>
      </c>
      <c r="S504" t="s">
        <v>2026</v>
      </c>
      <c r="T504" t="s">
        <v>2027</v>
      </c>
    </row>
    <row r="505" spans="1:20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30"/>
        <v>180.32549019607845</v>
      </c>
      <c r="G505" t="s">
        <v>19</v>
      </c>
      <c r="H505">
        <v>460</v>
      </c>
      <c r="I505" s="4">
        <f t="shared" si="31"/>
        <v>99.963043478260872</v>
      </c>
      <c r="J505" t="s">
        <v>20</v>
      </c>
      <c r="K505" t="s">
        <v>21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2017</v>
      </c>
      <c r="S505" t="s">
        <v>2017</v>
      </c>
      <c r="T505" t="s">
        <v>2020</v>
      </c>
    </row>
    <row r="506" spans="1:20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94</v>
      </c>
      <c r="K506" t="s">
        <v>95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2011</v>
      </c>
      <c r="S506" t="s">
        <v>2011</v>
      </c>
      <c r="T506" t="s">
        <v>2012</v>
      </c>
    </row>
    <row r="507" spans="1:20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20</v>
      </c>
      <c r="K507" t="s">
        <v>21</v>
      </c>
      <c r="L507">
        <v>1362722400</v>
      </c>
      <c r="M507" s="11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2023</v>
      </c>
      <c r="S507" t="s">
        <v>2023</v>
      </c>
      <c r="T507" t="s">
        <v>2032</v>
      </c>
    </row>
    <row r="508" spans="1:20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30"/>
        <v>927.07777777777767</v>
      </c>
      <c r="G508" t="s">
        <v>19</v>
      </c>
      <c r="H508">
        <v>2528</v>
      </c>
      <c r="I508" s="4">
        <f t="shared" si="31"/>
        <v>66.010284810126578</v>
      </c>
      <c r="J508" t="s">
        <v>20</v>
      </c>
      <c r="K508" t="s">
        <v>21</v>
      </c>
      <c r="L508">
        <v>1511416800</v>
      </c>
      <c r="M508" s="11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2015</v>
      </c>
      <c r="S508" t="s">
        <v>2015</v>
      </c>
      <c r="T508" t="s">
        <v>2016</v>
      </c>
    </row>
    <row r="509" spans="1:20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20</v>
      </c>
      <c r="K509" t="s">
        <v>21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2013</v>
      </c>
      <c r="S509" t="s">
        <v>2013</v>
      </c>
      <c r="T509" t="s">
        <v>2014</v>
      </c>
    </row>
    <row r="510" spans="1:20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30"/>
        <v>112.22929936305732</v>
      </c>
      <c r="G510" t="s">
        <v>19</v>
      </c>
      <c r="H510">
        <v>3657</v>
      </c>
      <c r="I510" s="4">
        <f t="shared" si="31"/>
        <v>52.999726551818434</v>
      </c>
      <c r="J510" t="s">
        <v>20</v>
      </c>
      <c r="K510" t="s">
        <v>21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2015</v>
      </c>
      <c r="S510" t="s">
        <v>2015</v>
      </c>
      <c r="T510" t="s">
        <v>2016</v>
      </c>
    </row>
    <row r="511" spans="1:20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20</v>
      </c>
      <c r="K511" t="s">
        <v>21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2015</v>
      </c>
      <c r="S511" t="s">
        <v>2015</v>
      </c>
      <c r="T511" t="s">
        <v>2016</v>
      </c>
    </row>
    <row r="512" spans="1:20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30"/>
        <v>119.08974358974358</v>
      </c>
      <c r="G512" t="s">
        <v>19</v>
      </c>
      <c r="H512">
        <v>131</v>
      </c>
      <c r="I512" s="4">
        <f t="shared" si="31"/>
        <v>70.908396946564892</v>
      </c>
      <c r="J512" t="s">
        <v>24</v>
      </c>
      <c r="K512" t="s">
        <v>25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2017</v>
      </c>
      <c r="S512" t="s">
        <v>2017</v>
      </c>
      <c r="T512" t="s">
        <v>2020</v>
      </c>
    </row>
    <row r="513" spans="1:20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20</v>
      </c>
      <c r="K513" t="s">
        <v>21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2015</v>
      </c>
      <c r="S513" t="s">
        <v>2015</v>
      </c>
      <c r="T513" t="s">
        <v>2016</v>
      </c>
    </row>
    <row r="514" spans="1:20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30"/>
        <v>139.31868131868131</v>
      </c>
      <c r="G514" t="s">
        <v>19</v>
      </c>
      <c r="H514">
        <v>239</v>
      </c>
      <c r="I514" s="4">
        <f t="shared" si="31"/>
        <v>53.046025104602514</v>
      </c>
      <c r="J514" t="s">
        <v>20</v>
      </c>
      <c r="K514" t="s">
        <v>21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2026</v>
      </c>
      <c r="S514" t="s">
        <v>2026</v>
      </c>
      <c r="T514" t="s">
        <v>2027</v>
      </c>
    </row>
    <row r="515" spans="1:20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si="30"/>
        <v>39.277108433734945</v>
      </c>
      <c r="G515" t="s">
        <v>63</v>
      </c>
      <c r="H515">
        <v>35</v>
      </c>
      <c r="I515" s="4">
        <f t="shared" si="31"/>
        <v>93.142857142857139</v>
      </c>
      <c r="J515" t="s">
        <v>20</v>
      </c>
      <c r="K515" t="s">
        <v>21</v>
      </c>
      <c r="L515">
        <v>1284008400</v>
      </c>
      <c r="M515" s="11">
        <f t="shared" ref="M515:M578" si="32">(((L515/60)/60)/24)+DATE(1970,1,1)</f>
        <v>40430.208333333336</v>
      </c>
      <c r="N515">
        <v>1284181200</v>
      </c>
      <c r="O515" s="11">
        <f t="shared" ref="O515:O578" si="33">(((N515/60)/60)/24)+DATE(1970,1,1)</f>
        <v>40432.208333333336</v>
      </c>
      <c r="P515" t="b">
        <v>0</v>
      </c>
      <c r="Q515" t="b">
        <v>0</v>
      </c>
      <c r="R515" t="s">
        <v>2017</v>
      </c>
      <c r="S515" t="s">
        <v>2017</v>
      </c>
      <c r="T515" t="s">
        <v>2036</v>
      </c>
    </row>
    <row r="516" spans="1:20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ref="F516:F579" si="34">E516/D516*100</f>
        <v>22.439077144917089</v>
      </c>
      <c r="G516" t="s">
        <v>63</v>
      </c>
      <c r="H516">
        <v>528</v>
      </c>
      <c r="I516" s="4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 s="11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2011</v>
      </c>
      <c r="S516" t="s">
        <v>2011</v>
      </c>
      <c r="T516" t="s">
        <v>2012</v>
      </c>
    </row>
    <row r="517" spans="1:20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2015</v>
      </c>
      <c r="S517" t="s">
        <v>2015</v>
      </c>
      <c r="T517" t="s">
        <v>2016</v>
      </c>
    </row>
    <row r="518" spans="1:20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20</v>
      </c>
      <c r="K518" t="s">
        <v>21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2023</v>
      </c>
      <c r="S518" t="s">
        <v>2023</v>
      </c>
      <c r="T518" t="s">
        <v>2024</v>
      </c>
    </row>
    <row r="519" spans="1:20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34"/>
        <v>112.00000000000001</v>
      </c>
      <c r="G519" t="s">
        <v>19</v>
      </c>
      <c r="H519">
        <v>78</v>
      </c>
      <c r="I519" s="4">
        <f t="shared" si="35"/>
        <v>84.717948717948715</v>
      </c>
      <c r="J519" t="s">
        <v>20</v>
      </c>
      <c r="K519" t="s">
        <v>21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2009</v>
      </c>
      <c r="S519" t="s">
        <v>2009</v>
      </c>
      <c r="T519" t="s">
        <v>2010</v>
      </c>
    </row>
    <row r="520" spans="1:20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20</v>
      </c>
      <c r="K520" t="s">
        <v>21</v>
      </c>
      <c r="L520">
        <v>1519365600</v>
      </c>
      <c r="M520" s="11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2017</v>
      </c>
      <c r="S520" t="s">
        <v>2017</v>
      </c>
      <c r="T520" t="s">
        <v>2025</v>
      </c>
    </row>
    <row r="521" spans="1:20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34"/>
        <v>101.74563871693867</v>
      </c>
      <c r="G521" t="s">
        <v>19</v>
      </c>
      <c r="H521">
        <v>1773</v>
      </c>
      <c r="I521" s="4">
        <f t="shared" si="35"/>
        <v>101.97518330513255</v>
      </c>
      <c r="J521" t="s">
        <v>20</v>
      </c>
      <c r="K521" t="s">
        <v>21</v>
      </c>
      <c r="L521">
        <v>1420696800</v>
      </c>
      <c r="M521" s="11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2011</v>
      </c>
      <c r="S521" t="s">
        <v>2011</v>
      </c>
      <c r="T521" t="s">
        <v>2012</v>
      </c>
    </row>
    <row r="522" spans="1:20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34"/>
        <v>425.75</v>
      </c>
      <c r="G522" t="s">
        <v>19</v>
      </c>
      <c r="H522">
        <v>32</v>
      </c>
      <c r="I522" s="4">
        <f t="shared" si="35"/>
        <v>106.4375</v>
      </c>
      <c r="J522" t="s">
        <v>20</v>
      </c>
      <c r="K522" t="s">
        <v>21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2015</v>
      </c>
      <c r="S522" t="s">
        <v>2015</v>
      </c>
      <c r="T522" t="s">
        <v>2016</v>
      </c>
    </row>
    <row r="523" spans="1:20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34"/>
        <v>145.53947368421052</v>
      </c>
      <c r="G523" t="s">
        <v>19</v>
      </c>
      <c r="H523">
        <v>369</v>
      </c>
      <c r="I523" s="4">
        <f t="shared" si="35"/>
        <v>29.975609756097562</v>
      </c>
      <c r="J523" t="s">
        <v>20</v>
      </c>
      <c r="K523" t="s">
        <v>21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2017</v>
      </c>
      <c r="S523" t="s">
        <v>2017</v>
      </c>
      <c r="T523" t="s">
        <v>2020</v>
      </c>
    </row>
    <row r="524" spans="1:20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20</v>
      </c>
      <c r="K524" t="s">
        <v>21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2017</v>
      </c>
      <c r="S524" t="s">
        <v>2017</v>
      </c>
      <c r="T524" t="s">
        <v>2028</v>
      </c>
    </row>
    <row r="525" spans="1:20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34"/>
        <v>700.33333333333326</v>
      </c>
      <c r="G525" t="s">
        <v>19</v>
      </c>
      <c r="H525">
        <v>89</v>
      </c>
      <c r="I525" s="4">
        <f t="shared" si="35"/>
        <v>70.82022471910112</v>
      </c>
      <c r="J525" t="s">
        <v>20</v>
      </c>
      <c r="K525" t="s">
        <v>21</v>
      </c>
      <c r="L525">
        <v>1267682400</v>
      </c>
      <c r="M525" s="11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2017</v>
      </c>
      <c r="S525" t="s">
        <v>2017</v>
      </c>
      <c r="T525" t="s">
        <v>2028</v>
      </c>
    </row>
    <row r="526" spans="1:20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20</v>
      </c>
      <c r="K526" t="s">
        <v>21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2015</v>
      </c>
      <c r="S526" t="s">
        <v>2015</v>
      </c>
      <c r="T526" t="s">
        <v>2016</v>
      </c>
    </row>
    <row r="527" spans="1:20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20</v>
      </c>
      <c r="K527" t="s">
        <v>21</v>
      </c>
      <c r="L527">
        <v>1290492000</v>
      </c>
      <c r="M527" s="11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2013</v>
      </c>
      <c r="S527" t="s">
        <v>2013</v>
      </c>
      <c r="T527" t="s">
        <v>2022</v>
      </c>
    </row>
    <row r="528" spans="1:20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34"/>
        <v>155.95180722891567</v>
      </c>
      <c r="G528" t="s">
        <v>19</v>
      </c>
      <c r="H528">
        <v>147</v>
      </c>
      <c r="I528" s="4">
        <f t="shared" si="35"/>
        <v>88.054421768707485</v>
      </c>
      <c r="J528" t="s">
        <v>20</v>
      </c>
      <c r="K528" t="s">
        <v>21</v>
      </c>
      <c r="L528">
        <v>1451109600</v>
      </c>
      <c r="M528" s="11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2015</v>
      </c>
      <c r="S528" t="s">
        <v>2015</v>
      </c>
      <c r="T528" t="s">
        <v>2016</v>
      </c>
    </row>
    <row r="529" spans="1:20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2017</v>
      </c>
      <c r="S529" t="s">
        <v>2017</v>
      </c>
      <c r="T529" t="s">
        <v>2025</v>
      </c>
    </row>
    <row r="530" spans="1:20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36</v>
      </c>
      <c r="K530" t="s">
        <v>37</v>
      </c>
      <c r="L530">
        <v>1385186400</v>
      </c>
      <c r="M530" s="11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2011</v>
      </c>
      <c r="S530" t="s">
        <v>2011</v>
      </c>
      <c r="T530" t="s">
        <v>2021</v>
      </c>
    </row>
    <row r="531" spans="1:20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20</v>
      </c>
      <c r="K531" t="s">
        <v>21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2026</v>
      </c>
      <c r="S531" t="s">
        <v>2026</v>
      </c>
      <c r="T531" t="s">
        <v>2027</v>
      </c>
    </row>
    <row r="532" spans="1:20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20</v>
      </c>
      <c r="K532" t="s">
        <v>21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2023</v>
      </c>
      <c r="S532" t="s">
        <v>2023</v>
      </c>
      <c r="T532" t="s">
        <v>2029</v>
      </c>
    </row>
    <row r="533" spans="1:20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34"/>
        <v>95.521156936261391</v>
      </c>
      <c r="G533" t="s">
        <v>42</v>
      </c>
      <c r="H533">
        <v>3640</v>
      </c>
      <c r="I533" s="4">
        <f t="shared" si="35"/>
        <v>48.993956043956047</v>
      </c>
      <c r="J533" t="s">
        <v>86</v>
      </c>
      <c r="K533" t="s">
        <v>87</v>
      </c>
      <c r="L533">
        <v>1384149600</v>
      </c>
      <c r="M533" s="11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2026</v>
      </c>
      <c r="S533" t="s">
        <v>2026</v>
      </c>
      <c r="T533" t="s">
        <v>2027</v>
      </c>
    </row>
    <row r="534" spans="1:20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34"/>
        <v>502.87499999999994</v>
      </c>
      <c r="G534" t="s">
        <v>19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2015</v>
      </c>
      <c r="S534" t="s">
        <v>2015</v>
      </c>
      <c r="T534" t="s">
        <v>2016</v>
      </c>
    </row>
    <row r="535" spans="1:20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34"/>
        <v>159.24394463667818</v>
      </c>
      <c r="G535" t="s">
        <v>19</v>
      </c>
      <c r="H535">
        <v>2218</v>
      </c>
      <c r="I535" s="4">
        <f t="shared" si="35"/>
        <v>82.996393146979258</v>
      </c>
      <c r="J535" t="s">
        <v>36</v>
      </c>
      <c r="K535" t="s">
        <v>37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2011</v>
      </c>
      <c r="S535" t="s">
        <v>2011</v>
      </c>
      <c r="T535" t="s">
        <v>2021</v>
      </c>
    </row>
    <row r="536" spans="1:20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20</v>
      </c>
      <c r="K536" t="s">
        <v>21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2017</v>
      </c>
      <c r="S536" t="s">
        <v>2017</v>
      </c>
      <c r="T536" t="s">
        <v>2020</v>
      </c>
    </row>
    <row r="537" spans="1:20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34"/>
        <v>482.03846153846149</v>
      </c>
      <c r="G537" t="s">
        <v>19</v>
      </c>
      <c r="H537">
        <v>202</v>
      </c>
      <c r="I537" s="4">
        <f t="shared" si="35"/>
        <v>62.044554455445542</v>
      </c>
      <c r="J537" t="s">
        <v>94</v>
      </c>
      <c r="K537" t="s">
        <v>95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2015</v>
      </c>
      <c r="S537" t="s">
        <v>2015</v>
      </c>
      <c r="T537" t="s">
        <v>2016</v>
      </c>
    </row>
    <row r="538" spans="1:20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34"/>
        <v>149.96938775510205</v>
      </c>
      <c r="G538" t="s">
        <v>19</v>
      </c>
      <c r="H538">
        <v>140</v>
      </c>
      <c r="I538" s="4">
        <f t="shared" si="35"/>
        <v>104.97857142857143</v>
      </c>
      <c r="J538" t="s">
        <v>94</v>
      </c>
      <c r="K538" t="s">
        <v>95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2023</v>
      </c>
      <c r="S538" t="s">
        <v>2023</v>
      </c>
      <c r="T538" t="s">
        <v>2029</v>
      </c>
    </row>
    <row r="539" spans="1:20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34"/>
        <v>117.22156398104266</v>
      </c>
      <c r="G539" t="s">
        <v>19</v>
      </c>
      <c r="H539">
        <v>1052</v>
      </c>
      <c r="I539" s="4">
        <f t="shared" si="35"/>
        <v>94.044676806083643</v>
      </c>
      <c r="J539" t="s">
        <v>32</v>
      </c>
      <c r="K539" t="s">
        <v>33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2017</v>
      </c>
      <c r="S539" t="s">
        <v>2017</v>
      </c>
      <c r="T539" t="s">
        <v>2018</v>
      </c>
    </row>
    <row r="540" spans="1:20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20</v>
      </c>
      <c r="K540" t="s">
        <v>21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2026</v>
      </c>
      <c r="S540" t="s">
        <v>2026</v>
      </c>
      <c r="T540" t="s">
        <v>2037</v>
      </c>
    </row>
    <row r="541" spans="1:20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20</v>
      </c>
      <c r="K541" t="s">
        <v>21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2009</v>
      </c>
      <c r="S541" t="s">
        <v>2009</v>
      </c>
      <c r="T541" t="s">
        <v>2010</v>
      </c>
    </row>
    <row r="542" spans="1:20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34"/>
        <v>265.98113207547169</v>
      </c>
      <c r="G542" t="s">
        <v>19</v>
      </c>
      <c r="H542">
        <v>247</v>
      </c>
      <c r="I542" s="4">
        <f t="shared" si="35"/>
        <v>57.072874493927124</v>
      </c>
      <c r="J542" t="s">
        <v>20</v>
      </c>
      <c r="K542" t="s">
        <v>21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2030</v>
      </c>
      <c r="S542" t="s">
        <v>2030</v>
      </c>
      <c r="T542" t="s">
        <v>2031</v>
      </c>
    </row>
    <row r="543" spans="1:20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94</v>
      </c>
      <c r="K543" t="s">
        <v>95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2026</v>
      </c>
      <c r="S543" t="s">
        <v>2026</v>
      </c>
      <c r="T543" t="s">
        <v>2037</v>
      </c>
    </row>
    <row r="544" spans="1:20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36</v>
      </c>
      <c r="K544" t="s">
        <v>37</v>
      </c>
      <c r="L544">
        <v>1453442400</v>
      </c>
      <c r="M544" s="11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2011</v>
      </c>
      <c r="S544" t="s">
        <v>2011</v>
      </c>
      <c r="T544" t="s">
        <v>2021</v>
      </c>
    </row>
    <row r="545" spans="1:20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20</v>
      </c>
      <c r="K545" t="s">
        <v>21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2026</v>
      </c>
      <c r="S545" t="s">
        <v>2026</v>
      </c>
      <c r="T545" t="s">
        <v>2027</v>
      </c>
    </row>
    <row r="546" spans="1:20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34"/>
        <v>276.5</v>
      </c>
      <c r="G546" t="s">
        <v>19</v>
      </c>
      <c r="H546">
        <v>84</v>
      </c>
      <c r="I546" s="4">
        <f t="shared" si="35"/>
        <v>92.166666666666671</v>
      </c>
      <c r="J546" t="s">
        <v>20</v>
      </c>
      <c r="K546" t="s">
        <v>21</v>
      </c>
      <c r="L546">
        <v>1452232800</v>
      </c>
      <c r="M546" s="11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2011</v>
      </c>
      <c r="S546" t="s">
        <v>2011</v>
      </c>
      <c r="T546" t="s">
        <v>2012</v>
      </c>
    </row>
    <row r="547" spans="1:20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20</v>
      </c>
      <c r="K547" t="s">
        <v>21</v>
      </c>
      <c r="L547">
        <v>1577253600</v>
      </c>
      <c r="M547" s="11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2015</v>
      </c>
      <c r="S547" t="s">
        <v>2015</v>
      </c>
      <c r="T547" t="s">
        <v>2016</v>
      </c>
    </row>
    <row r="548" spans="1:20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34"/>
        <v>163.57142857142856</v>
      </c>
      <c r="G548" t="s">
        <v>19</v>
      </c>
      <c r="H548">
        <v>88</v>
      </c>
      <c r="I548" s="4">
        <f t="shared" si="35"/>
        <v>78.068181818181813</v>
      </c>
      <c r="J548" t="s">
        <v>20</v>
      </c>
      <c r="K548" t="s">
        <v>21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2015</v>
      </c>
      <c r="S548" t="s">
        <v>2015</v>
      </c>
      <c r="T548" t="s">
        <v>2016</v>
      </c>
    </row>
    <row r="549" spans="1:20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34"/>
        <v>969</v>
      </c>
      <c r="G549" t="s">
        <v>19</v>
      </c>
      <c r="H549">
        <v>156</v>
      </c>
      <c r="I549" s="4">
        <f t="shared" si="35"/>
        <v>80.75</v>
      </c>
      <c r="J549" t="s">
        <v>20</v>
      </c>
      <c r="K549" t="s">
        <v>21</v>
      </c>
      <c r="L549">
        <v>1422165600</v>
      </c>
      <c r="M549" s="11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2017</v>
      </c>
      <c r="S549" t="s">
        <v>2017</v>
      </c>
      <c r="T549" t="s">
        <v>2020</v>
      </c>
    </row>
    <row r="550" spans="1:20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34"/>
        <v>270.91376701966715</v>
      </c>
      <c r="G550" t="s">
        <v>19</v>
      </c>
      <c r="H550">
        <v>2985</v>
      </c>
      <c r="I550" s="4">
        <f t="shared" si="35"/>
        <v>59.991289782244557</v>
      </c>
      <c r="J550" t="s">
        <v>20</v>
      </c>
      <c r="K550" t="s">
        <v>21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2015</v>
      </c>
      <c r="S550" t="s">
        <v>2015</v>
      </c>
      <c r="T550" t="s">
        <v>2016</v>
      </c>
    </row>
    <row r="551" spans="1:20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34"/>
        <v>284.21355932203392</v>
      </c>
      <c r="G551" t="s">
        <v>19</v>
      </c>
      <c r="H551">
        <v>762</v>
      </c>
      <c r="I551" s="4">
        <f t="shared" si="35"/>
        <v>110.03018372703411</v>
      </c>
      <c r="J551" t="s">
        <v>20</v>
      </c>
      <c r="K551" t="s">
        <v>21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2013</v>
      </c>
      <c r="S551" t="s">
        <v>2013</v>
      </c>
      <c r="T551" t="s">
        <v>2022</v>
      </c>
    </row>
    <row r="552" spans="1:20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34"/>
        <v>4</v>
      </c>
      <c r="G552" t="s">
        <v>63</v>
      </c>
      <c r="H552">
        <v>1</v>
      </c>
      <c r="I552" s="4">
        <f t="shared" si="35"/>
        <v>4</v>
      </c>
      <c r="J552" t="s">
        <v>86</v>
      </c>
      <c r="K552" t="s">
        <v>87</v>
      </c>
      <c r="L552">
        <v>1330495200</v>
      </c>
      <c r="M552" s="11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2011</v>
      </c>
      <c r="S552" t="s">
        <v>2011</v>
      </c>
      <c r="T552" t="s">
        <v>2021</v>
      </c>
    </row>
    <row r="553" spans="1:20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24</v>
      </c>
      <c r="K553" t="s">
        <v>25</v>
      </c>
      <c r="L553">
        <v>1419055200</v>
      </c>
      <c r="M553" s="11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2013</v>
      </c>
      <c r="S553" t="s">
        <v>2013</v>
      </c>
      <c r="T553" t="s">
        <v>2014</v>
      </c>
    </row>
    <row r="554" spans="1:20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20</v>
      </c>
      <c r="K554" t="s">
        <v>21</v>
      </c>
      <c r="L554">
        <v>1480140000</v>
      </c>
      <c r="M554" s="11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2015</v>
      </c>
      <c r="S554" t="s">
        <v>2015</v>
      </c>
      <c r="T554" t="s">
        <v>2016</v>
      </c>
    </row>
    <row r="555" spans="1:20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20</v>
      </c>
      <c r="K555" t="s">
        <v>21</v>
      </c>
      <c r="L555">
        <v>1293948000</v>
      </c>
      <c r="M555" s="11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2011</v>
      </c>
      <c r="S555" t="s">
        <v>2011</v>
      </c>
      <c r="T555" t="s">
        <v>2012</v>
      </c>
    </row>
    <row r="556" spans="1:20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34"/>
        <v>151.66315789473683</v>
      </c>
      <c r="G556" t="s">
        <v>19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2011</v>
      </c>
      <c r="S556" t="s">
        <v>2011</v>
      </c>
      <c r="T556" t="s">
        <v>2021</v>
      </c>
    </row>
    <row r="557" spans="1:20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34"/>
        <v>223.63492063492063</v>
      </c>
      <c r="G557" t="s">
        <v>19</v>
      </c>
      <c r="H557">
        <v>135</v>
      </c>
      <c r="I557" s="4">
        <f t="shared" si="35"/>
        <v>104.36296296296297</v>
      </c>
      <c r="J557" t="s">
        <v>32</v>
      </c>
      <c r="K557" t="s">
        <v>33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2011</v>
      </c>
      <c r="S557" t="s">
        <v>2011</v>
      </c>
      <c r="T557" t="s">
        <v>2012</v>
      </c>
    </row>
    <row r="558" spans="1:20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34"/>
        <v>239.75</v>
      </c>
      <c r="G558" t="s">
        <v>19</v>
      </c>
      <c r="H558">
        <v>122</v>
      </c>
      <c r="I558" s="4">
        <f t="shared" si="35"/>
        <v>102.18852459016394</v>
      </c>
      <c r="J558" t="s">
        <v>20</v>
      </c>
      <c r="K558" t="s">
        <v>21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2023</v>
      </c>
      <c r="S558" t="s">
        <v>2023</v>
      </c>
      <c r="T558" t="s">
        <v>2035</v>
      </c>
    </row>
    <row r="559" spans="1:20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34"/>
        <v>199.33333333333334</v>
      </c>
      <c r="G559" t="s">
        <v>19</v>
      </c>
      <c r="H559">
        <v>221</v>
      </c>
      <c r="I559" s="4">
        <f t="shared" si="35"/>
        <v>54.117647058823529</v>
      </c>
      <c r="J559" t="s">
        <v>20</v>
      </c>
      <c r="K559" t="s">
        <v>21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2017</v>
      </c>
      <c r="S559" t="s">
        <v>2017</v>
      </c>
      <c r="T559" t="s">
        <v>2039</v>
      </c>
    </row>
    <row r="560" spans="1:20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34"/>
        <v>137.34482758620689</v>
      </c>
      <c r="G560" t="s">
        <v>19</v>
      </c>
      <c r="H560">
        <v>126</v>
      </c>
      <c r="I560" s="4">
        <f t="shared" si="35"/>
        <v>63.222222222222221</v>
      </c>
      <c r="J560" t="s">
        <v>20</v>
      </c>
      <c r="K560" t="s">
        <v>21</v>
      </c>
      <c r="L560">
        <v>1456293600</v>
      </c>
      <c r="M560" s="11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2015</v>
      </c>
      <c r="S560" t="s">
        <v>2015</v>
      </c>
      <c r="T560" t="s">
        <v>2016</v>
      </c>
    </row>
    <row r="561" spans="1:20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34"/>
        <v>100.9696106362773</v>
      </c>
      <c r="G561" t="s">
        <v>19</v>
      </c>
      <c r="H561">
        <v>1022</v>
      </c>
      <c r="I561" s="4">
        <f t="shared" si="35"/>
        <v>104.03228962818004</v>
      </c>
      <c r="J561" t="s">
        <v>20</v>
      </c>
      <c r="K561" t="s">
        <v>21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2015</v>
      </c>
      <c r="S561" t="s">
        <v>2015</v>
      </c>
      <c r="T561" t="s">
        <v>2016</v>
      </c>
    </row>
    <row r="562" spans="1:20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34"/>
        <v>794.16</v>
      </c>
      <c r="G562" t="s">
        <v>19</v>
      </c>
      <c r="H562">
        <v>3177</v>
      </c>
      <c r="I562" s="4">
        <f t="shared" si="35"/>
        <v>49.994334277620396</v>
      </c>
      <c r="J562" t="s">
        <v>20</v>
      </c>
      <c r="K562" t="s">
        <v>21</v>
      </c>
      <c r="L562">
        <v>1321596000</v>
      </c>
      <c r="M562" s="11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2017</v>
      </c>
      <c r="S562" t="s">
        <v>2017</v>
      </c>
      <c r="T562" t="s">
        <v>2025</v>
      </c>
    </row>
    <row r="563" spans="1:20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34"/>
        <v>369.7</v>
      </c>
      <c r="G563" t="s">
        <v>19</v>
      </c>
      <c r="H563">
        <v>198</v>
      </c>
      <c r="I563" s="4">
        <f t="shared" si="35"/>
        <v>56.015151515151516</v>
      </c>
      <c r="J563" t="s">
        <v>86</v>
      </c>
      <c r="K563" t="s">
        <v>87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2015</v>
      </c>
      <c r="S563" t="s">
        <v>2015</v>
      </c>
      <c r="T563" t="s">
        <v>2016</v>
      </c>
    </row>
    <row r="564" spans="1:20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86</v>
      </c>
      <c r="K564" t="s">
        <v>87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2011</v>
      </c>
      <c r="S564" t="s">
        <v>2011</v>
      </c>
      <c r="T564" t="s">
        <v>2012</v>
      </c>
    </row>
    <row r="565" spans="1:20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34"/>
        <v>138.02702702702703</v>
      </c>
      <c r="G565" t="s">
        <v>19</v>
      </c>
      <c r="H565">
        <v>85</v>
      </c>
      <c r="I565" s="4">
        <f t="shared" si="35"/>
        <v>60.082352941176474</v>
      </c>
      <c r="J565" t="s">
        <v>24</v>
      </c>
      <c r="K565" t="s">
        <v>25</v>
      </c>
      <c r="L565">
        <v>1542088800</v>
      </c>
      <c r="M565" s="11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2017</v>
      </c>
      <c r="S565" t="s">
        <v>2017</v>
      </c>
      <c r="T565" t="s">
        <v>2018</v>
      </c>
    </row>
    <row r="566" spans="1:20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20</v>
      </c>
      <c r="K566" t="s">
        <v>21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2015</v>
      </c>
      <c r="S566" t="s">
        <v>2015</v>
      </c>
      <c r="T566" t="s">
        <v>2016</v>
      </c>
    </row>
    <row r="567" spans="1:20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34"/>
        <v>204.60063224446787</v>
      </c>
      <c r="G567" t="s">
        <v>19</v>
      </c>
      <c r="H567">
        <v>3596</v>
      </c>
      <c r="I567" s="4">
        <f t="shared" si="35"/>
        <v>53.99499443826474</v>
      </c>
      <c r="J567" t="s">
        <v>20</v>
      </c>
      <c r="K567" t="s">
        <v>21</v>
      </c>
      <c r="L567">
        <v>1321336800</v>
      </c>
      <c r="M567" s="11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2015</v>
      </c>
      <c r="S567" t="s">
        <v>2015</v>
      </c>
      <c r="T567" t="s">
        <v>2016</v>
      </c>
    </row>
    <row r="568" spans="1:20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20</v>
      </c>
      <c r="K568" t="s">
        <v>21</v>
      </c>
      <c r="L568">
        <v>1456293600</v>
      </c>
      <c r="M568" s="11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2011</v>
      </c>
      <c r="S568" t="s">
        <v>2011</v>
      </c>
      <c r="T568" t="s">
        <v>2019</v>
      </c>
    </row>
    <row r="569" spans="1:20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34"/>
        <v>218.60294117647058</v>
      </c>
      <c r="G569" t="s">
        <v>19</v>
      </c>
      <c r="H569">
        <v>244</v>
      </c>
      <c r="I569" s="4">
        <f t="shared" si="35"/>
        <v>60.922131147540981</v>
      </c>
      <c r="J569" t="s">
        <v>20</v>
      </c>
      <c r="K569" t="s">
        <v>21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2011</v>
      </c>
      <c r="S569" t="s">
        <v>2011</v>
      </c>
      <c r="T569" t="s">
        <v>2012</v>
      </c>
    </row>
    <row r="570" spans="1:20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34"/>
        <v>186.03314917127071</v>
      </c>
      <c r="G570" t="s">
        <v>19</v>
      </c>
      <c r="H570">
        <v>5180</v>
      </c>
      <c r="I570" s="4">
        <f t="shared" si="35"/>
        <v>26.0015444015444</v>
      </c>
      <c r="J570" t="s">
        <v>20</v>
      </c>
      <c r="K570" t="s">
        <v>21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2015</v>
      </c>
      <c r="S570" t="s">
        <v>2015</v>
      </c>
      <c r="T570" t="s">
        <v>2016</v>
      </c>
    </row>
    <row r="571" spans="1:20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34"/>
        <v>237.33830845771143</v>
      </c>
      <c r="G571" t="s">
        <v>19</v>
      </c>
      <c r="H571">
        <v>589</v>
      </c>
      <c r="I571" s="4">
        <f t="shared" si="35"/>
        <v>80.993208828522924</v>
      </c>
      <c r="J571" t="s">
        <v>94</v>
      </c>
      <c r="K571" t="s">
        <v>95</v>
      </c>
      <c r="L571">
        <v>1294725600</v>
      </c>
      <c r="M571" s="11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2017</v>
      </c>
      <c r="S571" t="s">
        <v>2017</v>
      </c>
      <c r="T571" t="s">
        <v>2025</v>
      </c>
    </row>
    <row r="572" spans="1:20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34"/>
        <v>305.65384615384613</v>
      </c>
      <c r="G572" t="s">
        <v>19</v>
      </c>
      <c r="H572">
        <v>2725</v>
      </c>
      <c r="I572" s="4">
        <f t="shared" si="35"/>
        <v>34.995963302752294</v>
      </c>
      <c r="J572" t="s">
        <v>20</v>
      </c>
      <c r="K572" t="s">
        <v>21</v>
      </c>
      <c r="L572">
        <v>1419055200</v>
      </c>
      <c r="M572" s="11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2011</v>
      </c>
      <c r="S572" t="s">
        <v>2011</v>
      </c>
      <c r="T572" t="s">
        <v>2012</v>
      </c>
    </row>
    <row r="573" spans="1:20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94</v>
      </c>
      <c r="K573" t="s">
        <v>95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2017</v>
      </c>
      <c r="S573" t="s">
        <v>2017</v>
      </c>
      <c r="T573" t="s">
        <v>2028</v>
      </c>
    </row>
    <row r="574" spans="1:20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34"/>
        <v>54.400000000000006</v>
      </c>
      <c r="G574" t="s">
        <v>63</v>
      </c>
      <c r="H574">
        <v>94</v>
      </c>
      <c r="I574" s="4">
        <f t="shared" si="35"/>
        <v>52.085106382978722</v>
      </c>
      <c r="J574" t="s">
        <v>20</v>
      </c>
      <c r="K574" t="s">
        <v>21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2011</v>
      </c>
      <c r="S574" t="s">
        <v>2011</v>
      </c>
      <c r="T574" t="s">
        <v>2012</v>
      </c>
    </row>
    <row r="575" spans="1:20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34"/>
        <v>111.88059701492537</v>
      </c>
      <c r="G575" t="s">
        <v>19</v>
      </c>
      <c r="H575">
        <v>300</v>
      </c>
      <c r="I575" s="4">
        <f t="shared" si="35"/>
        <v>24.986666666666668</v>
      </c>
      <c r="J575" t="s">
        <v>20</v>
      </c>
      <c r="K575" t="s">
        <v>21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2040</v>
      </c>
      <c r="S575" t="s">
        <v>2040</v>
      </c>
      <c r="T575" t="s">
        <v>2041</v>
      </c>
    </row>
    <row r="576" spans="1:20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34"/>
        <v>369.14814814814815</v>
      </c>
      <c r="G576" t="s">
        <v>19</v>
      </c>
      <c r="H576">
        <v>144</v>
      </c>
      <c r="I576" s="4">
        <f t="shared" si="35"/>
        <v>69.215277777777771</v>
      </c>
      <c r="J576" t="s">
        <v>20</v>
      </c>
      <c r="K576" t="s">
        <v>21</v>
      </c>
      <c r="L576">
        <v>1575698400</v>
      </c>
      <c r="M576" s="11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2009</v>
      </c>
      <c r="S576" t="s">
        <v>2009</v>
      </c>
      <c r="T576" t="s">
        <v>2010</v>
      </c>
    </row>
    <row r="577" spans="1:20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20</v>
      </c>
      <c r="K577" t="s">
        <v>21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2015</v>
      </c>
      <c r="S577" t="s">
        <v>2015</v>
      </c>
      <c r="T577" t="s">
        <v>2016</v>
      </c>
    </row>
    <row r="578" spans="1:20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20</v>
      </c>
      <c r="K578" t="s">
        <v>21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2015</v>
      </c>
      <c r="S578" t="s">
        <v>2015</v>
      </c>
      <c r="T578" t="s">
        <v>2016</v>
      </c>
    </row>
    <row r="579" spans="1:20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si="34"/>
        <v>18.853658536585368</v>
      </c>
      <c r="G579" t="s">
        <v>63</v>
      </c>
      <c r="H579">
        <v>37</v>
      </c>
      <c r="I579" s="4">
        <f t="shared" si="35"/>
        <v>41.783783783783782</v>
      </c>
      <c r="J579" t="s">
        <v>20</v>
      </c>
      <c r="K579" t="s">
        <v>21</v>
      </c>
      <c r="L579">
        <v>1299823200</v>
      </c>
      <c r="M579" s="11">
        <f t="shared" ref="M579:M642" si="36">(((L579/60)/60)/24)+DATE(1970,1,1)</f>
        <v>40613.25</v>
      </c>
      <c r="N579">
        <v>1302066000</v>
      </c>
      <c r="O579" s="11">
        <f t="shared" ref="O579:O642" si="37">(((N579/60)/60)/24)+DATE(1970,1,1)</f>
        <v>40639.208333333336</v>
      </c>
      <c r="P579" t="b">
        <v>0</v>
      </c>
      <c r="Q579" t="b">
        <v>0</v>
      </c>
      <c r="R579" t="s">
        <v>2011</v>
      </c>
      <c r="S579" t="s">
        <v>2011</v>
      </c>
      <c r="T579" t="s">
        <v>2034</v>
      </c>
    </row>
    <row r="580" spans="1:20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ref="F580:F643" si="38">E580/D580*100</f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20</v>
      </c>
      <c r="K580" t="s">
        <v>21</v>
      </c>
      <c r="L580">
        <v>1322719200</v>
      </c>
      <c r="M580" s="11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2017</v>
      </c>
      <c r="S580" t="s">
        <v>2017</v>
      </c>
      <c r="T580" t="s">
        <v>2039</v>
      </c>
    </row>
    <row r="581" spans="1:20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si="38"/>
        <v>101.11290322580646</v>
      </c>
      <c r="G581" t="s">
        <v>19</v>
      </c>
      <c r="H581">
        <v>87</v>
      </c>
      <c r="I581" s="4">
        <f t="shared" si="39"/>
        <v>72.05747126436782</v>
      </c>
      <c r="J581" t="s">
        <v>20</v>
      </c>
      <c r="K581" t="s">
        <v>21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2011</v>
      </c>
      <c r="S581" t="s">
        <v>2011</v>
      </c>
      <c r="T581" t="s">
        <v>2034</v>
      </c>
    </row>
    <row r="582" spans="1:20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38"/>
        <v>341.5022831050228</v>
      </c>
      <c r="G582" t="s">
        <v>19</v>
      </c>
      <c r="H582">
        <v>3116</v>
      </c>
      <c r="I582" s="4">
        <f t="shared" si="39"/>
        <v>48.003209242618745</v>
      </c>
      <c r="J582" t="s">
        <v>20</v>
      </c>
      <c r="K582" t="s">
        <v>21</v>
      </c>
      <c r="L582">
        <v>1393394400</v>
      </c>
      <c r="M582" s="11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2015</v>
      </c>
      <c r="S582" t="s">
        <v>2015</v>
      </c>
      <c r="T582" t="s">
        <v>2016</v>
      </c>
    </row>
    <row r="583" spans="1:20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20</v>
      </c>
      <c r="K583" t="s">
        <v>21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2013</v>
      </c>
      <c r="S583" t="s">
        <v>2013</v>
      </c>
      <c r="T583" t="s">
        <v>2014</v>
      </c>
    </row>
    <row r="584" spans="1:20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20</v>
      </c>
      <c r="K584" t="s">
        <v>21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2026</v>
      </c>
      <c r="S584" t="s">
        <v>2026</v>
      </c>
      <c r="T584" t="s">
        <v>2027</v>
      </c>
    </row>
    <row r="585" spans="1:20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38"/>
        <v>322.40211640211641</v>
      </c>
      <c r="G585" t="s">
        <v>19</v>
      </c>
      <c r="H585">
        <v>909</v>
      </c>
      <c r="I585" s="4">
        <f t="shared" si="39"/>
        <v>67.034103410341032</v>
      </c>
      <c r="J585" t="s">
        <v>20</v>
      </c>
      <c r="K585" t="s">
        <v>21</v>
      </c>
      <c r="L585">
        <v>1329717600</v>
      </c>
      <c r="M585" s="11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2017</v>
      </c>
      <c r="S585" t="s">
        <v>2017</v>
      </c>
      <c r="T585" t="s">
        <v>2018</v>
      </c>
    </row>
    <row r="586" spans="1:20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38"/>
        <v>119.50810185185186</v>
      </c>
      <c r="G586" t="s">
        <v>19</v>
      </c>
      <c r="H586">
        <v>1613</v>
      </c>
      <c r="I586" s="4">
        <f t="shared" si="39"/>
        <v>64.01425914445133</v>
      </c>
      <c r="J586" t="s">
        <v>20</v>
      </c>
      <c r="K586" t="s">
        <v>21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2013</v>
      </c>
      <c r="S586" t="s">
        <v>2013</v>
      </c>
      <c r="T586" t="s">
        <v>2014</v>
      </c>
    </row>
    <row r="587" spans="1:20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38"/>
        <v>146.79775280898878</v>
      </c>
      <c r="G587" t="s">
        <v>19</v>
      </c>
      <c r="H587">
        <v>136</v>
      </c>
      <c r="I587" s="4">
        <f t="shared" si="39"/>
        <v>96.066176470588232</v>
      </c>
      <c r="J587" t="s">
        <v>20</v>
      </c>
      <c r="K587" t="s">
        <v>21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2023</v>
      </c>
      <c r="S587" t="s">
        <v>2023</v>
      </c>
      <c r="T587" t="s">
        <v>2035</v>
      </c>
    </row>
    <row r="588" spans="1:20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38"/>
        <v>950.57142857142856</v>
      </c>
      <c r="G588" t="s">
        <v>19</v>
      </c>
      <c r="H588">
        <v>130</v>
      </c>
      <c r="I588" s="4">
        <f t="shared" si="39"/>
        <v>51.184615384615384</v>
      </c>
      <c r="J588" t="s">
        <v>20</v>
      </c>
      <c r="K588" t="s">
        <v>21</v>
      </c>
      <c r="L588">
        <v>1289973600</v>
      </c>
      <c r="M588" s="11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2011</v>
      </c>
      <c r="S588" t="s">
        <v>2011</v>
      </c>
      <c r="T588" t="s">
        <v>2012</v>
      </c>
    </row>
    <row r="589" spans="1:20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2009</v>
      </c>
      <c r="S589" t="s">
        <v>2009</v>
      </c>
      <c r="T589" t="s">
        <v>2010</v>
      </c>
    </row>
    <row r="590" spans="1:20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36</v>
      </c>
      <c r="K590" t="s">
        <v>37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2015</v>
      </c>
      <c r="S590" t="s">
        <v>2015</v>
      </c>
      <c r="T590" t="s">
        <v>2016</v>
      </c>
    </row>
    <row r="591" spans="1:20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20</v>
      </c>
      <c r="K591" t="s">
        <v>21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2017</v>
      </c>
      <c r="S591" t="s">
        <v>2017</v>
      </c>
      <c r="T591" t="s">
        <v>2018</v>
      </c>
    </row>
    <row r="592" spans="1:20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24</v>
      </c>
      <c r="K592" t="s">
        <v>25</v>
      </c>
      <c r="L592">
        <v>1419141600</v>
      </c>
      <c r="M592" s="11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2023</v>
      </c>
      <c r="S592" t="s">
        <v>2023</v>
      </c>
      <c r="T592" t="s">
        <v>2032</v>
      </c>
    </row>
    <row r="593" spans="1:20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38"/>
        <v>1037.6666666666667</v>
      </c>
      <c r="G593" t="s">
        <v>19</v>
      </c>
      <c r="H593">
        <v>102</v>
      </c>
      <c r="I593" s="4">
        <f t="shared" si="39"/>
        <v>61.03921568627451</v>
      </c>
      <c r="J593" t="s">
        <v>20</v>
      </c>
      <c r="K593" t="s">
        <v>21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2026</v>
      </c>
      <c r="S593" t="s">
        <v>2026</v>
      </c>
      <c r="T593" t="s">
        <v>2027</v>
      </c>
    </row>
    <row r="594" spans="1:20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20</v>
      </c>
      <c r="K594" t="s">
        <v>21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2015</v>
      </c>
      <c r="S594" t="s">
        <v>2015</v>
      </c>
      <c r="T594" t="s">
        <v>2016</v>
      </c>
    </row>
    <row r="595" spans="1:20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38"/>
        <v>154.84210526315789</v>
      </c>
      <c r="G595" t="s">
        <v>19</v>
      </c>
      <c r="H595">
        <v>4006</v>
      </c>
      <c r="I595" s="4">
        <f t="shared" si="39"/>
        <v>47.001497753369947</v>
      </c>
      <c r="J595" t="s">
        <v>20</v>
      </c>
      <c r="K595" t="s">
        <v>21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2017</v>
      </c>
      <c r="S595" t="s">
        <v>2017</v>
      </c>
      <c r="T595" t="s">
        <v>2025</v>
      </c>
    </row>
    <row r="596" spans="1:20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20</v>
      </c>
      <c r="K596" t="s">
        <v>21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2015</v>
      </c>
      <c r="S596" t="s">
        <v>2015</v>
      </c>
      <c r="T596" t="s">
        <v>2016</v>
      </c>
    </row>
    <row r="597" spans="1:20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38"/>
        <v>208.52773826458036</v>
      </c>
      <c r="G597" t="s">
        <v>19</v>
      </c>
      <c r="H597">
        <v>1629</v>
      </c>
      <c r="I597" s="4">
        <f t="shared" si="39"/>
        <v>89.99079189686924</v>
      </c>
      <c r="J597" t="s">
        <v>20</v>
      </c>
      <c r="K597" t="s">
        <v>21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2015</v>
      </c>
      <c r="S597" t="s">
        <v>2015</v>
      </c>
      <c r="T597" t="s">
        <v>2016</v>
      </c>
    </row>
    <row r="598" spans="1:20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20</v>
      </c>
      <c r="K598" t="s">
        <v>21</v>
      </c>
      <c r="L598">
        <v>1457157600</v>
      </c>
      <c r="M598" s="11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2017</v>
      </c>
      <c r="S598" t="s">
        <v>2017</v>
      </c>
      <c r="T598" t="s">
        <v>2020</v>
      </c>
    </row>
    <row r="599" spans="1:20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38"/>
        <v>201.59756097560978</v>
      </c>
      <c r="G599" t="s">
        <v>19</v>
      </c>
      <c r="H599">
        <v>2188</v>
      </c>
      <c r="I599" s="4">
        <f t="shared" si="39"/>
        <v>67.997714808043881</v>
      </c>
      <c r="J599" t="s">
        <v>20</v>
      </c>
      <c r="K599" t="s">
        <v>21</v>
      </c>
      <c r="L599">
        <v>1573970400</v>
      </c>
      <c r="M599" s="11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2015</v>
      </c>
      <c r="S599" t="s">
        <v>2015</v>
      </c>
      <c r="T599" t="s">
        <v>2016</v>
      </c>
    </row>
    <row r="600" spans="1:20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38"/>
        <v>162.09032258064516</v>
      </c>
      <c r="G600" t="s">
        <v>19</v>
      </c>
      <c r="H600">
        <v>2409</v>
      </c>
      <c r="I600" s="4">
        <f t="shared" si="39"/>
        <v>73.004566210045667</v>
      </c>
      <c r="J600" t="s">
        <v>94</v>
      </c>
      <c r="K600" t="s">
        <v>95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2011</v>
      </c>
      <c r="S600" t="s">
        <v>2011</v>
      </c>
      <c r="T600" t="s">
        <v>2012</v>
      </c>
    </row>
    <row r="601" spans="1:20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32</v>
      </c>
      <c r="K601" t="s">
        <v>33</v>
      </c>
      <c r="L601">
        <v>1423720800</v>
      </c>
      <c r="M601" s="11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2017</v>
      </c>
      <c r="S601" t="s">
        <v>2017</v>
      </c>
      <c r="T601" t="s">
        <v>2018</v>
      </c>
    </row>
    <row r="602" spans="1:20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36</v>
      </c>
      <c r="K602" t="s">
        <v>37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2009</v>
      </c>
      <c r="S602" t="s">
        <v>2009</v>
      </c>
      <c r="T602" t="s">
        <v>2010</v>
      </c>
    </row>
    <row r="603" spans="1:20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38"/>
        <v>206.63492063492063</v>
      </c>
      <c r="G603" t="s">
        <v>19</v>
      </c>
      <c r="H603">
        <v>194</v>
      </c>
      <c r="I603" s="4">
        <f t="shared" si="39"/>
        <v>67.103092783505161</v>
      </c>
      <c r="J603" t="s">
        <v>20</v>
      </c>
      <c r="K603" t="s">
        <v>21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2013</v>
      </c>
      <c r="S603" t="s">
        <v>2013</v>
      </c>
      <c r="T603" t="s">
        <v>2022</v>
      </c>
    </row>
    <row r="604" spans="1:20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38"/>
        <v>128.23628691983123</v>
      </c>
      <c r="G604" t="s">
        <v>19</v>
      </c>
      <c r="H604">
        <v>1140</v>
      </c>
      <c r="I604" s="4">
        <f t="shared" si="39"/>
        <v>79.978947368421046</v>
      </c>
      <c r="J604" t="s">
        <v>20</v>
      </c>
      <c r="K604" t="s">
        <v>21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2015</v>
      </c>
      <c r="S604" t="s">
        <v>2015</v>
      </c>
      <c r="T604" t="s">
        <v>2016</v>
      </c>
    </row>
    <row r="605" spans="1:20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38"/>
        <v>119.66037735849055</v>
      </c>
      <c r="G605" t="s">
        <v>19</v>
      </c>
      <c r="H605">
        <v>102</v>
      </c>
      <c r="I605" s="4">
        <f t="shared" si="39"/>
        <v>62.176470588235297</v>
      </c>
      <c r="J605" t="s">
        <v>20</v>
      </c>
      <c r="K605" t="s">
        <v>21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2015</v>
      </c>
      <c r="S605" t="s">
        <v>2015</v>
      </c>
      <c r="T605" t="s">
        <v>2016</v>
      </c>
    </row>
    <row r="606" spans="1:20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38"/>
        <v>170.73055242390078</v>
      </c>
      <c r="G606" t="s">
        <v>19</v>
      </c>
      <c r="H606">
        <v>2857</v>
      </c>
      <c r="I606" s="4">
        <f t="shared" si="39"/>
        <v>53.005950297514879</v>
      </c>
      <c r="J606" t="s">
        <v>20</v>
      </c>
      <c r="K606" t="s">
        <v>21</v>
      </c>
      <c r="L606">
        <v>1295676000</v>
      </c>
      <c r="M606" s="11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2015</v>
      </c>
      <c r="S606" t="s">
        <v>2015</v>
      </c>
      <c r="T606" t="s">
        <v>2016</v>
      </c>
    </row>
    <row r="607" spans="1:20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38"/>
        <v>187.21212121212122</v>
      </c>
      <c r="G607" t="s">
        <v>19</v>
      </c>
      <c r="H607">
        <v>107</v>
      </c>
      <c r="I607" s="4">
        <f t="shared" si="39"/>
        <v>57.738317757009348</v>
      </c>
      <c r="J607" t="s">
        <v>20</v>
      </c>
      <c r="K607" t="s">
        <v>21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2023</v>
      </c>
      <c r="S607" t="s">
        <v>2023</v>
      </c>
      <c r="T607" t="s">
        <v>2024</v>
      </c>
    </row>
    <row r="608" spans="1:20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38"/>
        <v>188.38235294117646</v>
      </c>
      <c r="G608" t="s">
        <v>19</v>
      </c>
      <c r="H608">
        <v>160</v>
      </c>
      <c r="I608" s="4">
        <f t="shared" si="39"/>
        <v>40.03125</v>
      </c>
      <c r="J608" t="s">
        <v>36</v>
      </c>
      <c r="K608" t="s">
        <v>37</v>
      </c>
      <c r="L608">
        <v>1457330400</v>
      </c>
      <c r="M608" s="11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2011</v>
      </c>
      <c r="S608" t="s">
        <v>2011</v>
      </c>
      <c r="T608" t="s">
        <v>2012</v>
      </c>
    </row>
    <row r="609" spans="1:20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38"/>
        <v>131.29869186046511</v>
      </c>
      <c r="G609" t="s">
        <v>19</v>
      </c>
      <c r="H609">
        <v>2230</v>
      </c>
      <c r="I609" s="4">
        <f t="shared" si="39"/>
        <v>81.016591928251117</v>
      </c>
      <c r="J609" t="s">
        <v>20</v>
      </c>
      <c r="K609" t="s">
        <v>21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2009</v>
      </c>
      <c r="S609" t="s">
        <v>2009</v>
      </c>
      <c r="T609" t="s">
        <v>2010</v>
      </c>
    </row>
    <row r="610" spans="1:20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38"/>
        <v>283.97435897435901</v>
      </c>
      <c r="G610" t="s">
        <v>19</v>
      </c>
      <c r="H610">
        <v>316</v>
      </c>
      <c r="I610" s="4">
        <f t="shared" si="39"/>
        <v>35.047468354430379</v>
      </c>
      <c r="J610" t="s">
        <v>20</v>
      </c>
      <c r="K610" t="s">
        <v>21</v>
      </c>
      <c r="L610">
        <v>1551852000</v>
      </c>
      <c r="M610" s="11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2011</v>
      </c>
      <c r="S610" t="s">
        <v>2011</v>
      </c>
      <c r="T610" t="s">
        <v>2034</v>
      </c>
    </row>
    <row r="611" spans="1:20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38"/>
        <v>120.41999999999999</v>
      </c>
      <c r="G611" t="s">
        <v>19</v>
      </c>
      <c r="H611">
        <v>117</v>
      </c>
      <c r="I611" s="4">
        <f t="shared" si="39"/>
        <v>102.92307692307692</v>
      </c>
      <c r="J611" t="s">
        <v>20</v>
      </c>
      <c r="K611" t="s">
        <v>21</v>
      </c>
      <c r="L611">
        <v>1547618400</v>
      </c>
      <c r="M611" s="11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2017</v>
      </c>
      <c r="S611" t="s">
        <v>2017</v>
      </c>
      <c r="T611" t="s">
        <v>2039</v>
      </c>
    </row>
    <row r="612" spans="1:20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38"/>
        <v>419.0560747663551</v>
      </c>
      <c r="G612" t="s">
        <v>19</v>
      </c>
      <c r="H612">
        <v>6406</v>
      </c>
      <c r="I612" s="4">
        <f t="shared" si="39"/>
        <v>27.998126756166094</v>
      </c>
      <c r="J612" t="s">
        <v>20</v>
      </c>
      <c r="K612" t="s">
        <v>21</v>
      </c>
      <c r="L612">
        <v>1355637600</v>
      </c>
      <c r="M612" s="11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2015</v>
      </c>
      <c r="S612" t="s">
        <v>2015</v>
      </c>
      <c r="T612" t="s">
        <v>2016</v>
      </c>
    </row>
    <row r="613" spans="1:20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38"/>
        <v>13.853658536585368</v>
      </c>
      <c r="G613" t="s">
        <v>63</v>
      </c>
      <c r="H613">
        <v>15</v>
      </c>
      <c r="I613" s="4">
        <f t="shared" si="39"/>
        <v>75.733333333333334</v>
      </c>
      <c r="J613" t="s">
        <v>20</v>
      </c>
      <c r="K613" t="s">
        <v>21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2015</v>
      </c>
      <c r="S613" t="s">
        <v>2015</v>
      </c>
      <c r="T613" t="s">
        <v>2016</v>
      </c>
    </row>
    <row r="614" spans="1:20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38"/>
        <v>139.43548387096774</v>
      </c>
      <c r="G614" t="s">
        <v>19</v>
      </c>
      <c r="H614">
        <v>192</v>
      </c>
      <c r="I614" s="4">
        <f t="shared" si="39"/>
        <v>45.026041666666664</v>
      </c>
      <c r="J614" t="s">
        <v>20</v>
      </c>
      <c r="K614" t="s">
        <v>21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2011</v>
      </c>
      <c r="S614" t="s">
        <v>2011</v>
      </c>
      <c r="T614" t="s">
        <v>2019</v>
      </c>
    </row>
    <row r="615" spans="1:20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38"/>
        <v>174</v>
      </c>
      <c r="G615" t="s">
        <v>19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2015</v>
      </c>
      <c r="S615" t="s">
        <v>2015</v>
      </c>
      <c r="T615" t="s">
        <v>2016</v>
      </c>
    </row>
    <row r="616" spans="1:20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38"/>
        <v>155.49056603773585</v>
      </c>
      <c r="G616" t="s">
        <v>19</v>
      </c>
      <c r="H616">
        <v>723</v>
      </c>
      <c r="I616" s="4">
        <f t="shared" si="39"/>
        <v>56.991701244813278</v>
      </c>
      <c r="J616" t="s">
        <v>20</v>
      </c>
      <c r="K616" t="s">
        <v>21</v>
      </c>
      <c r="L616">
        <v>1484114400</v>
      </c>
      <c r="M616" s="11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2015</v>
      </c>
      <c r="S616" t="s">
        <v>2015</v>
      </c>
      <c r="T616" t="s">
        <v>2016</v>
      </c>
    </row>
    <row r="617" spans="1:20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38"/>
        <v>170.44705882352943</v>
      </c>
      <c r="G617" t="s">
        <v>19</v>
      </c>
      <c r="H617">
        <v>170</v>
      </c>
      <c r="I617" s="4">
        <f t="shared" si="39"/>
        <v>85.223529411764702</v>
      </c>
      <c r="J617" t="s">
        <v>94</v>
      </c>
      <c r="K617" t="s">
        <v>95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2015</v>
      </c>
      <c r="S617" t="s">
        <v>2015</v>
      </c>
      <c r="T617" t="s">
        <v>2016</v>
      </c>
    </row>
    <row r="618" spans="1:20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38"/>
        <v>189.515625</v>
      </c>
      <c r="G618" t="s">
        <v>19</v>
      </c>
      <c r="H618">
        <v>238</v>
      </c>
      <c r="I618" s="4">
        <f t="shared" si="39"/>
        <v>50.962184873949582</v>
      </c>
      <c r="J618" t="s">
        <v>36</v>
      </c>
      <c r="K618" t="s">
        <v>37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2011</v>
      </c>
      <c r="S618" t="s">
        <v>2011</v>
      </c>
      <c r="T618" t="s">
        <v>2021</v>
      </c>
    </row>
    <row r="619" spans="1:20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38"/>
        <v>249.71428571428572</v>
      </c>
      <c r="G619" t="s">
        <v>19</v>
      </c>
      <c r="H619">
        <v>55</v>
      </c>
      <c r="I619" s="4">
        <f t="shared" si="39"/>
        <v>63.563636363636363</v>
      </c>
      <c r="J619" t="s">
        <v>20</v>
      </c>
      <c r="K619" t="s">
        <v>21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2015</v>
      </c>
      <c r="S619" t="s">
        <v>2015</v>
      </c>
      <c r="T619" t="s">
        <v>2016</v>
      </c>
    </row>
    <row r="620" spans="1:20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20</v>
      </c>
      <c r="K620" t="s">
        <v>21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2023</v>
      </c>
      <c r="S620" t="s">
        <v>2023</v>
      </c>
      <c r="T620" t="s">
        <v>2024</v>
      </c>
    </row>
    <row r="621" spans="1:20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20</v>
      </c>
      <c r="K621" t="s">
        <v>21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2015</v>
      </c>
      <c r="S621" t="s">
        <v>2015</v>
      </c>
      <c r="T621" t="s">
        <v>2016</v>
      </c>
    </row>
    <row r="622" spans="1:20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38"/>
        <v>268.02325581395348</v>
      </c>
      <c r="G622" t="s">
        <v>19</v>
      </c>
      <c r="H622">
        <v>128</v>
      </c>
      <c r="I622" s="4">
        <f t="shared" si="39"/>
        <v>90.0390625</v>
      </c>
      <c r="J622" t="s">
        <v>24</v>
      </c>
      <c r="K622" t="s">
        <v>25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2030</v>
      </c>
      <c r="S622" t="s">
        <v>2030</v>
      </c>
      <c r="T622" t="s">
        <v>2031</v>
      </c>
    </row>
    <row r="623" spans="1:20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38"/>
        <v>619.80078125</v>
      </c>
      <c r="G623" t="s">
        <v>19</v>
      </c>
      <c r="H623">
        <v>2144</v>
      </c>
      <c r="I623" s="4">
        <f t="shared" si="39"/>
        <v>74.006063432835816</v>
      </c>
      <c r="J623" t="s">
        <v>20</v>
      </c>
      <c r="K623" t="s">
        <v>21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2015</v>
      </c>
      <c r="S623" t="s">
        <v>2015</v>
      </c>
      <c r="T623" t="s">
        <v>2016</v>
      </c>
    </row>
    <row r="624" spans="1:20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20</v>
      </c>
      <c r="K624" t="s">
        <v>21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2011</v>
      </c>
      <c r="S624" t="s">
        <v>2011</v>
      </c>
      <c r="T624" t="s">
        <v>2021</v>
      </c>
    </row>
    <row r="625" spans="1:20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38"/>
        <v>159.92152704135739</v>
      </c>
      <c r="G625" t="s">
        <v>19</v>
      </c>
      <c r="H625">
        <v>2693</v>
      </c>
      <c r="I625" s="4">
        <f t="shared" si="39"/>
        <v>55.999257333828446</v>
      </c>
      <c r="J625" t="s">
        <v>36</v>
      </c>
      <c r="K625" t="s">
        <v>37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2015</v>
      </c>
      <c r="S625" t="s">
        <v>2015</v>
      </c>
      <c r="T625" t="s">
        <v>2016</v>
      </c>
    </row>
    <row r="626" spans="1:20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38"/>
        <v>279.39215686274508</v>
      </c>
      <c r="G626" t="s">
        <v>19</v>
      </c>
      <c r="H626">
        <v>432</v>
      </c>
      <c r="I626" s="4">
        <f t="shared" si="39"/>
        <v>32.983796296296298</v>
      </c>
      <c r="J626" t="s">
        <v>20</v>
      </c>
      <c r="K626" t="s">
        <v>21</v>
      </c>
      <c r="L626">
        <v>1422165600</v>
      </c>
      <c r="M626" s="11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2030</v>
      </c>
      <c r="S626" t="s">
        <v>2030</v>
      </c>
      <c r="T626" t="s">
        <v>2031</v>
      </c>
    </row>
    <row r="627" spans="1:20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20</v>
      </c>
      <c r="K627" t="s">
        <v>21</v>
      </c>
      <c r="L627">
        <v>1580104800</v>
      </c>
      <c r="M627" s="11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2015</v>
      </c>
      <c r="S627" t="s">
        <v>2015</v>
      </c>
      <c r="T627" t="s">
        <v>2016</v>
      </c>
    </row>
    <row r="628" spans="1:20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38"/>
        <v>206.32812500000003</v>
      </c>
      <c r="G628" t="s">
        <v>19</v>
      </c>
      <c r="H628">
        <v>189</v>
      </c>
      <c r="I628" s="4">
        <f t="shared" si="39"/>
        <v>69.867724867724874</v>
      </c>
      <c r="J628" t="s">
        <v>20</v>
      </c>
      <c r="K628" t="s">
        <v>21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2015</v>
      </c>
      <c r="S628" t="s">
        <v>2015</v>
      </c>
      <c r="T628" t="s">
        <v>2016</v>
      </c>
    </row>
    <row r="629" spans="1:20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38"/>
        <v>694.25</v>
      </c>
      <c r="G629" t="s">
        <v>19</v>
      </c>
      <c r="H629">
        <v>154</v>
      </c>
      <c r="I629" s="4">
        <f t="shared" si="39"/>
        <v>72.129870129870127</v>
      </c>
      <c r="J629" t="s">
        <v>36</v>
      </c>
      <c r="K629" t="s">
        <v>37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2009</v>
      </c>
      <c r="S629" t="s">
        <v>2009</v>
      </c>
      <c r="T629" t="s">
        <v>2010</v>
      </c>
    </row>
    <row r="630" spans="1:20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38"/>
        <v>151.78947368421052</v>
      </c>
      <c r="G630" t="s">
        <v>19</v>
      </c>
      <c r="H630">
        <v>96</v>
      </c>
      <c r="I630" s="4">
        <f t="shared" si="39"/>
        <v>30.041666666666668</v>
      </c>
      <c r="J630" t="s">
        <v>20</v>
      </c>
      <c r="K630" t="s">
        <v>21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2011</v>
      </c>
      <c r="S630" t="s">
        <v>2011</v>
      </c>
      <c r="T630" t="s">
        <v>2021</v>
      </c>
    </row>
    <row r="631" spans="1:20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20</v>
      </c>
      <c r="K631" t="s">
        <v>21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2015</v>
      </c>
      <c r="S631" t="s">
        <v>2015</v>
      </c>
      <c r="T631" t="s">
        <v>2016</v>
      </c>
    </row>
    <row r="632" spans="1:20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38"/>
        <v>62.873684210526314</v>
      </c>
      <c r="G632" t="s">
        <v>63</v>
      </c>
      <c r="H632">
        <v>87</v>
      </c>
      <c r="I632" s="4">
        <f t="shared" si="39"/>
        <v>68.65517241379311</v>
      </c>
      <c r="J632" t="s">
        <v>20</v>
      </c>
      <c r="K632" t="s">
        <v>21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2015</v>
      </c>
      <c r="S632" t="s">
        <v>2015</v>
      </c>
      <c r="T632" t="s">
        <v>2016</v>
      </c>
    </row>
    <row r="633" spans="1:20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38"/>
        <v>310.39864864864865</v>
      </c>
      <c r="G633" t="s">
        <v>19</v>
      </c>
      <c r="H633">
        <v>3063</v>
      </c>
      <c r="I633" s="4">
        <f t="shared" si="39"/>
        <v>59.992164544564154</v>
      </c>
      <c r="J633" t="s">
        <v>20</v>
      </c>
      <c r="K633" t="s">
        <v>21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2015</v>
      </c>
      <c r="S633" t="s">
        <v>2015</v>
      </c>
      <c r="T633" t="s">
        <v>2016</v>
      </c>
    </row>
    <row r="634" spans="1:20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38"/>
        <v>42.859916782246884</v>
      </c>
      <c r="G634" t="s">
        <v>42</v>
      </c>
      <c r="H634">
        <v>278</v>
      </c>
      <c r="I634" s="4">
        <f t="shared" si="39"/>
        <v>111.15827338129496</v>
      </c>
      <c r="J634" t="s">
        <v>20</v>
      </c>
      <c r="K634" t="s">
        <v>21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2015</v>
      </c>
      <c r="S634" t="s">
        <v>2015</v>
      </c>
      <c r="T634" t="s">
        <v>2016</v>
      </c>
    </row>
    <row r="635" spans="1:20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20</v>
      </c>
      <c r="K635" t="s">
        <v>21</v>
      </c>
      <c r="L635">
        <v>1446876000</v>
      </c>
      <c r="M635" s="11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2017</v>
      </c>
      <c r="S635" t="s">
        <v>2017</v>
      </c>
      <c r="T635" t="s">
        <v>2025</v>
      </c>
    </row>
    <row r="636" spans="1:20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38"/>
        <v>78.531302876480552</v>
      </c>
      <c r="G636" t="s">
        <v>63</v>
      </c>
      <c r="H636">
        <v>1658</v>
      </c>
      <c r="I636" s="4">
        <f t="shared" si="39"/>
        <v>55.985524728588658</v>
      </c>
      <c r="J636" t="s">
        <v>20</v>
      </c>
      <c r="K636" t="s">
        <v>21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2017</v>
      </c>
      <c r="S636" t="s">
        <v>2017</v>
      </c>
      <c r="T636" t="s">
        <v>2036</v>
      </c>
    </row>
    <row r="637" spans="1:20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38"/>
        <v>114.09352517985612</v>
      </c>
      <c r="G637" t="s">
        <v>19</v>
      </c>
      <c r="H637">
        <v>2266</v>
      </c>
      <c r="I637" s="4">
        <f t="shared" si="39"/>
        <v>69.986760812003524</v>
      </c>
      <c r="J637" t="s">
        <v>20</v>
      </c>
      <c r="K637" t="s">
        <v>21</v>
      </c>
      <c r="L637">
        <v>1360389600</v>
      </c>
      <c r="M637" s="11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2017</v>
      </c>
      <c r="S637" t="s">
        <v>2017</v>
      </c>
      <c r="T637" t="s">
        <v>2036</v>
      </c>
    </row>
    <row r="638" spans="1:20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32</v>
      </c>
      <c r="K638" t="s">
        <v>33</v>
      </c>
      <c r="L638">
        <v>1326866400</v>
      </c>
      <c r="M638" s="11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2017</v>
      </c>
      <c r="S638" t="s">
        <v>2017</v>
      </c>
      <c r="T638" t="s">
        <v>2025</v>
      </c>
    </row>
    <row r="639" spans="1:20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20</v>
      </c>
      <c r="K639" t="s">
        <v>21</v>
      </c>
      <c r="L639">
        <v>1479103200</v>
      </c>
      <c r="M639" s="11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2015</v>
      </c>
      <c r="S639" t="s">
        <v>2015</v>
      </c>
      <c r="T639" t="s">
        <v>2016</v>
      </c>
    </row>
    <row r="640" spans="1:20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20</v>
      </c>
      <c r="K640" t="s">
        <v>21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2015</v>
      </c>
      <c r="S640" t="s">
        <v>2015</v>
      </c>
      <c r="T640" t="s">
        <v>2016</v>
      </c>
    </row>
    <row r="641" spans="1:20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38"/>
        <v>56.186046511627907</v>
      </c>
      <c r="G641" t="s">
        <v>42</v>
      </c>
      <c r="H641">
        <v>45</v>
      </c>
      <c r="I641" s="4">
        <f t="shared" si="39"/>
        <v>107.37777777777778</v>
      </c>
      <c r="J641" t="s">
        <v>20</v>
      </c>
      <c r="K641" t="s">
        <v>21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2017</v>
      </c>
      <c r="S641" t="s">
        <v>2017</v>
      </c>
      <c r="T641" t="s">
        <v>2020</v>
      </c>
    </row>
    <row r="642" spans="1:20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20</v>
      </c>
      <c r="K642" t="s">
        <v>21</v>
      </c>
      <c r="L642">
        <v>1453096800</v>
      </c>
      <c r="M642" s="11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2015</v>
      </c>
      <c r="S642" t="s">
        <v>2015</v>
      </c>
      <c r="T642" t="s">
        <v>2016</v>
      </c>
    </row>
    <row r="643" spans="1:20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si="38"/>
        <v>119.96808510638297</v>
      </c>
      <c r="G643" t="s">
        <v>19</v>
      </c>
      <c r="H643">
        <v>194</v>
      </c>
      <c r="I643" s="4">
        <f t="shared" si="39"/>
        <v>58.128865979381445</v>
      </c>
      <c r="J643" t="s">
        <v>86</v>
      </c>
      <c r="K643" t="s">
        <v>87</v>
      </c>
      <c r="L643">
        <v>1487570400</v>
      </c>
      <c r="M643" s="11">
        <f t="shared" ref="M643:M706" si="40">(((L643/60)/60)/24)+DATE(1970,1,1)</f>
        <v>42786.25</v>
      </c>
      <c r="N643">
        <v>1489986000</v>
      </c>
      <c r="O643" s="11">
        <f t="shared" ref="O643:O706" si="41">(((N643/60)/60)/24)+DATE(1970,1,1)</f>
        <v>42814.208333333328</v>
      </c>
      <c r="P643" t="b">
        <v>0</v>
      </c>
      <c r="Q643" t="b">
        <v>0</v>
      </c>
      <c r="R643" t="s">
        <v>2015</v>
      </c>
      <c r="S643" t="s">
        <v>2015</v>
      </c>
      <c r="T643" t="s">
        <v>2016</v>
      </c>
    </row>
    <row r="644" spans="1:20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ref="F644:F707" si="42">E644/D644*100</f>
        <v>145.45652173913044</v>
      </c>
      <c r="G644" t="s">
        <v>19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2013</v>
      </c>
      <c r="S644" t="s">
        <v>2013</v>
      </c>
      <c r="T644" t="s">
        <v>2022</v>
      </c>
    </row>
    <row r="645" spans="1:20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si="42"/>
        <v>221.38255033557047</v>
      </c>
      <c r="G645" t="s">
        <v>19</v>
      </c>
      <c r="H645">
        <v>375</v>
      </c>
      <c r="I645" s="4">
        <f t="shared" si="43"/>
        <v>87.962666666666664</v>
      </c>
      <c r="J645" t="s">
        <v>20</v>
      </c>
      <c r="K645" t="s">
        <v>21</v>
      </c>
      <c r="L645">
        <v>1488348000</v>
      </c>
      <c r="M645" s="11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2015</v>
      </c>
      <c r="S645" t="s">
        <v>2015</v>
      </c>
      <c r="T645" t="s">
        <v>2016</v>
      </c>
    </row>
    <row r="646" spans="1:20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2015</v>
      </c>
      <c r="S646" t="s">
        <v>2015</v>
      </c>
      <c r="T646" t="s">
        <v>2016</v>
      </c>
    </row>
    <row r="647" spans="1:20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20</v>
      </c>
      <c r="K647" t="s">
        <v>21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2011</v>
      </c>
      <c r="S647" t="s">
        <v>2011</v>
      </c>
      <c r="T647" t="s">
        <v>2012</v>
      </c>
    </row>
    <row r="648" spans="1:20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20</v>
      </c>
      <c r="K648" t="s">
        <v>21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2026</v>
      </c>
      <c r="S648" t="s">
        <v>2026</v>
      </c>
      <c r="T648" t="s">
        <v>2027</v>
      </c>
    </row>
    <row r="649" spans="1:20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20</v>
      </c>
      <c r="K649" t="s">
        <v>21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2023</v>
      </c>
      <c r="S649" t="s">
        <v>2023</v>
      </c>
      <c r="T649" t="s">
        <v>2035</v>
      </c>
    </row>
    <row r="650" spans="1:20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42"/>
        <v>63.056795131845846</v>
      </c>
      <c r="G650" t="s">
        <v>63</v>
      </c>
      <c r="H650">
        <v>723</v>
      </c>
      <c r="I650" s="4">
        <f t="shared" si="43"/>
        <v>85.994467496542185</v>
      </c>
      <c r="J650" t="s">
        <v>20</v>
      </c>
      <c r="K650" t="s">
        <v>21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2009</v>
      </c>
      <c r="S650" t="s">
        <v>2009</v>
      </c>
      <c r="T650" t="s">
        <v>2010</v>
      </c>
    </row>
    <row r="651" spans="1:20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86</v>
      </c>
      <c r="K651" t="s">
        <v>87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2015</v>
      </c>
      <c r="S651" t="s">
        <v>2015</v>
      </c>
      <c r="T651" t="s">
        <v>2016</v>
      </c>
    </row>
    <row r="652" spans="1:20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20</v>
      </c>
      <c r="K652" t="s">
        <v>21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2011</v>
      </c>
      <c r="S652" t="s">
        <v>2011</v>
      </c>
      <c r="T652" t="s">
        <v>2034</v>
      </c>
    </row>
    <row r="653" spans="1:20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94</v>
      </c>
      <c r="K653" t="s">
        <v>95</v>
      </c>
      <c r="L653">
        <v>1393048800</v>
      </c>
      <c r="M653" s="11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2017</v>
      </c>
      <c r="S653" t="s">
        <v>2017</v>
      </c>
      <c r="T653" t="s">
        <v>2028</v>
      </c>
    </row>
    <row r="654" spans="1:20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42"/>
        <v>126.84</v>
      </c>
      <c r="G654" t="s">
        <v>19</v>
      </c>
      <c r="H654">
        <v>409</v>
      </c>
      <c r="I654" s="4">
        <f t="shared" si="43"/>
        <v>31.012224938875306</v>
      </c>
      <c r="J654" t="s">
        <v>20</v>
      </c>
      <c r="K654" t="s">
        <v>21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2013</v>
      </c>
      <c r="S654" t="s">
        <v>2013</v>
      </c>
      <c r="T654" t="s">
        <v>2014</v>
      </c>
    </row>
    <row r="655" spans="1:20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42"/>
        <v>2338.833333333333</v>
      </c>
      <c r="G655" t="s">
        <v>19</v>
      </c>
      <c r="H655">
        <v>234</v>
      </c>
      <c r="I655" s="4">
        <f t="shared" si="43"/>
        <v>59.970085470085472</v>
      </c>
      <c r="J655" t="s">
        <v>20</v>
      </c>
      <c r="K655" t="s">
        <v>21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2013</v>
      </c>
      <c r="S655" t="s">
        <v>2013</v>
      </c>
      <c r="T655" t="s">
        <v>2014</v>
      </c>
    </row>
    <row r="656" spans="1:20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42"/>
        <v>508.38857142857148</v>
      </c>
      <c r="G656" t="s">
        <v>19</v>
      </c>
      <c r="H656">
        <v>3016</v>
      </c>
      <c r="I656" s="4">
        <f t="shared" si="43"/>
        <v>58.9973474801061</v>
      </c>
      <c r="J656" t="s">
        <v>20</v>
      </c>
      <c r="K656" t="s">
        <v>21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2011</v>
      </c>
      <c r="S656" t="s">
        <v>2011</v>
      </c>
      <c r="T656" t="s">
        <v>2033</v>
      </c>
    </row>
    <row r="657" spans="1:20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42"/>
        <v>191.47826086956522</v>
      </c>
      <c r="G657" t="s">
        <v>19</v>
      </c>
      <c r="H657">
        <v>264</v>
      </c>
      <c r="I657" s="4">
        <f t="shared" si="43"/>
        <v>50.045454545454547</v>
      </c>
      <c r="J657" t="s">
        <v>20</v>
      </c>
      <c r="K657" t="s">
        <v>21</v>
      </c>
      <c r="L657">
        <v>1488434400</v>
      </c>
      <c r="M657" s="11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2030</v>
      </c>
      <c r="S657" t="s">
        <v>2030</v>
      </c>
      <c r="T657" t="s">
        <v>2031</v>
      </c>
    </row>
    <row r="658" spans="1:20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24</v>
      </c>
      <c r="K658" t="s">
        <v>25</v>
      </c>
      <c r="L658">
        <v>1514440800</v>
      </c>
      <c r="M658" s="11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2009</v>
      </c>
      <c r="S658" t="s">
        <v>2009</v>
      </c>
      <c r="T658" t="s">
        <v>2010</v>
      </c>
    </row>
    <row r="659" spans="1:20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20</v>
      </c>
      <c r="K659" t="s">
        <v>21</v>
      </c>
      <c r="L659">
        <v>1514354400</v>
      </c>
      <c r="M659" s="11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2017</v>
      </c>
      <c r="S659" t="s">
        <v>2017</v>
      </c>
      <c r="T659" t="s">
        <v>2039</v>
      </c>
    </row>
    <row r="660" spans="1:20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42"/>
        <v>60.064638783269963</v>
      </c>
      <c r="G660" t="s">
        <v>63</v>
      </c>
      <c r="H660">
        <v>390</v>
      </c>
      <c r="I660" s="4">
        <f t="shared" si="43"/>
        <v>81.010256410256417</v>
      </c>
      <c r="J660" t="s">
        <v>20</v>
      </c>
      <c r="K660" t="s">
        <v>21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2011</v>
      </c>
      <c r="S660" t="s">
        <v>2011</v>
      </c>
      <c r="T660" t="s">
        <v>2012</v>
      </c>
    </row>
    <row r="661" spans="1:20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36</v>
      </c>
      <c r="K661" t="s">
        <v>37</v>
      </c>
      <c r="L661">
        <v>1296108000</v>
      </c>
      <c r="M661" s="11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2017</v>
      </c>
      <c r="S661" t="s">
        <v>2017</v>
      </c>
      <c r="T661" t="s">
        <v>2018</v>
      </c>
    </row>
    <row r="662" spans="1:20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20</v>
      </c>
      <c r="K662" t="s">
        <v>21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2015</v>
      </c>
      <c r="S662" t="s">
        <v>2015</v>
      </c>
      <c r="T662" t="s">
        <v>2016</v>
      </c>
    </row>
    <row r="663" spans="1:20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32</v>
      </c>
      <c r="K663" t="s">
        <v>33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2011</v>
      </c>
      <c r="S663" t="s">
        <v>2011</v>
      </c>
      <c r="T663" t="s">
        <v>2034</v>
      </c>
    </row>
    <row r="664" spans="1:20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20</v>
      </c>
      <c r="K664" t="s">
        <v>21</v>
      </c>
      <c r="L664">
        <v>1544335200</v>
      </c>
      <c r="M664" s="11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2015</v>
      </c>
      <c r="S664" t="s">
        <v>2015</v>
      </c>
      <c r="T664" t="s">
        <v>2016</v>
      </c>
    </row>
    <row r="665" spans="1:20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20</v>
      </c>
      <c r="K665" t="s">
        <v>21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2015</v>
      </c>
      <c r="S665" t="s">
        <v>2015</v>
      </c>
      <c r="T665" t="s">
        <v>2016</v>
      </c>
    </row>
    <row r="666" spans="1:20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20</v>
      </c>
      <c r="K666" t="s">
        <v>21</v>
      </c>
      <c r="L666">
        <v>1329717600</v>
      </c>
      <c r="M666" s="11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2011</v>
      </c>
      <c r="S666" t="s">
        <v>2011</v>
      </c>
      <c r="T666" t="s">
        <v>2034</v>
      </c>
    </row>
    <row r="667" spans="1:20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42"/>
        <v>239.58823529411765</v>
      </c>
      <c r="G667" t="s">
        <v>19</v>
      </c>
      <c r="H667">
        <v>272</v>
      </c>
      <c r="I667" s="4">
        <f t="shared" si="43"/>
        <v>44.922794117647058</v>
      </c>
      <c r="J667" t="s">
        <v>20</v>
      </c>
      <c r="K667" t="s">
        <v>21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2017</v>
      </c>
      <c r="S667" t="s">
        <v>2017</v>
      </c>
      <c r="T667" t="s">
        <v>2018</v>
      </c>
    </row>
    <row r="668" spans="1:20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42"/>
        <v>64.032258064516128</v>
      </c>
      <c r="G668" t="s">
        <v>63</v>
      </c>
      <c r="H668">
        <v>25</v>
      </c>
      <c r="I668" s="4">
        <f t="shared" si="43"/>
        <v>79.400000000000006</v>
      </c>
      <c r="J668" t="s">
        <v>20</v>
      </c>
      <c r="K668" t="s">
        <v>21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2015</v>
      </c>
      <c r="S668" t="s">
        <v>2015</v>
      </c>
      <c r="T668" t="s">
        <v>2016</v>
      </c>
    </row>
    <row r="669" spans="1:20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42"/>
        <v>176.15942028985506</v>
      </c>
      <c r="G669" t="s">
        <v>19</v>
      </c>
      <c r="H669">
        <v>419</v>
      </c>
      <c r="I669" s="4">
        <f t="shared" si="43"/>
        <v>29.009546539379475</v>
      </c>
      <c r="J669" t="s">
        <v>20</v>
      </c>
      <c r="K669" t="s">
        <v>21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2040</v>
      </c>
      <c r="S669" t="s">
        <v>2040</v>
      </c>
      <c r="T669" t="s">
        <v>2041</v>
      </c>
    </row>
    <row r="670" spans="1:20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20</v>
      </c>
      <c r="K670" t="s">
        <v>21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2015</v>
      </c>
      <c r="S670" t="s">
        <v>2015</v>
      </c>
      <c r="T670" t="s">
        <v>2016</v>
      </c>
    </row>
    <row r="671" spans="1:20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42"/>
        <v>358.64754098360658</v>
      </c>
      <c r="G671" t="s">
        <v>19</v>
      </c>
      <c r="H671">
        <v>1621</v>
      </c>
      <c r="I671" s="4">
        <f t="shared" si="43"/>
        <v>107.97038864898211</v>
      </c>
      <c r="J671" t="s">
        <v>94</v>
      </c>
      <c r="K671" t="s">
        <v>95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2015</v>
      </c>
      <c r="S671" t="s">
        <v>2015</v>
      </c>
      <c r="T671" t="s">
        <v>2016</v>
      </c>
    </row>
    <row r="672" spans="1:20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42"/>
        <v>468.85802469135803</v>
      </c>
      <c r="G672" t="s">
        <v>19</v>
      </c>
      <c r="H672">
        <v>1101</v>
      </c>
      <c r="I672" s="4">
        <f t="shared" si="43"/>
        <v>68.987284287011803</v>
      </c>
      <c r="J672" t="s">
        <v>20</v>
      </c>
      <c r="K672" t="s">
        <v>21</v>
      </c>
      <c r="L672">
        <v>1456380000</v>
      </c>
      <c r="M672" s="11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2011</v>
      </c>
      <c r="S672" t="s">
        <v>2011</v>
      </c>
      <c r="T672" t="s">
        <v>2021</v>
      </c>
    </row>
    <row r="673" spans="1:20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42"/>
        <v>122.05635245901641</v>
      </c>
      <c r="G673" t="s">
        <v>19</v>
      </c>
      <c r="H673">
        <v>1073</v>
      </c>
      <c r="I673" s="4">
        <f t="shared" si="43"/>
        <v>111.02236719478098</v>
      </c>
      <c r="J673" t="s">
        <v>20</v>
      </c>
      <c r="K673" t="s">
        <v>21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2015</v>
      </c>
      <c r="S673" t="s">
        <v>2015</v>
      </c>
      <c r="T673" t="s">
        <v>2016</v>
      </c>
    </row>
    <row r="674" spans="1:20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24</v>
      </c>
      <c r="K674" t="s">
        <v>25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2015</v>
      </c>
      <c r="S674" t="s">
        <v>2015</v>
      </c>
      <c r="T674" t="s">
        <v>2016</v>
      </c>
    </row>
    <row r="675" spans="1:20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94</v>
      </c>
      <c r="K675" t="s">
        <v>95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2011</v>
      </c>
      <c r="S675" t="s">
        <v>2011</v>
      </c>
      <c r="T675" t="s">
        <v>2021</v>
      </c>
    </row>
    <row r="676" spans="1:20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42"/>
        <v>33.53837141183363</v>
      </c>
      <c r="G676" t="s">
        <v>63</v>
      </c>
      <c r="H676">
        <v>1218</v>
      </c>
      <c r="I676" s="4">
        <f t="shared" si="43"/>
        <v>47.003284072249592</v>
      </c>
      <c r="J676" t="s">
        <v>20</v>
      </c>
      <c r="K676" t="s">
        <v>21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2030</v>
      </c>
      <c r="S676" t="s">
        <v>2030</v>
      </c>
      <c r="T676" t="s">
        <v>2031</v>
      </c>
    </row>
    <row r="677" spans="1:20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42"/>
        <v>122.97938144329896</v>
      </c>
      <c r="G677" t="s">
        <v>19</v>
      </c>
      <c r="H677">
        <v>331</v>
      </c>
      <c r="I677" s="4">
        <f t="shared" si="43"/>
        <v>36.0392749244713</v>
      </c>
      <c r="J677" t="s">
        <v>20</v>
      </c>
      <c r="K677" t="s">
        <v>21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2040</v>
      </c>
      <c r="S677" t="s">
        <v>2040</v>
      </c>
      <c r="T677" t="s">
        <v>2041</v>
      </c>
    </row>
    <row r="678" spans="1:20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42"/>
        <v>189.74959871589084</v>
      </c>
      <c r="G678" t="s">
        <v>19</v>
      </c>
      <c r="H678">
        <v>1170</v>
      </c>
      <c r="I678" s="4">
        <f t="shared" si="43"/>
        <v>101.03760683760684</v>
      </c>
      <c r="J678" t="s">
        <v>20</v>
      </c>
      <c r="K678" t="s">
        <v>21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2030</v>
      </c>
      <c r="S678" t="s">
        <v>2030</v>
      </c>
      <c r="T678" t="s">
        <v>2031</v>
      </c>
    </row>
    <row r="679" spans="1:20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20</v>
      </c>
      <c r="K679" t="s">
        <v>21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2023</v>
      </c>
      <c r="S679" t="s">
        <v>2023</v>
      </c>
      <c r="T679" t="s">
        <v>2029</v>
      </c>
    </row>
    <row r="680" spans="1:20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42"/>
        <v>17.968844221105527</v>
      </c>
      <c r="G680" t="s">
        <v>63</v>
      </c>
      <c r="H680">
        <v>215</v>
      </c>
      <c r="I680" s="4">
        <f t="shared" si="43"/>
        <v>83.158139534883716</v>
      </c>
      <c r="J680" t="s">
        <v>20</v>
      </c>
      <c r="K680" t="s">
        <v>21</v>
      </c>
      <c r="L680">
        <v>1547877600</v>
      </c>
      <c r="M680" s="11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2017</v>
      </c>
      <c r="S680" t="s">
        <v>2017</v>
      </c>
      <c r="T680" t="s">
        <v>2020</v>
      </c>
    </row>
    <row r="681" spans="1:20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42"/>
        <v>1036.5</v>
      </c>
      <c r="G681" t="s">
        <v>19</v>
      </c>
      <c r="H681">
        <v>363</v>
      </c>
      <c r="I681" s="4">
        <f t="shared" si="43"/>
        <v>39.97520661157025</v>
      </c>
      <c r="J681" t="s">
        <v>20</v>
      </c>
      <c r="K681" t="s">
        <v>21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2009</v>
      </c>
      <c r="S681" t="s">
        <v>2009</v>
      </c>
      <c r="T681" t="s">
        <v>2010</v>
      </c>
    </row>
    <row r="682" spans="1:20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20</v>
      </c>
      <c r="K682" t="s">
        <v>21</v>
      </c>
      <c r="L682">
        <v>1576303200</v>
      </c>
      <c r="M682" s="11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2026</v>
      </c>
      <c r="S682" t="s">
        <v>2026</v>
      </c>
      <c r="T682" t="s">
        <v>2037</v>
      </c>
    </row>
    <row r="683" spans="1:20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20</v>
      </c>
      <c r="K683" t="s">
        <v>21</v>
      </c>
      <c r="L683">
        <v>1324447200</v>
      </c>
      <c r="M683" s="11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2015</v>
      </c>
      <c r="S683" t="s">
        <v>2015</v>
      </c>
      <c r="T683" t="s">
        <v>2016</v>
      </c>
    </row>
    <row r="684" spans="1:20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42"/>
        <v>150.16666666666666</v>
      </c>
      <c r="G684" t="s">
        <v>19</v>
      </c>
      <c r="H684">
        <v>103</v>
      </c>
      <c r="I684" s="4">
        <f t="shared" si="43"/>
        <v>78.728155339805824</v>
      </c>
      <c r="J684" t="s">
        <v>20</v>
      </c>
      <c r="K684" t="s">
        <v>21</v>
      </c>
      <c r="L684">
        <v>1386741600</v>
      </c>
      <c r="M684" s="11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2015</v>
      </c>
      <c r="S684" t="s">
        <v>2015</v>
      </c>
      <c r="T684" t="s">
        <v>2016</v>
      </c>
    </row>
    <row r="685" spans="1:20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42"/>
        <v>358.43478260869563</v>
      </c>
      <c r="G685" t="s">
        <v>19</v>
      </c>
      <c r="H685">
        <v>147</v>
      </c>
      <c r="I685" s="4">
        <f t="shared" si="43"/>
        <v>56.081632653061227</v>
      </c>
      <c r="J685" t="s">
        <v>20</v>
      </c>
      <c r="K685" t="s">
        <v>21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2015</v>
      </c>
      <c r="S685" t="s">
        <v>2015</v>
      </c>
      <c r="T685" t="s">
        <v>2016</v>
      </c>
    </row>
    <row r="686" spans="1:20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42"/>
        <v>542.85714285714289</v>
      </c>
      <c r="G686" t="s">
        <v>19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2023</v>
      </c>
      <c r="S686" t="s">
        <v>2023</v>
      </c>
      <c r="T686" t="s">
        <v>2024</v>
      </c>
    </row>
    <row r="687" spans="1:20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2015</v>
      </c>
      <c r="S687" t="s">
        <v>2015</v>
      </c>
      <c r="T687" t="s">
        <v>2016</v>
      </c>
    </row>
    <row r="688" spans="1:20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42"/>
        <v>191.74666666666667</v>
      </c>
      <c r="G688" t="s">
        <v>19</v>
      </c>
      <c r="H688">
        <v>134</v>
      </c>
      <c r="I688" s="4">
        <f t="shared" si="43"/>
        <v>107.32089552238806</v>
      </c>
      <c r="J688" t="s">
        <v>20</v>
      </c>
      <c r="K688" t="s">
        <v>21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2013</v>
      </c>
      <c r="S688" t="s">
        <v>2013</v>
      </c>
      <c r="T688" t="s">
        <v>2022</v>
      </c>
    </row>
    <row r="689" spans="1:20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42"/>
        <v>932</v>
      </c>
      <c r="G689" t="s">
        <v>19</v>
      </c>
      <c r="H689">
        <v>269</v>
      </c>
      <c r="I689" s="4">
        <f t="shared" si="43"/>
        <v>51.970260223048328</v>
      </c>
      <c r="J689" t="s">
        <v>20</v>
      </c>
      <c r="K689" t="s">
        <v>21</v>
      </c>
      <c r="L689">
        <v>1489298400</v>
      </c>
      <c r="M689" s="11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2015</v>
      </c>
      <c r="S689" t="s">
        <v>2015</v>
      </c>
      <c r="T689" t="s">
        <v>2016</v>
      </c>
    </row>
    <row r="690" spans="1:20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42"/>
        <v>429.27586206896552</v>
      </c>
      <c r="G690" t="s">
        <v>19</v>
      </c>
      <c r="H690">
        <v>175</v>
      </c>
      <c r="I690" s="4">
        <f t="shared" si="43"/>
        <v>71.137142857142862</v>
      </c>
      <c r="J690" t="s">
        <v>20</v>
      </c>
      <c r="K690" t="s">
        <v>21</v>
      </c>
      <c r="L690">
        <v>1547100000</v>
      </c>
      <c r="M690" s="11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2017</v>
      </c>
      <c r="S690" t="s">
        <v>2017</v>
      </c>
      <c r="T690" t="s">
        <v>2036</v>
      </c>
    </row>
    <row r="691" spans="1:20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42"/>
        <v>100.65753424657535</v>
      </c>
      <c r="G691" t="s">
        <v>19</v>
      </c>
      <c r="H691">
        <v>69</v>
      </c>
      <c r="I691" s="4">
        <f t="shared" si="43"/>
        <v>106.49275362318841</v>
      </c>
      <c r="J691" t="s">
        <v>20</v>
      </c>
      <c r="K691" t="s">
        <v>21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2013</v>
      </c>
      <c r="S691" t="s">
        <v>2013</v>
      </c>
      <c r="T691" t="s">
        <v>2014</v>
      </c>
    </row>
    <row r="692" spans="1:20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42"/>
        <v>226.61111111111109</v>
      </c>
      <c r="G692" t="s">
        <v>19</v>
      </c>
      <c r="H692">
        <v>190</v>
      </c>
      <c r="I692" s="4">
        <f t="shared" si="43"/>
        <v>42.93684210526316</v>
      </c>
      <c r="J692" t="s">
        <v>20</v>
      </c>
      <c r="K692" t="s">
        <v>21</v>
      </c>
      <c r="L692">
        <v>1322373600</v>
      </c>
      <c r="M692" s="11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2017</v>
      </c>
      <c r="S692" t="s">
        <v>2017</v>
      </c>
      <c r="T692" t="s">
        <v>2018</v>
      </c>
    </row>
    <row r="693" spans="1:20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42"/>
        <v>142.38</v>
      </c>
      <c r="G693" t="s">
        <v>19</v>
      </c>
      <c r="H693">
        <v>237</v>
      </c>
      <c r="I693" s="4">
        <f t="shared" si="43"/>
        <v>30.037974683544302</v>
      </c>
      <c r="J693" t="s">
        <v>20</v>
      </c>
      <c r="K693" t="s">
        <v>21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2017</v>
      </c>
      <c r="S693" t="s">
        <v>2017</v>
      </c>
      <c r="T693" t="s">
        <v>2018</v>
      </c>
    </row>
    <row r="694" spans="1:20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36</v>
      </c>
      <c r="K694" t="s">
        <v>37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2011</v>
      </c>
      <c r="S694" t="s">
        <v>2011</v>
      </c>
      <c r="T694" t="s">
        <v>2012</v>
      </c>
    </row>
    <row r="695" spans="1:20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20</v>
      </c>
      <c r="K695" t="s">
        <v>21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2015</v>
      </c>
      <c r="S695" t="s">
        <v>2015</v>
      </c>
      <c r="T695" t="s">
        <v>2016</v>
      </c>
    </row>
    <row r="696" spans="1:20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20</v>
      </c>
      <c r="K696" t="s">
        <v>21</v>
      </c>
      <c r="L696">
        <v>1511762400</v>
      </c>
      <c r="M696" s="11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2015</v>
      </c>
      <c r="S696" t="s">
        <v>2015</v>
      </c>
      <c r="T696" t="s">
        <v>2016</v>
      </c>
    </row>
    <row r="697" spans="1:20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42"/>
        <v>133.93478260869566</v>
      </c>
      <c r="G697" t="s">
        <v>19</v>
      </c>
      <c r="H697">
        <v>196</v>
      </c>
      <c r="I697" s="4">
        <f t="shared" si="43"/>
        <v>62.867346938775512</v>
      </c>
      <c r="J697" t="s">
        <v>94</v>
      </c>
      <c r="K697" t="s">
        <v>95</v>
      </c>
      <c r="L697">
        <v>1447480800</v>
      </c>
      <c r="M697" s="11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2011</v>
      </c>
      <c r="S697" t="s">
        <v>2011</v>
      </c>
      <c r="T697" t="s">
        <v>2012</v>
      </c>
    </row>
    <row r="698" spans="1:20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20</v>
      </c>
      <c r="K698" t="s">
        <v>21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2015</v>
      </c>
      <c r="S698" t="s">
        <v>2015</v>
      </c>
      <c r="T698" t="s">
        <v>2016</v>
      </c>
    </row>
    <row r="699" spans="1:20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42"/>
        <v>152.80062063615205</v>
      </c>
      <c r="G699" t="s">
        <v>19</v>
      </c>
      <c r="H699">
        <v>7295</v>
      </c>
      <c r="I699" s="4">
        <f t="shared" si="43"/>
        <v>26.999314599040439</v>
      </c>
      <c r="J699" t="s">
        <v>20</v>
      </c>
      <c r="K699" t="s">
        <v>21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2011</v>
      </c>
      <c r="S699" t="s">
        <v>2011</v>
      </c>
      <c r="T699" t="s">
        <v>2019</v>
      </c>
    </row>
    <row r="700" spans="1:20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42"/>
        <v>446.69121140142522</v>
      </c>
      <c r="G700" t="s">
        <v>19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2013</v>
      </c>
      <c r="S700" t="s">
        <v>2013</v>
      </c>
      <c r="T700" t="s">
        <v>2022</v>
      </c>
    </row>
    <row r="701" spans="1:20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20</v>
      </c>
      <c r="K701" t="s">
        <v>21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2017</v>
      </c>
      <c r="S701" t="s">
        <v>2017</v>
      </c>
      <c r="T701" t="s">
        <v>2020</v>
      </c>
    </row>
    <row r="702" spans="1:20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20</v>
      </c>
      <c r="K702" t="s">
        <v>21</v>
      </c>
      <c r="L702">
        <v>1264399200</v>
      </c>
      <c r="M702" s="11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2013</v>
      </c>
      <c r="S702" t="s">
        <v>2013</v>
      </c>
      <c r="T702" t="s">
        <v>2022</v>
      </c>
    </row>
    <row r="703" spans="1:20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42"/>
        <v>175.02692307692308</v>
      </c>
      <c r="G703" t="s">
        <v>19</v>
      </c>
      <c r="H703">
        <v>820</v>
      </c>
      <c r="I703" s="4">
        <f t="shared" si="43"/>
        <v>110.99268292682927</v>
      </c>
      <c r="J703" t="s">
        <v>20</v>
      </c>
      <c r="K703" t="s">
        <v>21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2015</v>
      </c>
      <c r="S703" t="s">
        <v>2015</v>
      </c>
      <c r="T703" t="s">
        <v>2016</v>
      </c>
    </row>
    <row r="704" spans="1:20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20</v>
      </c>
      <c r="K704" t="s">
        <v>21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2013</v>
      </c>
      <c r="S704" t="s">
        <v>2013</v>
      </c>
      <c r="T704" t="s">
        <v>2022</v>
      </c>
    </row>
    <row r="705" spans="1:20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42"/>
        <v>311.87381703470032</v>
      </c>
      <c r="G705" t="s">
        <v>19</v>
      </c>
      <c r="H705">
        <v>2038</v>
      </c>
      <c r="I705" s="4">
        <f t="shared" si="43"/>
        <v>97.020608439646708</v>
      </c>
      <c r="J705" t="s">
        <v>20</v>
      </c>
      <c r="K705" t="s">
        <v>21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2023</v>
      </c>
      <c r="S705" t="s">
        <v>2023</v>
      </c>
      <c r="T705" t="s">
        <v>2035</v>
      </c>
    </row>
    <row r="706" spans="1:20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42"/>
        <v>122.78160919540231</v>
      </c>
      <c r="G706" t="s">
        <v>19</v>
      </c>
      <c r="H706">
        <v>116</v>
      </c>
      <c r="I706" s="4">
        <f t="shared" si="43"/>
        <v>92.08620689655173</v>
      </c>
      <c r="J706" t="s">
        <v>20</v>
      </c>
      <c r="K706" t="s">
        <v>21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2017</v>
      </c>
      <c r="S706" t="s">
        <v>2017</v>
      </c>
      <c r="T706" t="s">
        <v>2025</v>
      </c>
    </row>
    <row r="707" spans="1:20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36</v>
      </c>
      <c r="K707" t="s">
        <v>37</v>
      </c>
      <c r="L707">
        <v>1386741600</v>
      </c>
      <c r="M707" s="11">
        <f t="shared" ref="M707:M770" si="44">(((L707/60)/60)/24)+DATE(1970,1,1)</f>
        <v>41619.25</v>
      </c>
      <c r="N707">
        <v>1387087200</v>
      </c>
      <c r="O707" s="11">
        <f t="shared" ref="O707:O770" si="45">(((N707/60)/60)/24)+DATE(1970,1,1)</f>
        <v>41623.25</v>
      </c>
      <c r="P707" t="b">
        <v>0</v>
      </c>
      <c r="Q707" t="b">
        <v>0</v>
      </c>
      <c r="R707" t="s">
        <v>2023</v>
      </c>
      <c r="S707" t="s">
        <v>2023</v>
      </c>
      <c r="T707" t="s">
        <v>2024</v>
      </c>
    </row>
    <row r="708" spans="1:20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ref="F708:F771" si="46">E708/D708*100</f>
        <v>127.84686346863469</v>
      </c>
      <c r="G708" t="s">
        <v>19</v>
      </c>
      <c r="H708">
        <v>1345</v>
      </c>
      <c r="I708" s="4">
        <f t="shared" ref="I708:I771" si="47">E708/H708</f>
        <v>103.03791821561339</v>
      </c>
      <c r="J708" t="s">
        <v>24</v>
      </c>
      <c r="K708" t="s">
        <v>25</v>
      </c>
      <c r="L708">
        <v>1546754400</v>
      </c>
      <c r="M708" s="11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2013</v>
      </c>
      <c r="S708" t="s">
        <v>2013</v>
      </c>
      <c r="T708" t="s">
        <v>2014</v>
      </c>
    </row>
    <row r="709" spans="1:20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si="46"/>
        <v>158.61643835616439</v>
      </c>
      <c r="G709" t="s">
        <v>19</v>
      </c>
      <c r="H709">
        <v>168</v>
      </c>
      <c r="I709" s="4">
        <f t="shared" si="47"/>
        <v>68.922619047619051</v>
      </c>
      <c r="J709" t="s">
        <v>20</v>
      </c>
      <c r="K709" t="s">
        <v>21</v>
      </c>
      <c r="L709">
        <v>1544248800</v>
      </c>
      <c r="M709" s="11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2017</v>
      </c>
      <c r="S709" t="s">
        <v>2017</v>
      </c>
      <c r="T709" t="s">
        <v>2020</v>
      </c>
    </row>
    <row r="710" spans="1:20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46"/>
        <v>707.05882352941171</v>
      </c>
      <c r="G710" t="s">
        <v>19</v>
      </c>
      <c r="H710">
        <v>137</v>
      </c>
      <c r="I710" s="4">
        <f t="shared" si="47"/>
        <v>87.737226277372258</v>
      </c>
      <c r="J710" t="s">
        <v>86</v>
      </c>
      <c r="K710" t="s">
        <v>87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2015</v>
      </c>
      <c r="S710" t="s">
        <v>2015</v>
      </c>
      <c r="T710" t="s">
        <v>2016</v>
      </c>
    </row>
    <row r="711" spans="1:20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46"/>
        <v>142.38775510204081</v>
      </c>
      <c r="G711" t="s">
        <v>19</v>
      </c>
      <c r="H711">
        <v>186</v>
      </c>
      <c r="I711" s="4">
        <f t="shared" si="47"/>
        <v>75.021505376344081</v>
      </c>
      <c r="J711" t="s">
        <v>94</v>
      </c>
      <c r="K711" t="s">
        <v>95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2015</v>
      </c>
      <c r="S711" t="s">
        <v>2015</v>
      </c>
      <c r="T711" t="s">
        <v>2016</v>
      </c>
    </row>
    <row r="712" spans="1:20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46"/>
        <v>147.86046511627907</v>
      </c>
      <c r="G712" t="s">
        <v>19</v>
      </c>
      <c r="H712">
        <v>125</v>
      </c>
      <c r="I712" s="4">
        <f t="shared" si="47"/>
        <v>50.863999999999997</v>
      </c>
      <c r="J712" t="s">
        <v>20</v>
      </c>
      <c r="K712" t="s">
        <v>21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2015</v>
      </c>
      <c r="S712" t="s">
        <v>2015</v>
      </c>
      <c r="T712" t="s">
        <v>2016</v>
      </c>
    </row>
    <row r="713" spans="1:20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94</v>
      </c>
      <c r="K713" t="s">
        <v>95</v>
      </c>
      <c r="L713">
        <v>1453615200</v>
      </c>
      <c r="M713" s="11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2015</v>
      </c>
      <c r="S713" t="s">
        <v>2015</v>
      </c>
      <c r="T713" t="s">
        <v>2016</v>
      </c>
    </row>
    <row r="714" spans="1:20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46"/>
        <v>1840.625</v>
      </c>
      <c r="G714" t="s">
        <v>19</v>
      </c>
      <c r="H714">
        <v>202</v>
      </c>
      <c r="I714" s="4">
        <f t="shared" si="47"/>
        <v>72.896039603960389</v>
      </c>
      <c r="J714" t="s">
        <v>20</v>
      </c>
      <c r="K714" t="s">
        <v>21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2015</v>
      </c>
      <c r="S714" t="s">
        <v>2015</v>
      </c>
      <c r="T714" t="s">
        <v>2016</v>
      </c>
    </row>
    <row r="715" spans="1:20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46"/>
        <v>161.94202898550725</v>
      </c>
      <c r="G715" t="s">
        <v>19</v>
      </c>
      <c r="H715">
        <v>103</v>
      </c>
      <c r="I715" s="4">
        <f t="shared" si="47"/>
        <v>108.48543689320388</v>
      </c>
      <c r="J715" t="s">
        <v>20</v>
      </c>
      <c r="K715" t="s">
        <v>21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2023</v>
      </c>
      <c r="S715" t="s">
        <v>2023</v>
      </c>
      <c r="T715" t="s">
        <v>2032</v>
      </c>
    </row>
    <row r="716" spans="1:20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46"/>
        <v>472.82077922077923</v>
      </c>
      <c r="G716" t="s">
        <v>19</v>
      </c>
      <c r="H716">
        <v>1785</v>
      </c>
      <c r="I716" s="4">
        <f t="shared" si="47"/>
        <v>101.98095238095237</v>
      </c>
      <c r="J716" t="s">
        <v>20</v>
      </c>
      <c r="K716" t="s">
        <v>21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2011</v>
      </c>
      <c r="S716" t="s">
        <v>2011</v>
      </c>
      <c r="T716" t="s">
        <v>2012</v>
      </c>
    </row>
    <row r="717" spans="1:20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20</v>
      </c>
      <c r="K717" t="s">
        <v>21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2026</v>
      </c>
      <c r="S717" t="s">
        <v>2026</v>
      </c>
      <c r="T717" t="s">
        <v>2037</v>
      </c>
    </row>
    <row r="718" spans="1:20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46"/>
        <v>517.65</v>
      </c>
      <c r="G718" t="s">
        <v>19</v>
      </c>
      <c r="H718">
        <v>157</v>
      </c>
      <c r="I718" s="4">
        <f t="shared" si="47"/>
        <v>65.942675159235662</v>
      </c>
      <c r="J718" t="s">
        <v>20</v>
      </c>
      <c r="K718" t="s">
        <v>21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2015</v>
      </c>
      <c r="S718" t="s">
        <v>2015</v>
      </c>
      <c r="T718" t="s">
        <v>2016</v>
      </c>
    </row>
    <row r="719" spans="1:20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46"/>
        <v>247.64285714285714</v>
      </c>
      <c r="G719" t="s">
        <v>19</v>
      </c>
      <c r="H719">
        <v>555</v>
      </c>
      <c r="I719" s="4">
        <f t="shared" si="47"/>
        <v>24.987387387387386</v>
      </c>
      <c r="J719" t="s">
        <v>20</v>
      </c>
      <c r="K719" t="s">
        <v>21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2017</v>
      </c>
      <c r="S719" t="s">
        <v>2017</v>
      </c>
      <c r="T719" t="s">
        <v>2018</v>
      </c>
    </row>
    <row r="720" spans="1:20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46"/>
        <v>100.20481927710843</v>
      </c>
      <c r="G720" t="s">
        <v>19</v>
      </c>
      <c r="H720">
        <v>297</v>
      </c>
      <c r="I720" s="4">
        <f t="shared" si="47"/>
        <v>28.003367003367003</v>
      </c>
      <c r="J720" t="s">
        <v>20</v>
      </c>
      <c r="K720" t="s">
        <v>21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2013</v>
      </c>
      <c r="S720" t="s">
        <v>2013</v>
      </c>
      <c r="T720" t="s">
        <v>2022</v>
      </c>
    </row>
    <row r="721" spans="1:20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46"/>
        <v>153</v>
      </c>
      <c r="G721" t="s">
        <v>19</v>
      </c>
      <c r="H721">
        <v>123</v>
      </c>
      <c r="I721" s="4">
        <f t="shared" si="47"/>
        <v>85.829268292682926</v>
      </c>
      <c r="J721" t="s">
        <v>20</v>
      </c>
      <c r="K721" t="s">
        <v>21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2023</v>
      </c>
      <c r="S721" t="s">
        <v>2023</v>
      </c>
      <c r="T721" t="s">
        <v>2029</v>
      </c>
    </row>
    <row r="722" spans="1:20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46"/>
        <v>37.091954022988503</v>
      </c>
      <c r="G722" t="s">
        <v>63</v>
      </c>
      <c r="H722">
        <v>38</v>
      </c>
      <c r="I722" s="4">
        <f t="shared" si="47"/>
        <v>84.921052631578945</v>
      </c>
      <c r="J722" t="s">
        <v>32</v>
      </c>
      <c r="K722" t="s">
        <v>33</v>
      </c>
      <c r="L722">
        <v>1519192800</v>
      </c>
      <c r="M722" s="11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2015</v>
      </c>
      <c r="S722" t="s">
        <v>2015</v>
      </c>
      <c r="T722" t="s">
        <v>2016</v>
      </c>
    </row>
    <row r="723" spans="1:20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46"/>
        <v>4.392394822006473</v>
      </c>
      <c r="G723" t="s">
        <v>63</v>
      </c>
      <c r="H723">
        <v>60</v>
      </c>
      <c r="I723" s="4">
        <f t="shared" si="47"/>
        <v>90.483333333333334</v>
      </c>
      <c r="J723" t="s">
        <v>20</v>
      </c>
      <c r="K723" t="s">
        <v>21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2011</v>
      </c>
      <c r="S723" t="s">
        <v>2011</v>
      </c>
      <c r="T723" t="s">
        <v>2012</v>
      </c>
    </row>
    <row r="724" spans="1:20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46"/>
        <v>156.50721649484535</v>
      </c>
      <c r="G724" t="s">
        <v>19</v>
      </c>
      <c r="H724">
        <v>3036</v>
      </c>
      <c r="I724" s="4">
        <f t="shared" si="47"/>
        <v>25.00197628458498</v>
      </c>
      <c r="J724" t="s">
        <v>20</v>
      </c>
      <c r="K724" t="s">
        <v>21</v>
      </c>
      <c r="L724">
        <v>1509948000</v>
      </c>
      <c r="M724" s="11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2017</v>
      </c>
      <c r="S724" t="s">
        <v>2017</v>
      </c>
      <c r="T724" t="s">
        <v>2018</v>
      </c>
    </row>
    <row r="725" spans="1:20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46"/>
        <v>270.40816326530609</v>
      </c>
      <c r="G725" t="s">
        <v>19</v>
      </c>
      <c r="H725">
        <v>144</v>
      </c>
      <c r="I725" s="4">
        <f t="shared" si="47"/>
        <v>92.013888888888886</v>
      </c>
      <c r="J725" t="s">
        <v>24</v>
      </c>
      <c r="K725" t="s">
        <v>25</v>
      </c>
      <c r="L725">
        <v>1456898400</v>
      </c>
      <c r="M725" s="11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2015</v>
      </c>
      <c r="S725" t="s">
        <v>2015</v>
      </c>
      <c r="T725" t="s">
        <v>2016</v>
      </c>
    </row>
    <row r="726" spans="1:20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46"/>
        <v>134.05952380952382</v>
      </c>
      <c r="G726" t="s">
        <v>19</v>
      </c>
      <c r="H726">
        <v>121</v>
      </c>
      <c r="I726" s="4">
        <f t="shared" si="47"/>
        <v>93.066115702479337</v>
      </c>
      <c r="J726" t="s">
        <v>36</v>
      </c>
      <c r="K726" t="s">
        <v>37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2015</v>
      </c>
      <c r="S726" t="s">
        <v>2015</v>
      </c>
      <c r="T726" t="s">
        <v>2016</v>
      </c>
    </row>
    <row r="727" spans="1:20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20</v>
      </c>
      <c r="K727" t="s">
        <v>21</v>
      </c>
      <c r="L727">
        <v>1416031200</v>
      </c>
      <c r="M727" s="11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2026</v>
      </c>
      <c r="S727" t="s">
        <v>2026</v>
      </c>
      <c r="T727" t="s">
        <v>2037</v>
      </c>
    </row>
    <row r="728" spans="1:20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46"/>
        <v>88.815837937384899</v>
      </c>
      <c r="G728" t="s">
        <v>63</v>
      </c>
      <c r="H728">
        <v>524</v>
      </c>
      <c r="I728" s="4">
        <f t="shared" si="47"/>
        <v>92.036259541984734</v>
      </c>
      <c r="J728" t="s">
        <v>20</v>
      </c>
      <c r="K728" t="s">
        <v>21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2015</v>
      </c>
      <c r="S728" t="s">
        <v>2015</v>
      </c>
      <c r="T728" t="s">
        <v>2016</v>
      </c>
    </row>
    <row r="729" spans="1:20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46"/>
        <v>165</v>
      </c>
      <c r="G729" t="s">
        <v>19</v>
      </c>
      <c r="H729">
        <v>181</v>
      </c>
      <c r="I729" s="4">
        <f t="shared" si="47"/>
        <v>81.132596685082873</v>
      </c>
      <c r="J729" t="s">
        <v>20</v>
      </c>
      <c r="K729" t="s">
        <v>21</v>
      </c>
      <c r="L729">
        <v>1547964000</v>
      </c>
      <c r="M729" s="11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2013</v>
      </c>
      <c r="S729" t="s">
        <v>2013</v>
      </c>
      <c r="T729" t="s">
        <v>2014</v>
      </c>
    </row>
    <row r="730" spans="1:20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20</v>
      </c>
      <c r="K730" t="s">
        <v>21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2015</v>
      </c>
      <c r="S730" t="s">
        <v>2015</v>
      </c>
      <c r="T730" t="s">
        <v>2016</v>
      </c>
    </row>
    <row r="731" spans="1:20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46"/>
        <v>185.66071428571428</v>
      </c>
      <c r="G731" t="s">
        <v>19</v>
      </c>
      <c r="H731">
        <v>122</v>
      </c>
      <c r="I731" s="4">
        <f t="shared" si="47"/>
        <v>85.221311475409834</v>
      </c>
      <c r="J731" t="s">
        <v>20</v>
      </c>
      <c r="K731" t="s">
        <v>21</v>
      </c>
      <c r="L731">
        <v>1359957600</v>
      </c>
      <c r="M731" s="11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2017</v>
      </c>
      <c r="S731" t="s">
        <v>2017</v>
      </c>
      <c r="T731" t="s">
        <v>2020</v>
      </c>
    </row>
    <row r="732" spans="1:20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46"/>
        <v>412.6631944444444</v>
      </c>
      <c r="G732" t="s">
        <v>19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2013</v>
      </c>
      <c r="S732" t="s">
        <v>2013</v>
      </c>
      <c r="T732" t="s">
        <v>2022</v>
      </c>
    </row>
    <row r="733" spans="1:20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46"/>
        <v>90.25</v>
      </c>
      <c r="G733" t="s">
        <v>63</v>
      </c>
      <c r="H733">
        <v>219</v>
      </c>
      <c r="I733" s="4">
        <f t="shared" si="47"/>
        <v>32.968036529680369</v>
      </c>
      <c r="J733" t="s">
        <v>20</v>
      </c>
      <c r="K733" t="s">
        <v>21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2013</v>
      </c>
      <c r="S733" t="s">
        <v>2013</v>
      </c>
      <c r="T733" t="s">
        <v>2014</v>
      </c>
    </row>
    <row r="734" spans="1:20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20</v>
      </c>
      <c r="K734" t="s">
        <v>21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2011</v>
      </c>
      <c r="S734" t="s">
        <v>2011</v>
      </c>
      <c r="T734" t="s">
        <v>2012</v>
      </c>
    </row>
    <row r="735" spans="1:20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46"/>
        <v>527.00632911392404</v>
      </c>
      <c r="G735" t="s">
        <v>19</v>
      </c>
      <c r="H735">
        <v>980</v>
      </c>
      <c r="I735" s="4">
        <f t="shared" si="47"/>
        <v>84.96632653061225</v>
      </c>
      <c r="J735" t="s">
        <v>20</v>
      </c>
      <c r="K735" t="s">
        <v>21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2011</v>
      </c>
      <c r="S735" t="s">
        <v>2011</v>
      </c>
      <c r="T735" t="s">
        <v>2033</v>
      </c>
    </row>
    <row r="736" spans="1:20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46"/>
        <v>319.14285714285711</v>
      </c>
      <c r="G736" t="s">
        <v>19</v>
      </c>
      <c r="H736">
        <v>536</v>
      </c>
      <c r="I736" s="4">
        <f t="shared" si="47"/>
        <v>25.007462686567163</v>
      </c>
      <c r="J736" t="s">
        <v>20</v>
      </c>
      <c r="K736" t="s">
        <v>21</v>
      </c>
      <c r="L736">
        <v>1485583200</v>
      </c>
      <c r="M736" s="11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2015</v>
      </c>
      <c r="S736" t="s">
        <v>2015</v>
      </c>
      <c r="T736" t="s">
        <v>2016</v>
      </c>
    </row>
    <row r="737" spans="1:20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46"/>
        <v>354.18867924528303</v>
      </c>
      <c r="G737" t="s">
        <v>19</v>
      </c>
      <c r="H737">
        <v>1991</v>
      </c>
      <c r="I737" s="4">
        <f t="shared" si="47"/>
        <v>65.998995479658461</v>
      </c>
      <c r="J737" t="s">
        <v>20</v>
      </c>
      <c r="K737" t="s">
        <v>21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2030</v>
      </c>
      <c r="S737" t="s">
        <v>2030</v>
      </c>
      <c r="T737" t="s">
        <v>2031</v>
      </c>
    </row>
    <row r="738" spans="1:20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46"/>
        <v>32.896103896103895</v>
      </c>
      <c r="G738" t="s">
        <v>63</v>
      </c>
      <c r="H738">
        <v>29</v>
      </c>
      <c r="I738" s="4">
        <f t="shared" si="47"/>
        <v>87.34482758620689</v>
      </c>
      <c r="J738" t="s">
        <v>20</v>
      </c>
      <c r="K738" t="s">
        <v>21</v>
      </c>
      <c r="L738">
        <v>1424412000</v>
      </c>
      <c r="M738" s="11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2023</v>
      </c>
      <c r="S738" t="s">
        <v>2023</v>
      </c>
      <c r="T738" t="s">
        <v>2024</v>
      </c>
    </row>
    <row r="739" spans="1:20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46"/>
        <v>135.8918918918919</v>
      </c>
      <c r="G739" t="s">
        <v>19</v>
      </c>
      <c r="H739">
        <v>180</v>
      </c>
      <c r="I739" s="4">
        <f t="shared" si="47"/>
        <v>27.933333333333334</v>
      </c>
      <c r="J739" t="s">
        <v>20</v>
      </c>
      <c r="K739" t="s">
        <v>21</v>
      </c>
      <c r="L739">
        <v>1478844000</v>
      </c>
      <c r="M739" s="11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2011</v>
      </c>
      <c r="S739" t="s">
        <v>2011</v>
      </c>
      <c r="T739" t="s">
        <v>2021</v>
      </c>
    </row>
    <row r="740" spans="1:20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20</v>
      </c>
      <c r="K740" t="s">
        <v>21</v>
      </c>
      <c r="L740">
        <v>1416117600</v>
      </c>
      <c r="M740" s="11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2015</v>
      </c>
      <c r="S740" t="s">
        <v>2015</v>
      </c>
      <c r="T740" t="s">
        <v>2016</v>
      </c>
    </row>
    <row r="741" spans="1:20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20</v>
      </c>
      <c r="K741" t="s">
        <v>21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2011</v>
      </c>
      <c r="S741" t="s">
        <v>2011</v>
      </c>
      <c r="T741" t="s">
        <v>2021</v>
      </c>
    </row>
    <row r="742" spans="1:20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20</v>
      </c>
      <c r="K742" t="s">
        <v>21</v>
      </c>
      <c r="L742">
        <v>1486101600</v>
      </c>
      <c r="M742" s="11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2015</v>
      </c>
      <c r="S742" t="s">
        <v>2015</v>
      </c>
      <c r="T742" t="s">
        <v>2016</v>
      </c>
    </row>
    <row r="743" spans="1:20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46"/>
        <v>1179.1666666666665</v>
      </c>
      <c r="G743" t="s">
        <v>19</v>
      </c>
      <c r="H743">
        <v>130</v>
      </c>
      <c r="I743" s="4">
        <f t="shared" si="47"/>
        <v>108.84615384615384</v>
      </c>
      <c r="J743" t="s">
        <v>20</v>
      </c>
      <c r="K743" t="s">
        <v>21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2015</v>
      </c>
      <c r="S743" t="s">
        <v>2015</v>
      </c>
      <c r="T743" t="s">
        <v>2016</v>
      </c>
    </row>
    <row r="744" spans="1:20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46"/>
        <v>1126.0833333333335</v>
      </c>
      <c r="G744" t="s">
        <v>19</v>
      </c>
      <c r="H744">
        <v>122</v>
      </c>
      <c r="I744" s="4">
        <f t="shared" si="47"/>
        <v>110.76229508196721</v>
      </c>
      <c r="J744" t="s">
        <v>20</v>
      </c>
      <c r="K744" t="s">
        <v>21</v>
      </c>
      <c r="L744">
        <v>1263880800</v>
      </c>
      <c r="M744" s="11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2011</v>
      </c>
      <c r="S744" t="s">
        <v>2011</v>
      </c>
      <c r="T744" t="s">
        <v>2019</v>
      </c>
    </row>
    <row r="745" spans="1:20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20</v>
      </c>
      <c r="K745" t="s">
        <v>21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2015</v>
      </c>
      <c r="S745" t="s">
        <v>2015</v>
      </c>
      <c r="T745" t="s">
        <v>2016</v>
      </c>
    </row>
    <row r="746" spans="1:20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46"/>
        <v>712</v>
      </c>
      <c r="G746" t="s">
        <v>19</v>
      </c>
      <c r="H746">
        <v>140</v>
      </c>
      <c r="I746" s="4">
        <f t="shared" si="47"/>
        <v>101.71428571428571</v>
      </c>
      <c r="J746" t="s">
        <v>20</v>
      </c>
      <c r="K746" t="s">
        <v>21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2015</v>
      </c>
      <c r="S746" t="s">
        <v>2015</v>
      </c>
      <c r="T746" t="s">
        <v>2016</v>
      </c>
    </row>
    <row r="747" spans="1:20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20</v>
      </c>
      <c r="K747" t="s">
        <v>21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2013</v>
      </c>
      <c r="S747" t="s">
        <v>2013</v>
      </c>
      <c r="T747" t="s">
        <v>2022</v>
      </c>
    </row>
    <row r="748" spans="1:20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46"/>
        <v>212.50896057347671</v>
      </c>
      <c r="G748" t="s">
        <v>19</v>
      </c>
      <c r="H748">
        <v>3388</v>
      </c>
      <c r="I748" s="4">
        <f t="shared" si="47"/>
        <v>35</v>
      </c>
      <c r="J748" t="s">
        <v>20</v>
      </c>
      <c r="K748" t="s">
        <v>21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2013</v>
      </c>
      <c r="S748" t="s">
        <v>2013</v>
      </c>
      <c r="T748" t="s">
        <v>2014</v>
      </c>
    </row>
    <row r="749" spans="1:20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46"/>
        <v>228.85714285714286</v>
      </c>
      <c r="G749" t="s">
        <v>19</v>
      </c>
      <c r="H749">
        <v>280</v>
      </c>
      <c r="I749" s="4">
        <f t="shared" si="47"/>
        <v>40.049999999999997</v>
      </c>
      <c r="J749" t="s">
        <v>20</v>
      </c>
      <c r="K749" t="s">
        <v>21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2015</v>
      </c>
      <c r="S749" t="s">
        <v>2015</v>
      </c>
      <c r="T749" t="s">
        <v>2016</v>
      </c>
    </row>
    <row r="750" spans="1:20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46"/>
        <v>34.959979476654695</v>
      </c>
      <c r="G750" t="s">
        <v>63</v>
      </c>
      <c r="H750">
        <v>614</v>
      </c>
      <c r="I750" s="4">
        <f t="shared" si="47"/>
        <v>110.97231270358306</v>
      </c>
      <c r="J750" t="s">
        <v>20</v>
      </c>
      <c r="K750" t="s">
        <v>21</v>
      </c>
      <c r="L750">
        <v>1267423200</v>
      </c>
      <c r="M750" s="11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2017</v>
      </c>
      <c r="S750" t="s">
        <v>2017</v>
      </c>
      <c r="T750" t="s">
        <v>2025</v>
      </c>
    </row>
    <row r="751" spans="1:20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46"/>
        <v>157.29069767441862</v>
      </c>
      <c r="G751" t="s">
        <v>19</v>
      </c>
      <c r="H751">
        <v>366</v>
      </c>
      <c r="I751" s="4">
        <f t="shared" si="47"/>
        <v>36.959016393442624</v>
      </c>
      <c r="J751" t="s">
        <v>94</v>
      </c>
      <c r="K751" t="s">
        <v>95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2013</v>
      </c>
      <c r="S751" t="s">
        <v>2013</v>
      </c>
      <c r="T751" t="s">
        <v>2022</v>
      </c>
    </row>
    <row r="752" spans="1:20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36</v>
      </c>
      <c r="K752" t="s">
        <v>37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2011</v>
      </c>
      <c r="S752" t="s">
        <v>2011</v>
      </c>
      <c r="T752" t="s">
        <v>2019</v>
      </c>
    </row>
    <row r="753" spans="1:20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46"/>
        <v>232.30555555555554</v>
      </c>
      <c r="G753" t="s">
        <v>19</v>
      </c>
      <c r="H753">
        <v>270</v>
      </c>
      <c r="I753" s="4">
        <f t="shared" si="47"/>
        <v>30.974074074074075</v>
      </c>
      <c r="J753" t="s">
        <v>20</v>
      </c>
      <c r="K753" t="s">
        <v>21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2023</v>
      </c>
      <c r="S753" t="s">
        <v>2023</v>
      </c>
      <c r="T753" t="s">
        <v>2024</v>
      </c>
    </row>
    <row r="754" spans="1:20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46"/>
        <v>92.448275862068968</v>
      </c>
      <c r="G754" t="s">
        <v>63</v>
      </c>
      <c r="H754">
        <v>114</v>
      </c>
      <c r="I754" s="4">
        <f t="shared" si="47"/>
        <v>47.035087719298247</v>
      </c>
      <c r="J754" t="s">
        <v>20</v>
      </c>
      <c r="K754" t="s">
        <v>21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2015</v>
      </c>
      <c r="S754" t="s">
        <v>2015</v>
      </c>
      <c r="T754" t="s">
        <v>2016</v>
      </c>
    </row>
    <row r="755" spans="1:20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46"/>
        <v>256.70212765957444</v>
      </c>
      <c r="G755" t="s">
        <v>19</v>
      </c>
      <c r="H755">
        <v>137</v>
      </c>
      <c r="I755" s="4">
        <f t="shared" si="47"/>
        <v>88.065693430656935</v>
      </c>
      <c r="J755" t="s">
        <v>20</v>
      </c>
      <c r="K755" t="s">
        <v>21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2030</v>
      </c>
      <c r="S755" t="s">
        <v>2030</v>
      </c>
      <c r="T755" t="s">
        <v>2031</v>
      </c>
    </row>
    <row r="756" spans="1:20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46"/>
        <v>168.47017045454547</v>
      </c>
      <c r="G756" t="s">
        <v>19</v>
      </c>
      <c r="H756">
        <v>3205</v>
      </c>
      <c r="I756" s="4">
        <f t="shared" si="47"/>
        <v>37.005616224648989</v>
      </c>
      <c r="J756" t="s">
        <v>20</v>
      </c>
      <c r="K756" t="s">
        <v>21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2015</v>
      </c>
      <c r="S756" t="s">
        <v>2015</v>
      </c>
      <c r="T756" t="s">
        <v>2016</v>
      </c>
    </row>
    <row r="757" spans="1:20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46"/>
        <v>166.57777777777778</v>
      </c>
      <c r="G757" t="s">
        <v>19</v>
      </c>
      <c r="H757">
        <v>288</v>
      </c>
      <c r="I757" s="4">
        <f t="shared" si="47"/>
        <v>26.027777777777779</v>
      </c>
      <c r="J757" t="s">
        <v>32</v>
      </c>
      <c r="K757" t="s">
        <v>33</v>
      </c>
      <c r="L757">
        <v>1514354400</v>
      </c>
      <c r="M757" s="11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2015</v>
      </c>
      <c r="S757" t="s">
        <v>2015</v>
      </c>
      <c r="T757" t="s">
        <v>2016</v>
      </c>
    </row>
    <row r="758" spans="1:20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46"/>
        <v>772.07692307692309</v>
      </c>
      <c r="G758" t="s">
        <v>19</v>
      </c>
      <c r="H758">
        <v>148</v>
      </c>
      <c r="I758" s="4">
        <f t="shared" si="47"/>
        <v>67.817567567567565</v>
      </c>
      <c r="J758" t="s">
        <v>20</v>
      </c>
      <c r="K758" t="s">
        <v>21</v>
      </c>
      <c r="L758">
        <v>1421733600</v>
      </c>
      <c r="M758" s="11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2015</v>
      </c>
      <c r="S758" t="s">
        <v>2015</v>
      </c>
      <c r="T758" t="s">
        <v>2016</v>
      </c>
    </row>
    <row r="759" spans="1:20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46"/>
        <v>406.85714285714283</v>
      </c>
      <c r="G759" t="s">
        <v>19</v>
      </c>
      <c r="H759">
        <v>114</v>
      </c>
      <c r="I759" s="4">
        <f t="shared" si="47"/>
        <v>49.964912280701753</v>
      </c>
      <c r="J759" t="s">
        <v>20</v>
      </c>
      <c r="K759" t="s">
        <v>21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2017</v>
      </c>
      <c r="S759" t="s">
        <v>2017</v>
      </c>
      <c r="T759" t="s">
        <v>2020</v>
      </c>
    </row>
    <row r="760" spans="1:20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46"/>
        <v>564.20608108108115</v>
      </c>
      <c r="G760" t="s">
        <v>19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2011</v>
      </c>
      <c r="S760" t="s">
        <v>2011</v>
      </c>
      <c r="T760" t="s">
        <v>2012</v>
      </c>
    </row>
    <row r="761" spans="1:20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20</v>
      </c>
      <c r="K761" t="s">
        <v>21</v>
      </c>
      <c r="L761">
        <v>1517810400</v>
      </c>
      <c r="M761" s="11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2011</v>
      </c>
      <c r="S761" t="s">
        <v>2011</v>
      </c>
      <c r="T761" t="s">
        <v>2019</v>
      </c>
    </row>
    <row r="762" spans="1:20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94</v>
      </c>
      <c r="K762" t="s">
        <v>95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2026</v>
      </c>
      <c r="S762" t="s">
        <v>2026</v>
      </c>
      <c r="T762" t="s">
        <v>2027</v>
      </c>
    </row>
    <row r="763" spans="1:20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46"/>
        <v>655.4545454545455</v>
      </c>
      <c r="G763" t="s">
        <v>19</v>
      </c>
      <c r="H763">
        <v>166</v>
      </c>
      <c r="I763" s="4">
        <f t="shared" si="47"/>
        <v>86.867469879518069</v>
      </c>
      <c r="J763" t="s">
        <v>20</v>
      </c>
      <c r="K763" t="s">
        <v>21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2011</v>
      </c>
      <c r="S763" t="s">
        <v>2011</v>
      </c>
      <c r="T763" t="s">
        <v>2012</v>
      </c>
    </row>
    <row r="764" spans="1:20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46"/>
        <v>177.25714285714284</v>
      </c>
      <c r="G764" t="s">
        <v>19</v>
      </c>
      <c r="H764">
        <v>100</v>
      </c>
      <c r="I764" s="4">
        <f t="shared" si="47"/>
        <v>62.04</v>
      </c>
      <c r="J764" t="s">
        <v>24</v>
      </c>
      <c r="K764" t="s">
        <v>25</v>
      </c>
      <c r="L764">
        <v>1354082400</v>
      </c>
      <c r="M764" s="11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2011</v>
      </c>
      <c r="S764" t="s">
        <v>2011</v>
      </c>
      <c r="T764" t="s">
        <v>2034</v>
      </c>
    </row>
    <row r="765" spans="1:20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46"/>
        <v>113.17857142857144</v>
      </c>
      <c r="G765" t="s">
        <v>19</v>
      </c>
      <c r="H765">
        <v>235</v>
      </c>
      <c r="I765" s="4">
        <f t="shared" si="47"/>
        <v>26.970212765957445</v>
      </c>
      <c r="J765" t="s">
        <v>20</v>
      </c>
      <c r="K765" t="s">
        <v>21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2015</v>
      </c>
      <c r="S765" t="s">
        <v>2015</v>
      </c>
      <c r="T765" t="s">
        <v>2016</v>
      </c>
    </row>
    <row r="766" spans="1:20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46"/>
        <v>728.18181818181824</v>
      </c>
      <c r="G766" t="s">
        <v>19</v>
      </c>
      <c r="H766">
        <v>148</v>
      </c>
      <c r="I766" s="4">
        <f t="shared" si="47"/>
        <v>54.121621621621621</v>
      </c>
      <c r="J766" t="s">
        <v>20</v>
      </c>
      <c r="K766" t="s">
        <v>21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2011</v>
      </c>
      <c r="S766" t="s">
        <v>2011</v>
      </c>
      <c r="T766" t="s">
        <v>2012</v>
      </c>
    </row>
    <row r="767" spans="1:20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46"/>
        <v>208.33333333333334</v>
      </c>
      <c r="G767" t="s">
        <v>19</v>
      </c>
      <c r="H767">
        <v>198</v>
      </c>
      <c r="I767" s="4">
        <f t="shared" si="47"/>
        <v>41.035353535353536</v>
      </c>
      <c r="J767" t="s">
        <v>20</v>
      </c>
      <c r="K767" t="s">
        <v>21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2011</v>
      </c>
      <c r="S767" t="s">
        <v>2011</v>
      </c>
      <c r="T767" t="s">
        <v>2021</v>
      </c>
    </row>
    <row r="768" spans="1:20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24</v>
      </c>
      <c r="K768" t="s">
        <v>25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2017</v>
      </c>
      <c r="S768" t="s">
        <v>2017</v>
      </c>
      <c r="T768" t="s">
        <v>2039</v>
      </c>
    </row>
    <row r="769" spans="1:20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20</v>
      </c>
      <c r="K769" t="s">
        <v>21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2023</v>
      </c>
      <c r="S769" t="s">
        <v>2023</v>
      </c>
      <c r="T769" t="s">
        <v>2035</v>
      </c>
    </row>
    <row r="770" spans="1:20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46"/>
        <v>231</v>
      </c>
      <c r="G770" t="s">
        <v>19</v>
      </c>
      <c r="H770">
        <v>150</v>
      </c>
      <c r="I770" s="4">
        <f t="shared" si="47"/>
        <v>73.92</v>
      </c>
      <c r="J770" t="s">
        <v>20</v>
      </c>
      <c r="K770" t="s">
        <v>21</v>
      </c>
      <c r="L770">
        <v>1386741600</v>
      </c>
      <c r="M770" s="11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2015</v>
      </c>
      <c r="S770" t="s">
        <v>2015</v>
      </c>
      <c r="T770" t="s">
        <v>2016</v>
      </c>
    </row>
    <row r="771" spans="1:20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20</v>
      </c>
      <c r="K771" t="s">
        <v>21</v>
      </c>
      <c r="L771">
        <v>1376542800</v>
      </c>
      <c r="M771" s="11">
        <f t="shared" ref="M771:M834" si="48">(((L771/60)/60)/24)+DATE(1970,1,1)</f>
        <v>41501.208333333336</v>
      </c>
      <c r="N771">
        <v>1378789200</v>
      </c>
      <c r="O771" s="11">
        <f t="shared" ref="O771:O834" si="49">(((N771/60)/60)/24)+DATE(1970,1,1)</f>
        <v>41527.208333333336</v>
      </c>
      <c r="P771" t="b">
        <v>0</v>
      </c>
      <c r="Q771" t="b">
        <v>0</v>
      </c>
      <c r="R771" t="s">
        <v>2026</v>
      </c>
      <c r="S771" t="s">
        <v>2026</v>
      </c>
      <c r="T771" t="s">
        <v>2027</v>
      </c>
    </row>
    <row r="772" spans="1:20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ref="F772:F835" si="50">E772/D772*100</f>
        <v>270.74418604651163</v>
      </c>
      <c r="G772" t="s">
        <v>19</v>
      </c>
      <c r="H772">
        <v>216</v>
      </c>
      <c r="I772" s="4">
        <f t="shared" ref="I772:I835" si="51">E772/H772</f>
        <v>53.898148148148145</v>
      </c>
      <c r="J772" t="s">
        <v>94</v>
      </c>
      <c r="K772" t="s">
        <v>95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2015</v>
      </c>
      <c r="S772" t="s">
        <v>2015</v>
      </c>
      <c r="T772" t="s">
        <v>2016</v>
      </c>
    </row>
    <row r="773" spans="1:20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si="50"/>
        <v>49.446428571428569</v>
      </c>
      <c r="G773" t="s">
        <v>63</v>
      </c>
      <c r="H773">
        <v>26</v>
      </c>
      <c r="I773" s="4">
        <f t="shared" si="51"/>
        <v>106.5</v>
      </c>
      <c r="J773" t="s">
        <v>20</v>
      </c>
      <c r="K773" t="s">
        <v>21</v>
      </c>
      <c r="L773">
        <v>1548482400</v>
      </c>
      <c r="M773" s="11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2015</v>
      </c>
      <c r="S773" t="s">
        <v>2015</v>
      </c>
      <c r="T773" t="s">
        <v>2016</v>
      </c>
    </row>
    <row r="774" spans="1:20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50"/>
        <v>113.3596256684492</v>
      </c>
      <c r="G774" t="s">
        <v>19</v>
      </c>
      <c r="H774">
        <v>5139</v>
      </c>
      <c r="I774" s="4">
        <f t="shared" si="51"/>
        <v>32.999805409612762</v>
      </c>
      <c r="J774" t="s">
        <v>20</v>
      </c>
      <c r="K774" t="s">
        <v>21</v>
      </c>
      <c r="L774">
        <v>1549692000</v>
      </c>
      <c r="M774" s="11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2011</v>
      </c>
      <c r="S774" t="s">
        <v>2011</v>
      </c>
      <c r="T774" t="s">
        <v>2021</v>
      </c>
    </row>
    <row r="775" spans="1:20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50"/>
        <v>190.55555555555554</v>
      </c>
      <c r="G775" t="s">
        <v>19</v>
      </c>
      <c r="H775">
        <v>2353</v>
      </c>
      <c r="I775" s="4">
        <f t="shared" si="51"/>
        <v>43.00254993625159</v>
      </c>
      <c r="J775" t="s">
        <v>20</v>
      </c>
      <c r="K775" t="s">
        <v>21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2015</v>
      </c>
      <c r="S775" t="s">
        <v>2015</v>
      </c>
      <c r="T775" t="s">
        <v>2016</v>
      </c>
    </row>
    <row r="776" spans="1:20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50"/>
        <v>135.5</v>
      </c>
      <c r="G776" t="s">
        <v>19</v>
      </c>
      <c r="H776">
        <v>78</v>
      </c>
      <c r="I776" s="4">
        <f t="shared" si="51"/>
        <v>86.858974358974365</v>
      </c>
      <c r="J776" t="s">
        <v>94</v>
      </c>
      <c r="K776" t="s">
        <v>95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2013</v>
      </c>
      <c r="S776" t="s">
        <v>2013</v>
      </c>
      <c r="T776" t="s">
        <v>2014</v>
      </c>
    </row>
    <row r="777" spans="1:20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20</v>
      </c>
      <c r="K777" t="s">
        <v>21</v>
      </c>
      <c r="L777">
        <v>1415253600</v>
      </c>
      <c r="M777" s="11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2011</v>
      </c>
      <c r="S777" t="s">
        <v>2011</v>
      </c>
      <c r="T777" t="s">
        <v>2012</v>
      </c>
    </row>
    <row r="778" spans="1:20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20</v>
      </c>
      <c r="K778" t="s">
        <v>21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2015</v>
      </c>
      <c r="S778" t="s">
        <v>2015</v>
      </c>
      <c r="T778" t="s">
        <v>2016</v>
      </c>
    </row>
    <row r="779" spans="1:20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20</v>
      </c>
      <c r="K779" t="s">
        <v>21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2015</v>
      </c>
      <c r="S779" t="s">
        <v>2015</v>
      </c>
      <c r="T779" t="s">
        <v>2016</v>
      </c>
    </row>
    <row r="780" spans="1:20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50"/>
        <v>787.92307692307691</v>
      </c>
      <c r="G780" t="s">
        <v>19</v>
      </c>
      <c r="H780">
        <v>174</v>
      </c>
      <c r="I780" s="4">
        <f t="shared" si="51"/>
        <v>58.867816091954026</v>
      </c>
      <c r="J780" t="s">
        <v>86</v>
      </c>
      <c r="K780" t="s">
        <v>87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2017</v>
      </c>
      <c r="S780" t="s">
        <v>2017</v>
      </c>
      <c r="T780" t="s">
        <v>2025</v>
      </c>
    </row>
    <row r="781" spans="1:20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20</v>
      </c>
      <c r="K781" t="s">
        <v>21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2015</v>
      </c>
      <c r="S781" t="s">
        <v>2015</v>
      </c>
      <c r="T781" t="s">
        <v>2016</v>
      </c>
    </row>
    <row r="782" spans="1:20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50"/>
        <v>106.29411764705883</v>
      </c>
      <c r="G782" t="s">
        <v>19</v>
      </c>
      <c r="H782">
        <v>164</v>
      </c>
      <c r="I782" s="4">
        <f t="shared" si="51"/>
        <v>33.054878048780488</v>
      </c>
      <c r="J782" t="s">
        <v>20</v>
      </c>
      <c r="K782" t="s">
        <v>21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2017</v>
      </c>
      <c r="S782" t="s">
        <v>2017</v>
      </c>
      <c r="T782" t="s">
        <v>2020</v>
      </c>
    </row>
    <row r="783" spans="1:20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50"/>
        <v>50.735632183908038</v>
      </c>
      <c r="G783" t="s">
        <v>63</v>
      </c>
      <c r="H783">
        <v>56</v>
      </c>
      <c r="I783" s="4">
        <f t="shared" si="51"/>
        <v>78.821428571428569</v>
      </c>
      <c r="J783" t="s">
        <v>86</v>
      </c>
      <c r="K783" t="s">
        <v>87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2015</v>
      </c>
      <c r="S783" t="s">
        <v>2015</v>
      </c>
      <c r="T783" t="s">
        <v>2016</v>
      </c>
    </row>
    <row r="784" spans="1:20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50"/>
        <v>215.31372549019611</v>
      </c>
      <c r="G784" t="s">
        <v>19</v>
      </c>
      <c r="H784">
        <v>161</v>
      </c>
      <c r="I784" s="4">
        <f t="shared" si="51"/>
        <v>68.204968944099377</v>
      </c>
      <c r="J784" t="s">
        <v>20</v>
      </c>
      <c r="K784" t="s">
        <v>21</v>
      </c>
      <c r="L784">
        <v>1298959200</v>
      </c>
      <c r="M784" s="11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2017</v>
      </c>
      <c r="S784" t="s">
        <v>2017</v>
      </c>
      <c r="T784" t="s">
        <v>2025</v>
      </c>
    </row>
    <row r="785" spans="1:20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50"/>
        <v>141.22972972972974</v>
      </c>
      <c r="G785" t="s">
        <v>19</v>
      </c>
      <c r="H785">
        <v>138</v>
      </c>
      <c r="I785" s="4">
        <f t="shared" si="51"/>
        <v>75.731884057971016</v>
      </c>
      <c r="J785" t="s">
        <v>20</v>
      </c>
      <c r="K785" t="s">
        <v>21</v>
      </c>
      <c r="L785">
        <v>1387260000</v>
      </c>
      <c r="M785" s="11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2011</v>
      </c>
      <c r="S785" t="s">
        <v>2011</v>
      </c>
      <c r="T785" t="s">
        <v>2012</v>
      </c>
    </row>
    <row r="786" spans="1:20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50"/>
        <v>115.33745781777279</v>
      </c>
      <c r="G786" t="s">
        <v>19</v>
      </c>
      <c r="H786">
        <v>3308</v>
      </c>
      <c r="I786" s="4">
        <f t="shared" si="51"/>
        <v>30.996070133010882</v>
      </c>
      <c r="J786" t="s">
        <v>20</v>
      </c>
      <c r="K786" t="s">
        <v>21</v>
      </c>
      <c r="L786">
        <v>1457244000</v>
      </c>
      <c r="M786" s="11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2013</v>
      </c>
      <c r="S786" t="s">
        <v>2013</v>
      </c>
      <c r="T786" t="s">
        <v>2014</v>
      </c>
    </row>
    <row r="787" spans="1:20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50"/>
        <v>193.11940298507463</v>
      </c>
      <c r="G787" t="s">
        <v>19</v>
      </c>
      <c r="H787">
        <v>127</v>
      </c>
      <c r="I787" s="4">
        <f t="shared" si="51"/>
        <v>101.88188976377953</v>
      </c>
      <c r="J787" t="s">
        <v>24</v>
      </c>
      <c r="K787" t="s">
        <v>25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2017</v>
      </c>
      <c r="S787" t="s">
        <v>2017</v>
      </c>
      <c r="T787" t="s">
        <v>2025</v>
      </c>
    </row>
    <row r="788" spans="1:20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50"/>
        <v>729.73333333333335</v>
      </c>
      <c r="G788" t="s">
        <v>19</v>
      </c>
      <c r="H788">
        <v>207</v>
      </c>
      <c r="I788" s="4">
        <f t="shared" si="51"/>
        <v>52.879227053140099</v>
      </c>
      <c r="J788" t="s">
        <v>94</v>
      </c>
      <c r="K788" t="s">
        <v>95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2011</v>
      </c>
      <c r="S788" t="s">
        <v>2011</v>
      </c>
      <c r="T788" t="s">
        <v>2034</v>
      </c>
    </row>
    <row r="789" spans="1:20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2011</v>
      </c>
      <c r="S789" t="s">
        <v>2011</v>
      </c>
      <c r="T789" t="s">
        <v>2012</v>
      </c>
    </row>
    <row r="790" spans="1:20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50"/>
        <v>88.166666666666671</v>
      </c>
      <c r="G790" t="s">
        <v>42</v>
      </c>
      <c r="H790">
        <v>31</v>
      </c>
      <c r="I790" s="4">
        <f t="shared" si="51"/>
        <v>102.38709677419355</v>
      </c>
      <c r="J790" t="s">
        <v>20</v>
      </c>
      <c r="K790" t="s">
        <v>21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2017</v>
      </c>
      <c r="S790" t="s">
        <v>2017</v>
      </c>
      <c r="T790" t="s">
        <v>2025</v>
      </c>
    </row>
    <row r="791" spans="1:20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20</v>
      </c>
      <c r="K791" t="s">
        <v>21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2015</v>
      </c>
      <c r="S791" t="s">
        <v>2015</v>
      </c>
      <c r="T791" t="s">
        <v>2016</v>
      </c>
    </row>
    <row r="792" spans="1:20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50"/>
        <v>30.540075309306079</v>
      </c>
      <c r="G792" t="s">
        <v>63</v>
      </c>
      <c r="H792">
        <v>1113</v>
      </c>
      <c r="I792" s="4">
        <f t="shared" si="51"/>
        <v>51.009883198562441</v>
      </c>
      <c r="J792" t="s">
        <v>20</v>
      </c>
      <c r="K792" t="s">
        <v>21</v>
      </c>
      <c r="L792">
        <v>1266127200</v>
      </c>
      <c r="M792" s="11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2015</v>
      </c>
      <c r="S792" t="s">
        <v>2015</v>
      </c>
      <c r="T792" t="s">
        <v>2016</v>
      </c>
    </row>
    <row r="793" spans="1:20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20</v>
      </c>
      <c r="K793" t="s">
        <v>21</v>
      </c>
      <c r="L793">
        <v>1481436000</v>
      </c>
      <c r="M793" s="11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2009</v>
      </c>
      <c r="S793" t="s">
        <v>2009</v>
      </c>
      <c r="T793" t="s">
        <v>2010</v>
      </c>
    </row>
    <row r="794" spans="1:20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20</v>
      </c>
      <c r="K794" t="s">
        <v>21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2015</v>
      </c>
      <c r="S794" t="s">
        <v>2015</v>
      </c>
      <c r="T794" t="s">
        <v>2016</v>
      </c>
    </row>
    <row r="795" spans="1:20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50"/>
        <v>1185.909090909091</v>
      </c>
      <c r="G795" t="s">
        <v>19</v>
      </c>
      <c r="H795">
        <v>181</v>
      </c>
      <c r="I795" s="4">
        <f t="shared" si="51"/>
        <v>72.071823204419886</v>
      </c>
      <c r="J795" t="s">
        <v>86</v>
      </c>
      <c r="K795" t="s">
        <v>87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2023</v>
      </c>
      <c r="S795" t="s">
        <v>2023</v>
      </c>
      <c r="T795" t="s">
        <v>2024</v>
      </c>
    </row>
    <row r="796" spans="1:20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50"/>
        <v>125.39393939393939</v>
      </c>
      <c r="G796" t="s">
        <v>19</v>
      </c>
      <c r="H796">
        <v>110</v>
      </c>
      <c r="I796" s="4">
        <f t="shared" si="51"/>
        <v>75.236363636363635</v>
      </c>
      <c r="J796" t="s">
        <v>20</v>
      </c>
      <c r="K796" t="s">
        <v>21</v>
      </c>
      <c r="L796">
        <v>1513922400</v>
      </c>
      <c r="M796" s="11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2011</v>
      </c>
      <c r="S796" t="s">
        <v>2011</v>
      </c>
      <c r="T796" t="s">
        <v>2012</v>
      </c>
    </row>
    <row r="797" spans="1:20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20</v>
      </c>
      <c r="K797" t="s">
        <v>21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2017</v>
      </c>
      <c r="S797" t="s">
        <v>2017</v>
      </c>
      <c r="T797" t="s">
        <v>2020</v>
      </c>
    </row>
    <row r="798" spans="1:20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20</v>
      </c>
      <c r="K798" t="s">
        <v>21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2026</v>
      </c>
      <c r="S798" t="s">
        <v>2026</v>
      </c>
      <c r="T798" t="s">
        <v>2037</v>
      </c>
    </row>
    <row r="799" spans="1:20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50"/>
        <v>109.63157894736841</v>
      </c>
      <c r="G799" t="s">
        <v>19</v>
      </c>
      <c r="H799">
        <v>185</v>
      </c>
      <c r="I799" s="4">
        <f t="shared" si="51"/>
        <v>45.037837837837834</v>
      </c>
      <c r="J799" t="s">
        <v>20</v>
      </c>
      <c r="K799" t="s">
        <v>21</v>
      </c>
      <c r="L799">
        <v>1546149600</v>
      </c>
      <c r="M799" s="11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2013</v>
      </c>
      <c r="S799" t="s">
        <v>2013</v>
      </c>
      <c r="T799" t="s">
        <v>2014</v>
      </c>
    </row>
    <row r="800" spans="1:20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50"/>
        <v>188.47058823529412</v>
      </c>
      <c r="G800" t="s">
        <v>19</v>
      </c>
      <c r="H800">
        <v>121</v>
      </c>
      <c r="I800" s="4">
        <f t="shared" si="51"/>
        <v>52.958677685950413</v>
      </c>
      <c r="J800" t="s">
        <v>20</v>
      </c>
      <c r="K800" t="s">
        <v>21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2015</v>
      </c>
      <c r="S800" t="s">
        <v>2015</v>
      </c>
      <c r="T800" t="s">
        <v>2016</v>
      </c>
    </row>
    <row r="801" spans="1:20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36</v>
      </c>
      <c r="K801" t="s">
        <v>37</v>
      </c>
      <c r="L801">
        <v>1454133600</v>
      </c>
      <c r="M801" s="11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2015</v>
      </c>
      <c r="S801" t="s">
        <v>2015</v>
      </c>
      <c r="T801" t="s">
        <v>2016</v>
      </c>
    </row>
    <row r="802" spans="1:20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86</v>
      </c>
      <c r="K802" t="s">
        <v>87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2011</v>
      </c>
      <c r="S802" t="s">
        <v>2011</v>
      </c>
      <c r="T802" t="s">
        <v>2012</v>
      </c>
    </row>
    <row r="803" spans="1:20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50"/>
        <v>202.9130434782609</v>
      </c>
      <c r="G803" t="s">
        <v>19</v>
      </c>
      <c r="H803">
        <v>106</v>
      </c>
      <c r="I803" s="4">
        <f t="shared" si="51"/>
        <v>44.028301886792455</v>
      </c>
      <c r="J803" t="s">
        <v>20</v>
      </c>
      <c r="K803" t="s">
        <v>21</v>
      </c>
      <c r="L803">
        <v>1577772000</v>
      </c>
      <c r="M803" s="11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2030</v>
      </c>
      <c r="S803" t="s">
        <v>2030</v>
      </c>
      <c r="T803" t="s">
        <v>2031</v>
      </c>
    </row>
    <row r="804" spans="1:20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50"/>
        <v>197.03225806451613</v>
      </c>
      <c r="G804" t="s">
        <v>19</v>
      </c>
      <c r="H804">
        <v>142</v>
      </c>
      <c r="I804" s="4">
        <f t="shared" si="51"/>
        <v>86.028169014084511</v>
      </c>
      <c r="J804" t="s">
        <v>20</v>
      </c>
      <c r="K804" t="s">
        <v>21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2030</v>
      </c>
      <c r="S804" t="s">
        <v>2030</v>
      </c>
      <c r="T804" t="s">
        <v>2031</v>
      </c>
    </row>
    <row r="805" spans="1:20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50"/>
        <v>107</v>
      </c>
      <c r="G805" t="s">
        <v>19</v>
      </c>
      <c r="H805">
        <v>233</v>
      </c>
      <c r="I805" s="4">
        <f t="shared" si="51"/>
        <v>28.012875536480685</v>
      </c>
      <c r="J805" t="s">
        <v>20</v>
      </c>
      <c r="K805" t="s">
        <v>21</v>
      </c>
      <c r="L805">
        <v>1548568800</v>
      </c>
      <c r="M805" s="11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2015</v>
      </c>
      <c r="S805" t="s">
        <v>2015</v>
      </c>
      <c r="T805" t="s">
        <v>2016</v>
      </c>
    </row>
    <row r="806" spans="1:20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50"/>
        <v>268.73076923076923</v>
      </c>
      <c r="G806" t="s">
        <v>19</v>
      </c>
      <c r="H806">
        <v>218</v>
      </c>
      <c r="I806" s="4">
        <f t="shared" si="51"/>
        <v>32.050458715596328</v>
      </c>
      <c r="J806" t="s">
        <v>20</v>
      </c>
      <c r="K806" t="s">
        <v>21</v>
      </c>
      <c r="L806">
        <v>1514872800</v>
      </c>
      <c r="M806" s="11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2011</v>
      </c>
      <c r="S806" t="s">
        <v>2011</v>
      </c>
      <c r="T806" t="s">
        <v>2012</v>
      </c>
    </row>
    <row r="807" spans="1:20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24</v>
      </c>
      <c r="K807" t="s">
        <v>25</v>
      </c>
      <c r="L807">
        <v>1416031200</v>
      </c>
      <c r="M807" s="11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2017</v>
      </c>
      <c r="S807" t="s">
        <v>2017</v>
      </c>
      <c r="T807" t="s">
        <v>2018</v>
      </c>
    </row>
    <row r="808" spans="1:20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50"/>
        <v>1180.2857142857142</v>
      </c>
      <c r="G808" t="s">
        <v>19</v>
      </c>
      <c r="H808">
        <v>76</v>
      </c>
      <c r="I808" s="4">
        <f t="shared" si="51"/>
        <v>108.71052631578948</v>
      </c>
      <c r="J808" t="s">
        <v>20</v>
      </c>
      <c r="K808" t="s">
        <v>21</v>
      </c>
      <c r="L808">
        <v>1330927200</v>
      </c>
      <c r="M808" s="11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2017</v>
      </c>
      <c r="S808" t="s">
        <v>2017</v>
      </c>
      <c r="T808" t="s">
        <v>2020</v>
      </c>
    </row>
    <row r="809" spans="1:20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50"/>
        <v>264</v>
      </c>
      <c r="G809" t="s">
        <v>19</v>
      </c>
      <c r="H809">
        <v>43</v>
      </c>
      <c r="I809" s="4">
        <f t="shared" si="51"/>
        <v>42.97674418604651</v>
      </c>
      <c r="J809" t="s">
        <v>20</v>
      </c>
      <c r="K809" t="s">
        <v>21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2015</v>
      </c>
      <c r="S809" t="s">
        <v>2015</v>
      </c>
      <c r="T809" t="s">
        <v>2016</v>
      </c>
    </row>
    <row r="810" spans="1:20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20</v>
      </c>
      <c r="K810" t="s">
        <v>21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2009</v>
      </c>
      <c r="S810" t="s">
        <v>2009</v>
      </c>
      <c r="T810" t="s">
        <v>2010</v>
      </c>
    </row>
    <row r="811" spans="1:20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86</v>
      </c>
      <c r="K811" t="s">
        <v>87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2017</v>
      </c>
      <c r="S811" t="s">
        <v>2017</v>
      </c>
      <c r="T811" t="s">
        <v>2018</v>
      </c>
    </row>
    <row r="812" spans="1:20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50"/>
        <v>193.125</v>
      </c>
      <c r="G812" t="s">
        <v>19</v>
      </c>
      <c r="H812">
        <v>221</v>
      </c>
      <c r="I812" s="4">
        <f t="shared" si="51"/>
        <v>55.927601809954751</v>
      </c>
      <c r="J812" t="s">
        <v>20</v>
      </c>
      <c r="K812" t="s">
        <v>21</v>
      </c>
      <c r="L812">
        <v>1511848800</v>
      </c>
      <c r="M812" s="11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2015</v>
      </c>
      <c r="S812" t="s">
        <v>2015</v>
      </c>
      <c r="T812" t="s">
        <v>2016</v>
      </c>
    </row>
    <row r="813" spans="1:20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20</v>
      </c>
      <c r="K813" t="s">
        <v>21</v>
      </c>
      <c r="L813">
        <v>1452319200</v>
      </c>
      <c r="M813" s="11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2026</v>
      </c>
      <c r="S813" t="s">
        <v>2026</v>
      </c>
      <c r="T813" t="s">
        <v>2027</v>
      </c>
    </row>
    <row r="814" spans="1:20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50"/>
        <v>225.52763819095478</v>
      </c>
      <c r="G814" t="s">
        <v>19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2023</v>
      </c>
      <c r="S814" t="s">
        <v>2023</v>
      </c>
      <c r="T814" t="s">
        <v>2024</v>
      </c>
    </row>
    <row r="815" spans="1:20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50"/>
        <v>239.40625</v>
      </c>
      <c r="G815" t="s">
        <v>19</v>
      </c>
      <c r="H815">
        <v>68</v>
      </c>
      <c r="I815" s="4">
        <f t="shared" si="51"/>
        <v>112.66176470588235</v>
      </c>
      <c r="J815" t="s">
        <v>20</v>
      </c>
      <c r="K815" t="s">
        <v>21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2026</v>
      </c>
      <c r="S815" t="s">
        <v>2026</v>
      </c>
      <c r="T815" t="s">
        <v>2027</v>
      </c>
    </row>
    <row r="816" spans="1:20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32</v>
      </c>
      <c r="K816" t="s">
        <v>33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2011</v>
      </c>
      <c r="S816" t="s">
        <v>2011</v>
      </c>
      <c r="T816" t="s">
        <v>2012</v>
      </c>
    </row>
    <row r="817" spans="1:20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50"/>
        <v>130.23333333333335</v>
      </c>
      <c r="G817" t="s">
        <v>19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2011</v>
      </c>
      <c r="S817" t="s">
        <v>2011</v>
      </c>
      <c r="T817" t="s">
        <v>2012</v>
      </c>
    </row>
    <row r="818" spans="1:20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50"/>
        <v>615.21739130434787</v>
      </c>
      <c r="G818" t="s">
        <v>19</v>
      </c>
      <c r="H818">
        <v>133</v>
      </c>
      <c r="I818" s="4">
        <f t="shared" si="51"/>
        <v>106.39097744360902</v>
      </c>
      <c r="J818" t="s">
        <v>20</v>
      </c>
      <c r="K818" t="s">
        <v>21</v>
      </c>
      <c r="L818">
        <v>1392012000</v>
      </c>
      <c r="M818" s="11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2015</v>
      </c>
      <c r="S818" t="s">
        <v>2015</v>
      </c>
      <c r="T818" t="s">
        <v>2016</v>
      </c>
    </row>
    <row r="819" spans="1:20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50"/>
        <v>368.79532163742692</v>
      </c>
      <c r="G819" t="s">
        <v>19</v>
      </c>
      <c r="H819">
        <v>2489</v>
      </c>
      <c r="I819" s="4">
        <f t="shared" si="51"/>
        <v>76.011249497790274</v>
      </c>
      <c r="J819" t="s">
        <v>94</v>
      </c>
      <c r="K819" t="s">
        <v>95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2023</v>
      </c>
      <c r="S819" t="s">
        <v>2023</v>
      </c>
      <c r="T819" t="s">
        <v>2024</v>
      </c>
    </row>
    <row r="820" spans="1:20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50"/>
        <v>1094.8571428571429</v>
      </c>
      <c r="G820" t="s">
        <v>19</v>
      </c>
      <c r="H820">
        <v>69</v>
      </c>
      <c r="I820" s="4">
        <f t="shared" si="51"/>
        <v>111.07246376811594</v>
      </c>
      <c r="J820" t="s">
        <v>20</v>
      </c>
      <c r="K820" t="s">
        <v>21</v>
      </c>
      <c r="L820">
        <v>1548050400</v>
      </c>
      <c r="M820" s="11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2015</v>
      </c>
      <c r="S820" t="s">
        <v>2015</v>
      </c>
      <c r="T820" t="s">
        <v>2016</v>
      </c>
    </row>
    <row r="821" spans="1:20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20</v>
      </c>
      <c r="K821" t="s">
        <v>21</v>
      </c>
      <c r="L821">
        <v>1353736800</v>
      </c>
      <c r="M821" s="11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2026</v>
      </c>
      <c r="S821" t="s">
        <v>2026</v>
      </c>
      <c r="T821" t="s">
        <v>2027</v>
      </c>
    </row>
    <row r="822" spans="1:20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50"/>
        <v>800.6</v>
      </c>
      <c r="G822" t="s">
        <v>19</v>
      </c>
      <c r="H822">
        <v>279</v>
      </c>
      <c r="I822" s="4">
        <f t="shared" si="51"/>
        <v>43.043010752688176</v>
      </c>
      <c r="J822" t="s">
        <v>36</v>
      </c>
      <c r="K822" t="s">
        <v>37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2011</v>
      </c>
      <c r="S822" t="s">
        <v>2011</v>
      </c>
      <c r="T822" t="s">
        <v>2012</v>
      </c>
    </row>
    <row r="823" spans="1:20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50"/>
        <v>291.28571428571428</v>
      </c>
      <c r="G823" t="s">
        <v>19</v>
      </c>
      <c r="H823">
        <v>210</v>
      </c>
      <c r="I823" s="4">
        <f t="shared" si="51"/>
        <v>67.966666666666669</v>
      </c>
      <c r="J823" t="s">
        <v>20</v>
      </c>
      <c r="K823" t="s">
        <v>21</v>
      </c>
      <c r="L823">
        <v>1488261600</v>
      </c>
      <c r="M823" s="11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2017</v>
      </c>
      <c r="S823" t="s">
        <v>2017</v>
      </c>
      <c r="T823" t="s">
        <v>2018</v>
      </c>
    </row>
    <row r="824" spans="1:20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50"/>
        <v>349.9666666666667</v>
      </c>
      <c r="G824" t="s">
        <v>19</v>
      </c>
      <c r="H824">
        <v>2100</v>
      </c>
      <c r="I824" s="4">
        <f t="shared" si="51"/>
        <v>89.991428571428571</v>
      </c>
      <c r="J824" t="s">
        <v>20</v>
      </c>
      <c r="K824" t="s">
        <v>21</v>
      </c>
      <c r="L824">
        <v>1393567200</v>
      </c>
      <c r="M824" s="11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2011</v>
      </c>
      <c r="S824" t="s">
        <v>2011</v>
      </c>
      <c r="T824" t="s">
        <v>2012</v>
      </c>
    </row>
    <row r="825" spans="1:20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50"/>
        <v>357.07317073170731</v>
      </c>
      <c r="G825" t="s">
        <v>19</v>
      </c>
      <c r="H825">
        <v>252</v>
      </c>
      <c r="I825" s="4">
        <f t="shared" si="51"/>
        <v>58.095238095238095</v>
      </c>
      <c r="J825" t="s">
        <v>20</v>
      </c>
      <c r="K825" t="s">
        <v>21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2011</v>
      </c>
      <c r="S825" t="s">
        <v>2011</v>
      </c>
      <c r="T825" t="s">
        <v>2012</v>
      </c>
    </row>
    <row r="826" spans="1:20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50"/>
        <v>126.48941176470588</v>
      </c>
      <c r="G826" t="s">
        <v>19</v>
      </c>
      <c r="H826">
        <v>1280</v>
      </c>
      <c r="I826" s="4">
        <f t="shared" si="51"/>
        <v>83.996875000000003</v>
      </c>
      <c r="J826" t="s">
        <v>20</v>
      </c>
      <c r="K826" t="s">
        <v>21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2023</v>
      </c>
      <c r="S826" t="s">
        <v>2023</v>
      </c>
      <c r="T826" t="s">
        <v>2024</v>
      </c>
    </row>
    <row r="827" spans="1:20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50"/>
        <v>387.5</v>
      </c>
      <c r="G827" t="s">
        <v>19</v>
      </c>
      <c r="H827">
        <v>157</v>
      </c>
      <c r="I827" s="4">
        <f t="shared" si="51"/>
        <v>88.853503184713375</v>
      </c>
      <c r="J827" t="s">
        <v>36</v>
      </c>
      <c r="K827" t="s">
        <v>37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2017</v>
      </c>
      <c r="S827" t="s">
        <v>2017</v>
      </c>
      <c r="T827" t="s">
        <v>2028</v>
      </c>
    </row>
    <row r="828" spans="1:20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50"/>
        <v>457.03571428571428</v>
      </c>
      <c r="G828" t="s">
        <v>19</v>
      </c>
      <c r="H828">
        <v>194</v>
      </c>
      <c r="I828" s="4">
        <f t="shared" si="51"/>
        <v>65.963917525773198</v>
      </c>
      <c r="J828" t="s">
        <v>20</v>
      </c>
      <c r="K828" t="s">
        <v>21</v>
      </c>
      <c r="L828">
        <v>1292220000</v>
      </c>
      <c r="M828" s="11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2015</v>
      </c>
      <c r="S828" t="s">
        <v>2015</v>
      </c>
      <c r="T828" t="s">
        <v>2016</v>
      </c>
    </row>
    <row r="829" spans="1:20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50"/>
        <v>266.69565217391306</v>
      </c>
      <c r="G829" t="s">
        <v>19</v>
      </c>
      <c r="H829">
        <v>82</v>
      </c>
      <c r="I829" s="4">
        <f t="shared" si="51"/>
        <v>74.804878048780495</v>
      </c>
      <c r="J829" t="s">
        <v>24</v>
      </c>
      <c r="K829" t="s">
        <v>25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2017</v>
      </c>
      <c r="S829" t="s">
        <v>2017</v>
      </c>
      <c r="T829" t="s">
        <v>2020</v>
      </c>
    </row>
    <row r="830" spans="1:20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20</v>
      </c>
      <c r="K830" t="s">
        <v>21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2015</v>
      </c>
      <c r="S830" t="s">
        <v>2015</v>
      </c>
      <c r="T830" t="s">
        <v>2016</v>
      </c>
    </row>
    <row r="831" spans="1:20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20</v>
      </c>
      <c r="K831" t="s">
        <v>21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2015</v>
      </c>
      <c r="S831" t="s">
        <v>2015</v>
      </c>
      <c r="T831" t="s">
        <v>2016</v>
      </c>
    </row>
    <row r="832" spans="1:20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20</v>
      </c>
      <c r="K832" t="s">
        <v>21</v>
      </c>
      <c r="L832">
        <v>1514959200</v>
      </c>
      <c r="M832" s="11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2015</v>
      </c>
      <c r="S832" t="s">
        <v>2015</v>
      </c>
      <c r="T832" t="s">
        <v>2016</v>
      </c>
    </row>
    <row r="833" spans="1:20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50"/>
        <v>108.97734294541709</v>
      </c>
      <c r="G833" t="s">
        <v>19</v>
      </c>
      <c r="H833">
        <v>4233</v>
      </c>
      <c r="I833" s="4">
        <f t="shared" si="51"/>
        <v>24.998110087408456</v>
      </c>
      <c r="J833" t="s">
        <v>20</v>
      </c>
      <c r="K833" t="s">
        <v>21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2030</v>
      </c>
      <c r="S833" t="s">
        <v>2030</v>
      </c>
      <c r="T833" t="s">
        <v>2031</v>
      </c>
    </row>
    <row r="834" spans="1:20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50"/>
        <v>315.17592592592592</v>
      </c>
      <c r="G834" t="s">
        <v>19</v>
      </c>
      <c r="H834">
        <v>1297</v>
      </c>
      <c r="I834" s="4">
        <f t="shared" si="51"/>
        <v>104.97764070932922</v>
      </c>
      <c r="J834" t="s">
        <v>32</v>
      </c>
      <c r="K834" t="s">
        <v>33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2023</v>
      </c>
      <c r="S834" t="s">
        <v>2023</v>
      </c>
      <c r="T834" t="s">
        <v>2035</v>
      </c>
    </row>
    <row r="835" spans="1:20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si="50"/>
        <v>157.69117647058823</v>
      </c>
      <c r="G835" t="s">
        <v>19</v>
      </c>
      <c r="H835">
        <v>165</v>
      </c>
      <c r="I835" s="4">
        <f t="shared" si="51"/>
        <v>64.987878787878785</v>
      </c>
      <c r="J835" t="s">
        <v>32</v>
      </c>
      <c r="K835" t="s">
        <v>33</v>
      </c>
      <c r="L835">
        <v>1297663200</v>
      </c>
      <c r="M835" s="11">
        <f t="shared" ref="M835:M898" si="52">(((L835/60)/60)/24)+DATE(1970,1,1)</f>
        <v>40588.25</v>
      </c>
      <c r="N835">
        <v>1298613600</v>
      </c>
      <c r="O835" s="11">
        <f t="shared" ref="O835:O898" si="53">(((N835/60)/60)/24)+DATE(1970,1,1)</f>
        <v>40599.25</v>
      </c>
      <c r="P835" t="b">
        <v>0</v>
      </c>
      <c r="Q835" t="b">
        <v>0</v>
      </c>
      <c r="R835" t="s">
        <v>2023</v>
      </c>
      <c r="S835" t="s">
        <v>2023</v>
      </c>
      <c r="T835" t="s">
        <v>2035</v>
      </c>
    </row>
    <row r="836" spans="1:20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ref="F836:F899" si="54">E836/D836*100</f>
        <v>153.8082191780822</v>
      </c>
      <c r="G836" t="s">
        <v>19</v>
      </c>
      <c r="H836">
        <v>119</v>
      </c>
      <c r="I836" s="4">
        <f t="shared" ref="I836:I899" si="55">E836/H836</f>
        <v>94.352941176470594</v>
      </c>
      <c r="J836" t="s">
        <v>20</v>
      </c>
      <c r="K836" t="s">
        <v>21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2015</v>
      </c>
      <c r="S836" t="s">
        <v>2015</v>
      </c>
      <c r="T836" t="s">
        <v>2016</v>
      </c>
    </row>
    <row r="837" spans="1:20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20</v>
      </c>
      <c r="K837" t="s">
        <v>21</v>
      </c>
      <c r="L837">
        <v>1425103200</v>
      </c>
      <c r="M837" s="11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2013</v>
      </c>
      <c r="S837" t="s">
        <v>2013</v>
      </c>
      <c r="T837" t="s">
        <v>2014</v>
      </c>
    </row>
    <row r="838" spans="1:20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20</v>
      </c>
      <c r="K838" t="s">
        <v>21</v>
      </c>
      <c r="L838">
        <v>1265349600</v>
      </c>
      <c r="M838" s="11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2011</v>
      </c>
      <c r="S838" t="s">
        <v>2011</v>
      </c>
      <c r="T838" t="s">
        <v>2021</v>
      </c>
    </row>
    <row r="839" spans="1:20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54"/>
        <v>852.88135593220341</v>
      </c>
      <c r="G839" t="s">
        <v>19</v>
      </c>
      <c r="H839">
        <v>1797</v>
      </c>
      <c r="I839" s="4">
        <f t="shared" si="55"/>
        <v>84.00667779632721</v>
      </c>
      <c r="J839" t="s">
        <v>20</v>
      </c>
      <c r="K839" t="s">
        <v>21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2011</v>
      </c>
      <c r="S839" t="s">
        <v>2011</v>
      </c>
      <c r="T839" t="s">
        <v>2034</v>
      </c>
    </row>
    <row r="840" spans="1:20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54"/>
        <v>138.90625</v>
      </c>
      <c r="G840" t="s">
        <v>19</v>
      </c>
      <c r="H840">
        <v>261</v>
      </c>
      <c r="I840" s="4">
        <f t="shared" si="55"/>
        <v>34.061302681992338</v>
      </c>
      <c r="J840" t="s">
        <v>20</v>
      </c>
      <c r="K840" t="s">
        <v>21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2015</v>
      </c>
      <c r="S840" t="s">
        <v>2015</v>
      </c>
      <c r="T840" t="s">
        <v>2016</v>
      </c>
    </row>
    <row r="841" spans="1:20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54"/>
        <v>190.18181818181819</v>
      </c>
      <c r="G841" t="s">
        <v>19</v>
      </c>
      <c r="H841">
        <v>157</v>
      </c>
      <c r="I841" s="4">
        <f t="shared" si="55"/>
        <v>93.273885350318466</v>
      </c>
      <c r="J841" t="s">
        <v>20</v>
      </c>
      <c r="K841" t="s">
        <v>21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2017</v>
      </c>
      <c r="S841" t="s">
        <v>2017</v>
      </c>
      <c r="T841" t="s">
        <v>2018</v>
      </c>
    </row>
    <row r="842" spans="1:20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54"/>
        <v>100.24333619948409</v>
      </c>
      <c r="G842" t="s">
        <v>19</v>
      </c>
      <c r="H842">
        <v>3533</v>
      </c>
      <c r="I842" s="4">
        <f t="shared" si="55"/>
        <v>32.998301726577978</v>
      </c>
      <c r="J842" t="s">
        <v>20</v>
      </c>
      <c r="K842" t="s">
        <v>21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2015</v>
      </c>
      <c r="S842" t="s">
        <v>2015</v>
      </c>
      <c r="T842" t="s">
        <v>2016</v>
      </c>
    </row>
    <row r="843" spans="1:20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54"/>
        <v>142.75824175824175</v>
      </c>
      <c r="G843" t="s">
        <v>19</v>
      </c>
      <c r="H843">
        <v>155</v>
      </c>
      <c r="I843" s="4">
        <f t="shared" si="55"/>
        <v>83.812903225806451</v>
      </c>
      <c r="J843" t="s">
        <v>20</v>
      </c>
      <c r="K843" t="s">
        <v>21</v>
      </c>
      <c r="L843">
        <v>1455861600</v>
      </c>
      <c r="M843" s="11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2013</v>
      </c>
      <c r="S843" t="s">
        <v>2013</v>
      </c>
      <c r="T843" t="s">
        <v>2014</v>
      </c>
    </row>
    <row r="844" spans="1:20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54"/>
        <v>563.13333333333333</v>
      </c>
      <c r="G844" t="s">
        <v>19</v>
      </c>
      <c r="H844">
        <v>132</v>
      </c>
      <c r="I844" s="4">
        <f t="shared" si="55"/>
        <v>63.992424242424242</v>
      </c>
      <c r="J844" t="s">
        <v>94</v>
      </c>
      <c r="K844" t="s">
        <v>95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2013</v>
      </c>
      <c r="S844" t="s">
        <v>2013</v>
      </c>
      <c r="T844" t="s">
        <v>2022</v>
      </c>
    </row>
    <row r="845" spans="1:20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20</v>
      </c>
      <c r="K845" t="s">
        <v>21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2030</v>
      </c>
      <c r="S845" t="s">
        <v>2030</v>
      </c>
      <c r="T845" t="s">
        <v>2031</v>
      </c>
    </row>
    <row r="846" spans="1:20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54"/>
        <v>99.39772727272728</v>
      </c>
      <c r="G846" t="s">
        <v>63</v>
      </c>
      <c r="H846">
        <v>94</v>
      </c>
      <c r="I846" s="4">
        <f t="shared" si="55"/>
        <v>93.053191489361708</v>
      </c>
      <c r="J846" t="s">
        <v>20</v>
      </c>
      <c r="K846" t="s">
        <v>21</v>
      </c>
      <c r="L846">
        <v>1327212000</v>
      </c>
      <c r="M846" s="11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2017</v>
      </c>
      <c r="S846" t="s">
        <v>2017</v>
      </c>
      <c r="T846" t="s">
        <v>2018</v>
      </c>
    </row>
    <row r="847" spans="1:20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54"/>
        <v>197.54935622317598</v>
      </c>
      <c r="G847" t="s">
        <v>19</v>
      </c>
      <c r="H847">
        <v>1354</v>
      </c>
      <c r="I847" s="4">
        <f t="shared" si="55"/>
        <v>101.98449039881831</v>
      </c>
      <c r="J847" t="s">
        <v>36</v>
      </c>
      <c r="K847" t="s">
        <v>37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2013</v>
      </c>
      <c r="S847" t="s">
        <v>2013</v>
      </c>
      <c r="T847" t="s">
        <v>2014</v>
      </c>
    </row>
    <row r="848" spans="1:20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54"/>
        <v>508.5</v>
      </c>
      <c r="G848" t="s">
        <v>19</v>
      </c>
      <c r="H848">
        <v>48</v>
      </c>
      <c r="I848" s="4">
        <f t="shared" si="55"/>
        <v>105.9375</v>
      </c>
      <c r="J848" t="s">
        <v>20</v>
      </c>
      <c r="K848" t="s">
        <v>21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2013</v>
      </c>
      <c r="S848" t="s">
        <v>2013</v>
      </c>
      <c r="T848" t="s">
        <v>2014</v>
      </c>
    </row>
    <row r="849" spans="1:20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54"/>
        <v>237.74468085106383</v>
      </c>
      <c r="G849" t="s">
        <v>19</v>
      </c>
      <c r="H849">
        <v>110</v>
      </c>
      <c r="I849" s="4">
        <f t="shared" si="55"/>
        <v>101.58181818181818</v>
      </c>
      <c r="J849" t="s">
        <v>20</v>
      </c>
      <c r="K849" t="s">
        <v>21</v>
      </c>
      <c r="L849">
        <v>1515304800</v>
      </c>
      <c r="M849" s="11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2009</v>
      </c>
      <c r="S849" t="s">
        <v>2009</v>
      </c>
      <c r="T849" t="s">
        <v>2010</v>
      </c>
    </row>
    <row r="850" spans="1:20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54"/>
        <v>338.46875</v>
      </c>
      <c r="G850" t="s">
        <v>19</v>
      </c>
      <c r="H850">
        <v>172</v>
      </c>
      <c r="I850" s="4">
        <f t="shared" si="55"/>
        <v>62.970930232558139</v>
      </c>
      <c r="J850" t="s">
        <v>20</v>
      </c>
      <c r="K850" t="s">
        <v>21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2017</v>
      </c>
      <c r="S850" t="s">
        <v>2017</v>
      </c>
      <c r="T850" t="s">
        <v>2020</v>
      </c>
    </row>
    <row r="851" spans="1:20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54"/>
        <v>133.08955223880596</v>
      </c>
      <c r="G851" t="s">
        <v>19</v>
      </c>
      <c r="H851">
        <v>307</v>
      </c>
      <c r="I851" s="4">
        <f t="shared" si="55"/>
        <v>29.045602605863191</v>
      </c>
      <c r="J851" t="s">
        <v>20</v>
      </c>
      <c r="K851" t="s">
        <v>21</v>
      </c>
      <c r="L851">
        <v>1328767200</v>
      </c>
      <c r="M851" s="11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2011</v>
      </c>
      <c r="S851" t="s">
        <v>2011</v>
      </c>
      <c r="T851" t="s">
        <v>2021</v>
      </c>
    </row>
    <row r="852" spans="1:20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20</v>
      </c>
      <c r="K852" t="s">
        <v>21</v>
      </c>
      <c r="L852">
        <v>1321682400</v>
      </c>
      <c r="M852" s="11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2011</v>
      </c>
      <c r="S852" t="s">
        <v>2011</v>
      </c>
      <c r="T852" t="s">
        <v>2012</v>
      </c>
    </row>
    <row r="853" spans="1:20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54"/>
        <v>207.79999999999998</v>
      </c>
      <c r="G853" t="s">
        <v>19</v>
      </c>
      <c r="H853">
        <v>160</v>
      </c>
      <c r="I853" s="4">
        <f t="shared" si="55"/>
        <v>77.924999999999997</v>
      </c>
      <c r="J853" t="s">
        <v>20</v>
      </c>
      <c r="K853" t="s">
        <v>21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2011</v>
      </c>
      <c r="S853" t="s">
        <v>2011</v>
      </c>
      <c r="T853" t="s">
        <v>2019</v>
      </c>
    </row>
    <row r="854" spans="1:20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20</v>
      </c>
      <c r="K854" t="s">
        <v>21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2026</v>
      </c>
      <c r="S854" t="s">
        <v>2026</v>
      </c>
      <c r="T854" t="s">
        <v>2027</v>
      </c>
    </row>
    <row r="855" spans="1:20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54"/>
        <v>652.05847953216369</v>
      </c>
      <c r="G855" t="s">
        <v>19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2011</v>
      </c>
      <c r="S855" t="s">
        <v>2011</v>
      </c>
      <c r="T855" t="s">
        <v>2021</v>
      </c>
    </row>
    <row r="856" spans="1:20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54"/>
        <v>113.63099415204678</v>
      </c>
      <c r="G856" t="s">
        <v>19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2023</v>
      </c>
      <c r="S856" t="s">
        <v>2023</v>
      </c>
      <c r="T856" t="s">
        <v>2029</v>
      </c>
    </row>
    <row r="857" spans="1:20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54"/>
        <v>102.37606837606839</v>
      </c>
      <c r="G857" t="s">
        <v>19</v>
      </c>
      <c r="H857">
        <v>452</v>
      </c>
      <c r="I857" s="4">
        <f t="shared" si="55"/>
        <v>53</v>
      </c>
      <c r="J857" t="s">
        <v>24</v>
      </c>
      <c r="K857" t="s">
        <v>25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2015</v>
      </c>
      <c r="S857" t="s">
        <v>2015</v>
      </c>
      <c r="T857" t="s">
        <v>2016</v>
      </c>
    </row>
    <row r="858" spans="1:20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54"/>
        <v>356.58333333333331</v>
      </c>
      <c r="G858" t="s">
        <v>19</v>
      </c>
      <c r="H858">
        <v>158</v>
      </c>
      <c r="I858" s="4">
        <f t="shared" si="55"/>
        <v>54.164556962025316</v>
      </c>
      <c r="J858" t="s">
        <v>20</v>
      </c>
      <c r="K858" t="s">
        <v>21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2009</v>
      </c>
      <c r="S858" t="s">
        <v>2009</v>
      </c>
      <c r="T858" t="s">
        <v>2010</v>
      </c>
    </row>
    <row r="859" spans="1:20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54"/>
        <v>139.86792452830187</v>
      </c>
      <c r="G859" t="s">
        <v>19</v>
      </c>
      <c r="H859">
        <v>225</v>
      </c>
      <c r="I859" s="4">
        <f t="shared" si="55"/>
        <v>32.946666666666665</v>
      </c>
      <c r="J859" t="s">
        <v>86</v>
      </c>
      <c r="K859" t="s">
        <v>87</v>
      </c>
      <c r="L859">
        <v>1328421600</v>
      </c>
      <c r="M859" s="11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2017</v>
      </c>
      <c r="S859" t="s">
        <v>2017</v>
      </c>
      <c r="T859" t="s">
        <v>2028</v>
      </c>
    </row>
    <row r="860" spans="1:20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20</v>
      </c>
      <c r="K860" t="s">
        <v>21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2009</v>
      </c>
      <c r="S860" t="s">
        <v>2009</v>
      </c>
      <c r="T860" t="s">
        <v>2010</v>
      </c>
    </row>
    <row r="861" spans="1:20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20</v>
      </c>
      <c r="K861" t="s">
        <v>21</v>
      </c>
      <c r="L861">
        <v>1362117600</v>
      </c>
      <c r="M861" s="11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2015</v>
      </c>
      <c r="S861" t="s">
        <v>2015</v>
      </c>
      <c r="T861" t="s">
        <v>2016</v>
      </c>
    </row>
    <row r="862" spans="1:20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54"/>
        <v>251.65</v>
      </c>
      <c r="G862" t="s">
        <v>19</v>
      </c>
      <c r="H862">
        <v>65</v>
      </c>
      <c r="I862" s="4">
        <f t="shared" si="55"/>
        <v>77.430769230769229</v>
      </c>
      <c r="J862" t="s">
        <v>20</v>
      </c>
      <c r="K862" t="s">
        <v>21</v>
      </c>
      <c r="L862">
        <v>1550556000</v>
      </c>
      <c r="M862" s="11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2013</v>
      </c>
      <c r="S862" t="s">
        <v>2013</v>
      </c>
      <c r="T862" t="s">
        <v>2022</v>
      </c>
    </row>
    <row r="863" spans="1:20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54"/>
        <v>105.87500000000001</v>
      </c>
      <c r="G863" t="s">
        <v>19</v>
      </c>
      <c r="H863">
        <v>163</v>
      </c>
      <c r="I863" s="4">
        <f t="shared" si="55"/>
        <v>57.159509202453989</v>
      </c>
      <c r="J863" t="s">
        <v>20</v>
      </c>
      <c r="K863" t="s">
        <v>21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2015</v>
      </c>
      <c r="S863" t="s">
        <v>2015</v>
      </c>
      <c r="T863" t="s">
        <v>2016</v>
      </c>
    </row>
    <row r="864" spans="1:20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54"/>
        <v>187.42857142857144</v>
      </c>
      <c r="G864" t="s">
        <v>19</v>
      </c>
      <c r="H864">
        <v>85</v>
      </c>
      <c r="I864" s="4">
        <f t="shared" si="55"/>
        <v>77.17647058823529</v>
      </c>
      <c r="J864" t="s">
        <v>20</v>
      </c>
      <c r="K864" t="s">
        <v>21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2015</v>
      </c>
      <c r="S864" t="s">
        <v>2015</v>
      </c>
      <c r="T864" t="s">
        <v>2016</v>
      </c>
    </row>
    <row r="865" spans="1:20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54"/>
        <v>386.78571428571428</v>
      </c>
      <c r="G865" t="s">
        <v>19</v>
      </c>
      <c r="H865">
        <v>217</v>
      </c>
      <c r="I865" s="4">
        <f t="shared" si="55"/>
        <v>24.953917050691246</v>
      </c>
      <c r="J865" t="s">
        <v>20</v>
      </c>
      <c r="K865" t="s">
        <v>21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2017</v>
      </c>
      <c r="S865" t="s">
        <v>2017</v>
      </c>
      <c r="T865" t="s">
        <v>2036</v>
      </c>
    </row>
    <row r="866" spans="1:20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54"/>
        <v>347.07142857142856</v>
      </c>
      <c r="G866" t="s">
        <v>19</v>
      </c>
      <c r="H866">
        <v>150</v>
      </c>
      <c r="I866" s="4">
        <f t="shared" si="55"/>
        <v>97.18</v>
      </c>
      <c r="J866" t="s">
        <v>20</v>
      </c>
      <c r="K866" t="s">
        <v>21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2017</v>
      </c>
      <c r="S866" t="s">
        <v>2017</v>
      </c>
      <c r="T866" t="s">
        <v>2028</v>
      </c>
    </row>
    <row r="867" spans="1:20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54"/>
        <v>185.82098765432099</v>
      </c>
      <c r="G867" t="s">
        <v>19</v>
      </c>
      <c r="H867">
        <v>3272</v>
      </c>
      <c r="I867" s="4">
        <f t="shared" si="55"/>
        <v>46.000916870415651</v>
      </c>
      <c r="J867" t="s">
        <v>20</v>
      </c>
      <c r="K867" t="s">
        <v>21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2015</v>
      </c>
      <c r="S867" t="s">
        <v>2015</v>
      </c>
      <c r="T867" t="s">
        <v>2016</v>
      </c>
    </row>
    <row r="868" spans="1:20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54"/>
        <v>43.241247264770237</v>
      </c>
      <c r="G868" t="s">
        <v>63</v>
      </c>
      <c r="H868">
        <v>898</v>
      </c>
      <c r="I868" s="4">
        <f t="shared" si="55"/>
        <v>88.023385300668153</v>
      </c>
      <c r="J868" t="s">
        <v>20</v>
      </c>
      <c r="K868" t="s">
        <v>21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2030</v>
      </c>
      <c r="S868" t="s">
        <v>2030</v>
      </c>
      <c r="T868" t="s">
        <v>2031</v>
      </c>
    </row>
    <row r="869" spans="1:20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54"/>
        <v>162.4375</v>
      </c>
      <c r="G869" t="s">
        <v>19</v>
      </c>
      <c r="H869">
        <v>300</v>
      </c>
      <c r="I869" s="4">
        <f t="shared" si="55"/>
        <v>25.99</v>
      </c>
      <c r="J869" t="s">
        <v>20</v>
      </c>
      <c r="K869" t="s">
        <v>21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2009</v>
      </c>
      <c r="S869" t="s">
        <v>2009</v>
      </c>
      <c r="T869" t="s">
        <v>2010</v>
      </c>
    </row>
    <row r="870" spans="1:20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54"/>
        <v>184.84285714285716</v>
      </c>
      <c r="G870" t="s">
        <v>19</v>
      </c>
      <c r="H870">
        <v>126</v>
      </c>
      <c r="I870" s="4">
        <f t="shared" si="55"/>
        <v>102.69047619047619</v>
      </c>
      <c r="J870" t="s">
        <v>20</v>
      </c>
      <c r="K870" t="s">
        <v>21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2015</v>
      </c>
      <c r="S870" t="s">
        <v>2015</v>
      </c>
      <c r="T870" t="s">
        <v>2016</v>
      </c>
    </row>
    <row r="871" spans="1:20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20</v>
      </c>
      <c r="K871" t="s">
        <v>21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2017</v>
      </c>
      <c r="S871" t="s">
        <v>2017</v>
      </c>
      <c r="T871" t="s">
        <v>2020</v>
      </c>
    </row>
    <row r="872" spans="1:20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20</v>
      </c>
      <c r="K872" t="s">
        <v>21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2015</v>
      </c>
      <c r="S872" t="s">
        <v>2015</v>
      </c>
      <c r="T872" t="s">
        <v>2016</v>
      </c>
    </row>
    <row r="873" spans="1:20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54"/>
        <v>272.6041958041958</v>
      </c>
      <c r="G873" t="s">
        <v>19</v>
      </c>
      <c r="H873">
        <v>2320</v>
      </c>
      <c r="I873" s="4">
        <f t="shared" si="55"/>
        <v>84.013793103448279</v>
      </c>
      <c r="J873" t="s">
        <v>20</v>
      </c>
      <c r="K873" t="s">
        <v>21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2015</v>
      </c>
      <c r="S873" t="s">
        <v>2015</v>
      </c>
      <c r="T873" t="s">
        <v>2016</v>
      </c>
    </row>
    <row r="874" spans="1:20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54"/>
        <v>170.04255319148936</v>
      </c>
      <c r="G874" t="s">
        <v>19</v>
      </c>
      <c r="H874">
        <v>81</v>
      </c>
      <c r="I874" s="4">
        <f t="shared" si="55"/>
        <v>98.666666666666671</v>
      </c>
      <c r="J874" t="s">
        <v>24</v>
      </c>
      <c r="K874" t="s">
        <v>25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2017</v>
      </c>
      <c r="S874" t="s">
        <v>2017</v>
      </c>
      <c r="T874" t="s">
        <v>2039</v>
      </c>
    </row>
    <row r="875" spans="1:20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54"/>
        <v>188.28503562945369</v>
      </c>
      <c r="G875" t="s">
        <v>19</v>
      </c>
      <c r="H875">
        <v>1887</v>
      </c>
      <c r="I875" s="4">
        <f t="shared" si="55"/>
        <v>42.007419183889773</v>
      </c>
      <c r="J875" t="s">
        <v>20</v>
      </c>
      <c r="K875" t="s">
        <v>21</v>
      </c>
      <c r="L875">
        <v>1389160800</v>
      </c>
      <c r="M875" s="11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2030</v>
      </c>
      <c r="S875" t="s">
        <v>2030</v>
      </c>
      <c r="T875" t="s">
        <v>2031</v>
      </c>
    </row>
    <row r="876" spans="1:20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54"/>
        <v>346.93532338308455</v>
      </c>
      <c r="G876" t="s">
        <v>19</v>
      </c>
      <c r="H876">
        <v>4358</v>
      </c>
      <c r="I876" s="4">
        <f t="shared" si="55"/>
        <v>32.002753556677376</v>
      </c>
      <c r="J876" t="s">
        <v>20</v>
      </c>
      <c r="K876" t="s">
        <v>21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2030</v>
      </c>
      <c r="S876" t="s">
        <v>2030</v>
      </c>
      <c r="T876" t="s">
        <v>2031</v>
      </c>
    </row>
    <row r="877" spans="1:20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20</v>
      </c>
      <c r="K877" t="s">
        <v>21</v>
      </c>
      <c r="L877">
        <v>1294898400</v>
      </c>
      <c r="M877" s="11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2011</v>
      </c>
      <c r="S877" t="s">
        <v>2011</v>
      </c>
      <c r="T877" t="s">
        <v>2012</v>
      </c>
    </row>
    <row r="878" spans="1:20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2030</v>
      </c>
      <c r="S878" t="s">
        <v>2030</v>
      </c>
      <c r="T878" t="s">
        <v>2031</v>
      </c>
    </row>
    <row r="879" spans="1:20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20</v>
      </c>
      <c r="K879" t="s">
        <v>21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2009</v>
      </c>
      <c r="S879" t="s">
        <v>2009</v>
      </c>
      <c r="T879" t="s">
        <v>2010</v>
      </c>
    </row>
    <row r="880" spans="1:20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94</v>
      </c>
      <c r="K880" t="s">
        <v>95</v>
      </c>
      <c r="L880">
        <v>1579068000</v>
      </c>
      <c r="M880" s="11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2011</v>
      </c>
      <c r="S880" t="s">
        <v>2011</v>
      </c>
      <c r="T880" t="s">
        <v>2033</v>
      </c>
    </row>
    <row r="881" spans="1:20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54"/>
        <v>543.79999999999995</v>
      </c>
      <c r="G881" t="s">
        <v>19</v>
      </c>
      <c r="H881">
        <v>53</v>
      </c>
      <c r="I881" s="4">
        <f t="shared" si="55"/>
        <v>102.60377358490567</v>
      </c>
      <c r="J881" t="s">
        <v>20</v>
      </c>
      <c r="K881" t="s">
        <v>21</v>
      </c>
      <c r="L881">
        <v>1487743200</v>
      </c>
      <c r="M881" s="11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2023</v>
      </c>
      <c r="S881" t="s">
        <v>2023</v>
      </c>
      <c r="T881" t="s">
        <v>2024</v>
      </c>
    </row>
    <row r="882" spans="1:20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54"/>
        <v>228.52189349112427</v>
      </c>
      <c r="G882" t="s">
        <v>19</v>
      </c>
      <c r="H882">
        <v>2414</v>
      </c>
      <c r="I882" s="4">
        <f t="shared" si="55"/>
        <v>79.992129246064621</v>
      </c>
      <c r="J882" t="s">
        <v>20</v>
      </c>
      <c r="K882" t="s">
        <v>21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2011</v>
      </c>
      <c r="S882" t="s">
        <v>2011</v>
      </c>
      <c r="T882" t="s">
        <v>2019</v>
      </c>
    </row>
    <row r="883" spans="1:20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20</v>
      </c>
      <c r="K883" t="s">
        <v>21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2015</v>
      </c>
      <c r="S883" t="s">
        <v>2015</v>
      </c>
      <c r="T883" t="s">
        <v>2016</v>
      </c>
    </row>
    <row r="884" spans="1:20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54"/>
        <v>370</v>
      </c>
      <c r="G884" t="s">
        <v>19</v>
      </c>
      <c r="H884">
        <v>80</v>
      </c>
      <c r="I884" s="4">
        <f t="shared" si="55"/>
        <v>37</v>
      </c>
      <c r="J884" t="s">
        <v>20</v>
      </c>
      <c r="K884" t="s">
        <v>21</v>
      </c>
      <c r="L884">
        <v>1421820000</v>
      </c>
      <c r="M884" s="11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2015</v>
      </c>
      <c r="S884" t="s">
        <v>2015</v>
      </c>
      <c r="T884" t="s">
        <v>2016</v>
      </c>
    </row>
    <row r="885" spans="1:20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54"/>
        <v>237.91176470588232</v>
      </c>
      <c r="G885" t="s">
        <v>19</v>
      </c>
      <c r="H885">
        <v>193</v>
      </c>
      <c r="I885" s="4">
        <f t="shared" si="55"/>
        <v>41.911917098445599</v>
      </c>
      <c r="J885" t="s">
        <v>20</v>
      </c>
      <c r="K885" t="s">
        <v>21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2017</v>
      </c>
      <c r="S885" t="s">
        <v>2017</v>
      </c>
      <c r="T885" t="s">
        <v>2028</v>
      </c>
    </row>
    <row r="886" spans="1:20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20</v>
      </c>
      <c r="K886" t="s">
        <v>21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2015</v>
      </c>
      <c r="S886" t="s">
        <v>2015</v>
      </c>
      <c r="T886" t="s">
        <v>2016</v>
      </c>
    </row>
    <row r="887" spans="1:20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54"/>
        <v>118.27777777777777</v>
      </c>
      <c r="G887" t="s">
        <v>19</v>
      </c>
      <c r="H887">
        <v>52</v>
      </c>
      <c r="I887" s="4">
        <f t="shared" si="55"/>
        <v>40.942307692307693</v>
      </c>
      <c r="J887" t="s">
        <v>20</v>
      </c>
      <c r="K887" t="s">
        <v>21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2015</v>
      </c>
      <c r="S887" t="s">
        <v>2015</v>
      </c>
      <c r="T887" t="s">
        <v>2016</v>
      </c>
    </row>
    <row r="888" spans="1:20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20</v>
      </c>
      <c r="K888" t="s">
        <v>21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2011</v>
      </c>
      <c r="S888" t="s">
        <v>2011</v>
      </c>
      <c r="T888" t="s">
        <v>2021</v>
      </c>
    </row>
    <row r="889" spans="1:20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20</v>
      </c>
      <c r="K889" t="s">
        <v>21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2015</v>
      </c>
      <c r="S889" t="s">
        <v>2015</v>
      </c>
      <c r="T889" t="s">
        <v>2016</v>
      </c>
    </row>
    <row r="890" spans="1:20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54"/>
        <v>209.89655172413794</v>
      </c>
      <c r="G890" t="s">
        <v>19</v>
      </c>
      <c r="H890">
        <v>290</v>
      </c>
      <c r="I890" s="4">
        <f t="shared" si="55"/>
        <v>41.979310344827589</v>
      </c>
      <c r="J890" t="s">
        <v>20</v>
      </c>
      <c r="K890" t="s">
        <v>21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2015</v>
      </c>
      <c r="S890" t="s">
        <v>2015</v>
      </c>
      <c r="T890" t="s">
        <v>2016</v>
      </c>
    </row>
    <row r="891" spans="1:20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54"/>
        <v>169.78571428571431</v>
      </c>
      <c r="G891" t="s">
        <v>19</v>
      </c>
      <c r="H891">
        <v>122</v>
      </c>
      <c r="I891" s="4">
        <f t="shared" si="55"/>
        <v>77.93442622950819</v>
      </c>
      <c r="J891" t="s">
        <v>20</v>
      </c>
      <c r="K891" t="s">
        <v>21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2011</v>
      </c>
      <c r="S891" t="s">
        <v>2011</v>
      </c>
      <c r="T891" t="s">
        <v>2019</v>
      </c>
    </row>
    <row r="892" spans="1:20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54"/>
        <v>115.95907738095239</v>
      </c>
      <c r="G892" t="s">
        <v>19</v>
      </c>
      <c r="H892">
        <v>1470</v>
      </c>
      <c r="I892" s="4">
        <f t="shared" si="55"/>
        <v>106.01972789115646</v>
      </c>
      <c r="J892" t="s">
        <v>20</v>
      </c>
      <c r="K892" t="s">
        <v>21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2011</v>
      </c>
      <c r="S892" t="s">
        <v>2011</v>
      </c>
      <c r="T892" t="s">
        <v>2021</v>
      </c>
    </row>
    <row r="893" spans="1:20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54"/>
        <v>258.59999999999997</v>
      </c>
      <c r="G893" t="s">
        <v>19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2017</v>
      </c>
      <c r="S893" t="s">
        <v>2017</v>
      </c>
      <c r="T893" t="s">
        <v>2018</v>
      </c>
    </row>
    <row r="894" spans="1:20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54"/>
        <v>230.58333333333331</v>
      </c>
      <c r="G894" t="s">
        <v>19</v>
      </c>
      <c r="H894">
        <v>182</v>
      </c>
      <c r="I894" s="4">
        <f t="shared" si="55"/>
        <v>76.016483516483518</v>
      </c>
      <c r="J894" t="s">
        <v>20</v>
      </c>
      <c r="K894" t="s">
        <v>21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2023</v>
      </c>
      <c r="S894" t="s">
        <v>2023</v>
      </c>
      <c r="T894" t="s">
        <v>2035</v>
      </c>
    </row>
    <row r="895" spans="1:20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54"/>
        <v>128.21428571428572</v>
      </c>
      <c r="G895" t="s">
        <v>19</v>
      </c>
      <c r="H895">
        <v>199</v>
      </c>
      <c r="I895" s="4">
        <f t="shared" si="55"/>
        <v>54.120603015075375</v>
      </c>
      <c r="J895" t="s">
        <v>94</v>
      </c>
      <c r="K895" t="s">
        <v>95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2017</v>
      </c>
      <c r="S895" t="s">
        <v>2017</v>
      </c>
      <c r="T895" t="s">
        <v>2018</v>
      </c>
    </row>
    <row r="896" spans="1:20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54"/>
        <v>188.70588235294116</v>
      </c>
      <c r="G896" t="s">
        <v>19</v>
      </c>
      <c r="H896">
        <v>56</v>
      </c>
      <c r="I896" s="4">
        <f t="shared" si="55"/>
        <v>57.285714285714285</v>
      </c>
      <c r="J896" t="s">
        <v>36</v>
      </c>
      <c r="K896" t="s">
        <v>37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2017</v>
      </c>
      <c r="S896" t="s">
        <v>2017</v>
      </c>
      <c r="T896" t="s">
        <v>2036</v>
      </c>
    </row>
    <row r="897" spans="1:20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20</v>
      </c>
      <c r="K897" t="s">
        <v>21</v>
      </c>
      <c r="L897">
        <v>1517637600</v>
      </c>
      <c r="M897" s="11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2015</v>
      </c>
      <c r="S897" t="s">
        <v>2015</v>
      </c>
      <c r="T897" t="s">
        <v>2016</v>
      </c>
    </row>
    <row r="898" spans="1:20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54"/>
        <v>774.43434343434342</v>
      </c>
      <c r="G898" t="s">
        <v>19</v>
      </c>
      <c r="H898">
        <v>1460</v>
      </c>
      <c r="I898" s="4">
        <f t="shared" si="55"/>
        <v>105.02602739726028</v>
      </c>
      <c r="J898" t="s">
        <v>24</v>
      </c>
      <c r="K898" t="s">
        <v>25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2009</v>
      </c>
      <c r="S898" t="s">
        <v>2009</v>
      </c>
      <c r="T898" t="s">
        <v>2010</v>
      </c>
    </row>
    <row r="899" spans="1:20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20</v>
      </c>
      <c r="K899" t="s">
        <v>21</v>
      </c>
      <c r="L899">
        <v>1556427600</v>
      </c>
      <c r="M899" s="11">
        <f t="shared" ref="M899:M962" si="56">(((L899/60)/60)/24)+DATE(1970,1,1)</f>
        <v>43583.208333333328</v>
      </c>
      <c r="N899">
        <v>1556600400</v>
      </c>
      <c r="O899" s="11">
        <f t="shared" ref="O899:O962" si="57">(((N899/60)/60)/24)+DATE(1970,1,1)</f>
        <v>43585.208333333328</v>
      </c>
      <c r="P899" t="b">
        <v>0</v>
      </c>
      <c r="Q899" t="b">
        <v>0</v>
      </c>
      <c r="R899" t="s">
        <v>2015</v>
      </c>
      <c r="S899" t="s">
        <v>2015</v>
      </c>
      <c r="T899" t="s">
        <v>2016</v>
      </c>
    </row>
    <row r="900" spans="1:20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ref="F900:F963" si="58">E900/D900*100</f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20</v>
      </c>
      <c r="K900" t="s">
        <v>21</v>
      </c>
      <c r="L900">
        <v>1576476000</v>
      </c>
      <c r="M900" s="11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2017</v>
      </c>
      <c r="S900" t="s">
        <v>2017</v>
      </c>
      <c r="T900" t="s">
        <v>2018</v>
      </c>
    </row>
    <row r="901" spans="1:20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si="58"/>
        <v>407.09677419354841</v>
      </c>
      <c r="G901" t="s">
        <v>19</v>
      </c>
      <c r="H901">
        <v>123</v>
      </c>
      <c r="I901" s="4">
        <f t="shared" si="59"/>
        <v>102.60162601626017</v>
      </c>
      <c r="J901" t="s">
        <v>86</v>
      </c>
      <c r="K901" t="s">
        <v>87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2011</v>
      </c>
      <c r="S901" t="s">
        <v>2011</v>
      </c>
      <c r="T901" t="s">
        <v>2034</v>
      </c>
    </row>
    <row r="902" spans="1:20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20</v>
      </c>
      <c r="K902" t="s">
        <v>21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2013</v>
      </c>
      <c r="S902" t="s">
        <v>2013</v>
      </c>
      <c r="T902" t="s">
        <v>2014</v>
      </c>
    </row>
    <row r="903" spans="1:20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58"/>
        <v>156.17857142857144</v>
      </c>
      <c r="G903" t="s">
        <v>19</v>
      </c>
      <c r="H903">
        <v>159</v>
      </c>
      <c r="I903" s="4">
        <f t="shared" si="59"/>
        <v>55.0062893081761</v>
      </c>
      <c r="J903" t="s">
        <v>20</v>
      </c>
      <c r="K903" t="s">
        <v>21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2011</v>
      </c>
      <c r="S903" t="s">
        <v>2011</v>
      </c>
      <c r="T903" t="s">
        <v>2012</v>
      </c>
    </row>
    <row r="904" spans="1:20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58"/>
        <v>252.42857142857144</v>
      </c>
      <c r="G904" t="s">
        <v>19</v>
      </c>
      <c r="H904">
        <v>110</v>
      </c>
      <c r="I904" s="4">
        <f t="shared" si="59"/>
        <v>32.127272727272725</v>
      </c>
      <c r="J904" t="s">
        <v>20</v>
      </c>
      <c r="K904" t="s">
        <v>21</v>
      </c>
      <c r="L904">
        <v>1454133600</v>
      </c>
      <c r="M904" s="11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2013</v>
      </c>
      <c r="S904" t="s">
        <v>2013</v>
      </c>
      <c r="T904" t="s">
        <v>2014</v>
      </c>
    </row>
    <row r="905" spans="1:20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58"/>
        <v>1.729268292682927</v>
      </c>
      <c r="G905" t="s">
        <v>42</v>
      </c>
      <c r="H905">
        <v>14</v>
      </c>
      <c r="I905" s="4">
        <f t="shared" si="59"/>
        <v>50.642857142857146</v>
      </c>
      <c r="J905" t="s">
        <v>20</v>
      </c>
      <c r="K905" t="s">
        <v>21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2023</v>
      </c>
      <c r="S905" t="s">
        <v>2023</v>
      </c>
      <c r="T905" t="s">
        <v>2024</v>
      </c>
    </row>
    <row r="906" spans="1:20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20</v>
      </c>
      <c r="K906" t="s">
        <v>21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2023</v>
      </c>
      <c r="S906" t="s">
        <v>2023</v>
      </c>
      <c r="T906" t="s">
        <v>2032</v>
      </c>
    </row>
    <row r="907" spans="1:20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58"/>
        <v>163.98734177215189</v>
      </c>
      <c r="G907" t="s">
        <v>19</v>
      </c>
      <c r="H907">
        <v>236</v>
      </c>
      <c r="I907" s="4">
        <f t="shared" si="59"/>
        <v>54.894067796610166</v>
      </c>
      <c r="J907" t="s">
        <v>20</v>
      </c>
      <c r="K907" t="s">
        <v>21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2015</v>
      </c>
      <c r="S907" t="s">
        <v>2015</v>
      </c>
      <c r="T907" t="s">
        <v>2016</v>
      </c>
    </row>
    <row r="908" spans="1:20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58"/>
        <v>162.98181818181817</v>
      </c>
      <c r="G908" t="s">
        <v>19</v>
      </c>
      <c r="H908">
        <v>191</v>
      </c>
      <c r="I908" s="4">
        <f t="shared" si="59"/>
        <v>46.931937172774866</v>
      </c>
      <c r="J908" t="s">
        <v>20</v>
      </c>
      <c r="K908" t="s">
        <v>21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2017</v>
      </c>
      <c r="S908" t="s">
        <v>2017</v>
      </c>
      <c r="T908" t="s">
        <v>2018</v>
      </c>
    </row>
    <row r="909" spans="1:20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20</v>
      </c>
      <c r="K909" t="s">
        <v>21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2015</v>
      </c>
      <c r="S909" t="s">
        <v>2015</v>
      </c>
      <c r="T909" t="s">
        <v>2016</v>
      </c>
    </row>
    <row r="910" spans="1:20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58"/>
        <v>319.24083769633506</v>
      </c>
      <c r="G910" t="s">
        <v>19</v>
      </c>
      <c r="H910">
        <v>3934</v>
      </c>
      <c r="I910" s="4">
        <f t="shared" si="59"/>
        <v>30.99898322318251</v>
      </c>
      <c r="J910" t="s">
        <v>20</v>
      </c>
      <c r="K910" t="s">
        <v>21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2026</v>
      </c>
      <c r="S910" t="s">
        <v>2026</v>
      </c>
      <c r="T910" t="s">
        <v>2027</v>
      </c>
    </row>
    <row r="911" spans="1:20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58"/>
        <v>478.94444444444446</v>
      </c>
      <c r="G911" t="s">
        <v>19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2015</v>
      </c>
      <c r="S911" t="s">
        <v>2015</v>
      </c>
      <c r="T911" t="s">
        <v>2016</v>
      </c>
    </row>
    <row r="912" spans="1:20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58"/>
        <v>19.556634304207122</v>
      </c>
      <c r="G912" t="s">
        <v>63</v>
      </c>
      <c r="H912">
        <v>296</v>
      </c>
      <c r="I912" s="4">
        <f t="shared" si="59"/>
        <v>102.07770270270271</v>
      </c>
      <c r="J912" t="s">
        <v>20</v>
      </c>
      <c r="K912" t="s">
        <v>21</v>
      </c>
      <c r="L912">
        <v>1421906400</v>
      </c>
      <c r="M912" s="11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2015</v>
      </c>
      <c r="S912" t="s">
        <v>2015</v>
      </c>
      <c r="T912" t="s">
        <v>2016</v>
      </c>
    </row>
    <row r="913" spans="1:20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58"/>
        <v>198.94827586206895</v>
      </c>
      <c r="G913" t="s">
        <v>19</v>
      </c>
      <c r="H913">
        <v>462</v>
      </c>
      <c r="I913" s="4">
        <f t="shared" si="59"/>
        <v>24.976190476190474</v>
      </c>
      <c r="J913" t="s">
        <v>20</v>
      </c>
      <c r="K913" t="s">
        <v>21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2013</v>
      </c>
      <c r="S913" t="s">
        <v>2013</v>
      </c>
      <c r="T913" t="s">
        <v>2014</v>
      </c>
    </row>
    <row r="914" spans="1:20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58"/>
        <v>795</v>
      </c>
      <c r="G914" t="s">
        <v>19</v>
      </c>
      <c r="H914">
        <v>179</v>
      </c>
      <c r="I914" s="4">
        <f t="shared" si="59"/>
        <v>79.944134078212286</v>
      </c>
      <c r="J914" t="s">
        <v>20</v>
      </c>
      <c r="K914" t="s">
        <v>21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2017</v>
      </c>
      <c r="S914" t="s">
        <v>2017</v>
      </c>
      <c r="T914" t="s">
        <v>2020</v>
      </c>
    </row>
    <row r="915" spans="1:20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24</v>
      </c>
      <c r="K915" t="s">
        <v>25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2017</v>
      </c>
      <c r="S915" t="s">
        <v>2017</v>
      </c>
      <c r="T915" t="s">
        <v>2020</v>
      </c>
    </row>
    <row r="916" spans="1:20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36</v>
      </c>
      <c r="K916" t="s">
        <v>37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2015</v>
      </c>
      <c r="S916" t="s">
        <v>2015</v>
      </c>
      <c r="T916" t="s">
        <v>2016</v>
      </c>
    </row>
    <row r="917" spans="1:20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58"/>
        <v>155.62827640984909</v>
      </c>
      <c r="G917" t="s">
        <v>19</v>
      </c>
      <c r="H917">
        <v>1866</v>
      </c>
      <c r="I917" s="4">
        <f t="shared" si="59"/>
        <v>105.0032154340836</v>
      </c>
      <c r="J917" t="s">
        <v>36</v>
      </c>
      <c r="K917" t="s">
        <v>37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2017</v>
      </c>
      <c r="S917" t="s">
        <v>2017</v>
      </c>
      <c r="T917" t="s">
        <v>2036</v>
      </c>
    </row>
    <row r="918" spans="1:20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20</v>
      </c>
      <c r="K918" t="s">
        <v>21</v>
      </c>
      <c r="L918">
        <v>1418882400</v>
      </c>
      <c r="M918" s="11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2030</v>
      </c>
      <c r="S918" t="s">
        <v>2030</v>
      </c>
      <c r="T918" t="s">
        <v>2031</v>
      </c>
    </row>
    <row r="919" spans="1:20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58"/>
        <v>58.25</v>
      </c>
      <c r="G919" t="s">
        <v>42</v>
      </c>
      <c r="H919">
        <v>27</v>
      </c>
      <c r="I919" s="4">
        <f t="shared" si="59"/>
        <v>77.666666666666671</v>
      </c>
      <c r="J919" t="s">
        <v>36</v>
      </c>
      <c r="K919" t="s">
        <v>37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2017</v>
      </c>
      <c r="S919" t="s">
        <v>2017</v>
      </c>
      <c r="T919" t="s">
        <v>2028</v>
      </c>
    </row>
    <row r="920" spans="1:20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58"/>
        <v>237.39473684210526</v>
      </c>
      <c r="G920" t="s">
        <v>19</v>
      </c>
      <c r="H920">
        <v>156</v>
      </c>
      <c r="I920" s="4">
        <f t="shared" si="59"/>
        <v>57.82692307692308</v>
      </c>
      <c r="J920" t="s">
        <v>86</v>
      </c>
      <c r="K920" t="s">
        <v>87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2023</v>
      </c>
      <c r="S920" t="s">
        <v>2023</v>
      </c>
      <c r="T920" t="s">
        <v>2032</v>
      </c>
    </row>
    <row r="921" spans="1:20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24</v>
      </c>
      <c r="K921" t="s">
        <v>25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2015</v>
      </c>
      <c r="S921" t="s">
        <v>2015</v>
      </c>
      <c r="T921" t="s">
        <v>2016</v>
      </c>
    </row>
    <row r="922" spans="1:20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58"/>
        <v>182.56603773584905</v>
      </c>
      <c r="G922" t="s">
        <v>19</v>
      </c>
      <c r="H922">
        <v>255</v>
      </c>
      <c r="I922" s="4">
        <f t="shared" si="59"/>
        <v>37.945098039215686</v>
      </c>
      <c r="J922" t="s">
        <v>20</v>
      </c>
      <c r="K922" t="s">
        <v>21</v>
      </c>
      <c r="L922">
        <v>1549519200</v>
      </c>
      <c r="M922" s="11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2017</v>
      </c>
      <c r="S922" t="s">
        <v>2017</v>
      </c>
      <c r="T922" t="s">
        <v>2025</v>
      </c>
    </row>
    <row r="923" spans="1:20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20</v>
      </c>
      <c r="K923" t="s">
        <v>21</v>
      </c>
      <c r="L923">
        <v>1329026400</v>
      </c>
      <c r="M923" s="11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2013</v>
      </c>
      <c r="S923" t="s">
        <v>2013</v>
      </c>
      <c r="T923" t="s">
        <v>2014</v>
      </c>
    </row>
    <row r="924" spans="1:20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58"/>
        <v>175.95330739299609</v>
      </c>
      <c r="G924" t="s">
        <v>19</v>
      </c>
      <c r="H924">
        <v>2261</v>
      </c>
      <c r="I924" s="4">
        <f t="shared" si="59"/>
        <v>40</v>
      </c>
      <c r="J924" t="s">
        <v>20</v>
      </c>
      <c r="K924" t="s">
        <v>21</v>
      </c>
      <c r="L924">
        <v>1544335200</v>
      </c>
      <c r="M924" s="11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2011</v>
      </c>
      <c r="S924" t="s">
        <v>2011</v>
      </c>
      <c r="T924" t="s">
        <v>2038</v>
      </c>
    </row>
    <row r="925" spans="1:20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58"/>
        <v>237.88235294117646</v>
      </c>
      <c r="G925" t="s">
        <v>19</v>
      </c>
      <c r="H925">
        <v>40</v>
      </c>
      <c r="I925" s="4">
        <f t="shared" si="59"/>
        <v>101.1</v>
      </c>
      <c r="J925" t="s">
        <v>20</v>
      </c>
      <c r="K925" t="s">
        <v>21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2015</v>
      </c>
      <c r="S925" t="s">
        <v>2015</v>
      </c>
      <c r="T925" t="s">
        <v>2016</v>
      </c>
    </row>
    <row r="926" spans="1:20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58"/>
        <v>488.05076142131981</v>
      </c>
      <c r="G926" t="s">
        <v>19</v>
      </c>
      <c r="H926">
        <v>2289</v>
      </c>
      <c r="I926" s="4">
        <f t="shared" si="59"/>
        <v>84.006989951944078</v>
      </c>
      <c r="J926" t="s">
        <v>94</v>
      </c>
      <c r="K926" t="s">
        <v>95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2015</v>
      </c>
      <c r="S926" t="s">
        <v>2015</v>
      </c>
      <c r="T926" t="s">
        <v>2016</v>
      </c>
    </row>
    <row r="927" spans="1:20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58"/>
        <v>224.06666666666669</v>
      </c>
      <c r="G927" t="s">
        <v>19</v>
      </c>
      <c r="H927">
        <v>65</v>
      </c>
      <c r="I927" s="4">
        <f t="shared" si="59"/>
        <v>103.41538461538461</v>
      </c>
      <c r="J927" t="s">
        <v>20</v>
      </c>
      <c r="K927" t="s">
        <v>21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2015</v>
      </c>
      <c r="S927" t="s">
        <v>2015</v>
      </c>
      <c r="T927" t="s">
        <v>2016</v>
      </c>
    </row>
    <row r="928" spans="1:20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20</v>
      </c>
      <c r="K928" t="s">
        <v>21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2009</v>
      </c>
      <c r="S928" t="s">
        <v>2009</v>
      </c>
      <c r="T928" t="s">
        <v>2010</v>
      </c>
    </row>
    <row r="929" spans="1:20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20</v>
      </c>
      <c r="K929" t="s">
        <v>21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2015</v>
      </c>
      <c r="S929" t="s">
        <v>2015</v>
      </c>
      <c r="T929" t="s">
        <v>2016</v>
      </c>
    </row>
    <row r="930" spans="1:20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58"/>
        <v>117.31541218637993</v>
      </c>
      <c r="G930" t="s">
        <v>19</v>
      </c>
      <c r="H930">
        <v>3777</v>
      </c>
      <c r="I930" s="4">
        <f t="shared" si="59"/>
        <v>51.995234312946785</v>
      </c>
      <c r="J930" t="s">
        <v>94</v>
      </c>
      <c r="K930" t="s">
        <v>95</v>
      </c>
      <c r="L930">
        <v>1388296800</v>
      </c>
      <c r="M930" s="11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2013</v>
      </c>
      <c r="S930" t="s">
        <v>2013</v>
      </c>
      <c r="T930" t="s">
        <v>2014</v>
      </c>
    </row>
    <row r="931" spans="1:20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58"/>
        <v>217.30909090909088</v>
      </c>
      <c r="G931" t="s">
        <v>19</v>
      </c>
      <c r="H931">
        <v>184</v>
      </c>
      <c r="I931" s="4">
        <f t="shared" si="59"/>
        <v>64.956521739130437</v>
      </c>
      <c r="J931" t="s">
        <v>36</v>
      </c>
      <c r="K931" t="s">
        <v>37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2015</v>
      </c>
      <c r="S931" t="s">
        <v>2015</v>
      </c>
      <c r="T931" t="s">
        <v>2016</v>
      </c>
    </row>
    <row r="932" spans="1:20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58"/>
        <v>112.28571428571428</v>
      </c>
      <c r="G932" t="s">
        <v>19</v>
      </c>
      <c r="H932">
        <v>85</v>
      </c>
      <c r="I932" s="4">
        <f t="shared" si="59"/>
        <v>46.235294117647058</v>
      </c>
      <c r="J932" t="s">
        <v>20</v>
      </c>
      <c r="K932" t="s">
        <v>21</v>
      </c>
      <c r="L932">
        <v>1424844000</v>
      </c>
      <c r="M932" s="11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2015</v>
      </c>
      <c r="S932" t="s">
        <v>2015</v>
      </c>
      <c r="T932" t="s">
        <v>2016</v>
      </c>
    </row>
    <row r="933" spans="1:20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20</v>
      </c>
      <c r="K933" t="s">
        <v>21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2015</v>
      </c>
      <c r="S933" t="s">
        <v>2015</v>
      </c>
      <c r="T933" t="s">
        <v>2016</v>
      </c>
    </row>
    <row r="934" spans="1:20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58"/>
        <v>212.30434782608697</v>
      </c>
      <c r="G934" t="s">
        <v>19</v>
      </c>
      <c r="H934">
        <v>144</v>
      </c>
      <c r="I934" s="4">
        <f t="shared" si="59"/>
        <v>33.909722222222221</v>
      </c>
      <c r="J934" t="s">
        <v>20</v>
      </c>
      <c r="K934" t="s">
        <v>21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2011</v>
      </c>
      <c r="S934" t="s">
        <v>2011</v>
      </c>
      <c r="T934" t="s">
        <v>2012</v>
      </c>
    </row>
    <row r="935" spans="1:20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58"/>
        <v>239.74657534246577</v>
      </c>
      <c r="G935" t="s">
        <v>19</v>
      </c>
      <c r="H935">
        <v>1902</v>
      </c>
      <c r="I935" s="4">
        <f t="shared" si="59"/>
        <v>92.016298633017882</v>
      </c>
      <c r="J935" t="s">
        <v>20</v>
      </c>
      <c r="K935" t="s">
        <v>21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2015</v>
      </c>
      <c r="S935" t="s">
        <v>2015</v>
      </c>
      <c r="T935" t="s">
        <v>2016</v>
      </c>
    </row>
    <row r="936" spans="1:20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58"/>
        <v>181.93548387096774</v>
      </c>
      <c r="G936" t="s">
        <v>19</v>
      </c>
      <c r="H936">
        <v>105</v>
      </c>
      <c r="I936" s="4">
        <f t="shared" si="59"/>
        <v>107.42857142857143</v>
      </c>
      <c r="J936" t="s">
        <v>20</v>
      </c>
      <c r="K936" t="s">
        <v>21</v>
      </c>
      <c r="L936">
        <v>1456120800</v>
      </c>
      <c r="M936" s="11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2015</v>
      </c>
      <c r="S936" t="s">
        <v>2015</v>
      </c>
      <c r="T936" t="s">
        <v>2016</v>
      </c>
    </row>
    <row r="937" spans="1:20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58"/>
        <v>164.13114754098362</v>
      </c>
      <c r="G937" t="s">
        <v>19</v>
      </c>
      <c r="H937">
        <v>132</v>
      </c>
      <c r="I937" s="4">
        <f t="shared" si="59"/>
        <v>75.848484848484844</v>
      </c>
      <c r="J937" t="s">
        <v>20</v>
      </c>
      <c r="K937" t="s">
        <v>21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2015</v>
      </c>
      <c r="S937" t="s">
        <v>2015</v>
      </c>
      <c r="T937" t="s">
        <v>2016</v>
      </c>
    </row>
    <row r="938" spans="1:20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20</v>
      </c>
      <c r="K938" t="s">
        <v>21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2015</v>
      </c>
      <c r="S938" t="s">
        <v>2015</v>
      </c>
      <c r="T938" t="s">
        <v>2016</v>
      </c>
    </row>
    <row r="939" spans="1:20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58"/>
        <v>49.64385964912281</v>
      </c>
      <c r="G939" t="s">
        <v>63</v>
      </c>
      <c r="H939">
        <v>976</v>
      </c>
      <c r="I939" s="4">
        <f t="shared" si="59"/>
        <v>86.978483606557376</v>
      </c>
      <c r="J939" t="s">
        <v>20</v>
      </c>
      <c r="K939" t="s">
        <v>21</v>
      </c>
      <c r="L939">
        <v>1448517600</v>
      </c>
      <c r="M939" s="11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2017</v>
      </c>
      <c r="S939" t="s">
        <v>2017</v>
      </c>
      <c r="T939" t="s">
        <v>2018</v>
      </c>
    </row>
    <row r="940" spans="1:20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58"/>
        <v>109.70652173913042</v>
      </c>
      <c r="G940" t="s">
        <v>19</v>
      </c>
      <c r="H940">
        <v>96</v>
      </c>
      <c r="I940" s="4">
        <f t="shared" si="59"/>
        <v>105.13541666666667</v>
      </c>
      <c r="J940" t="s">
        <v>20</v>
      </c>
      <c r="K940" t="s">
        <v>21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2023</v>
      </c>
      <c r="S940" t="s">
        <v>2023</v>
      </c>
      <c r="T940" t="s">
        <v>2029</v>
      </c>
    </row>
    <row r="941" spans="1:20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20</v>
      </c>
      <c r="K941" t="s">
        <v>21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2026</v>
      </c>
      <c r="S941" t="s">
        <v>2026</v>
      </c>
      <c r="T941" t="s">
        <v>2027</v>
      </c>
    </row>
    <row r="942" spans="1:20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58"/>
        <v>62.232323232323225</v>
      </c>
      <c r="G942" t="s">
        <v>42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2013</v>
      </c>
      <c r="S942" t="s">
        <v>2013</v>
      </c>
      <c r="T942" t="s">
        <v>2014</v>
      </c>
    </row>
    <row r="943" spans="1:20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20</v>
      </c>
      <c r="K943" t="s">
        <v>21</v>
      </c>
      <c r="L943">
        <v>1294552800</v>
      </c>
      <c r="M943" s="11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2015</v>
      </c>
      <c r="S943" t="s">
        <v>2015</v>
      </c>
      <c r="T943" t="s">
        <v>2016</v>
      </c>
    </row>
    <row r="944" spans="1:20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24</v>
      </c>
      <c r="K944" t="s">
        <v>25</v>
      </c>
      <c r="L944">
        <v>1295935200</v>
      </c>
      <c r="M944" s="11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2015</v>
      </c>
      <c r="S944" t="s">
        <v>2015</v>
      </c>
      <c r="T944" t="s">
        <v>2016</v>
      </c>
    </row>
    <row r="945" spans="1:20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58"/>
        <v>159.58666666666667</v>
      </c>
      <c r="G945" t="s">
        <v>19</v>
      </c>
      <c r="H945">
        <v>114</v>
      </c>
      <c r="I945" s="4">
        <f t="shared" si="59"/>
        <v>104.99122807017544</v>
      </c>
      <c r="J945" t="s">
        <v>20</v>
      </c>
      <c r="K945" t="s">
        <v>21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2009</v>
      </c>
      <c r="S945" t="s">
        <v>2009</v>
      </c>
      <c r="T945" t="s">
        <v>2010</v>
      </c>
    </row>
    <row r="946" spans="1:20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24</v>
      </c>
      <c r="K946" t="s">
        <v>25</v>
      </c>
      <c r="L946">
        <v>1486706400</v>
      </c>
      <c r="M946" s="11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2030</v>
      </c>
      <c r="S946" t="s">
        <v>2030</v>
      </c>
      <c r="T946" t="s">
        <v>2031</v>
      </c>
    </row>
    <row r="947" spans="1:20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20</v>
      </c>
      <c r="K947" t="s">
        <v>21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2030</v>
      </c>
      <c r="S947" t="s">
        <v>2030</v>
      </c>
      <c r="T947" t="s">
        <v>2031</v>
      </c>
    </row>
    <row r="948" spans="1:20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20</v>
      </c>
      <c r="K948" t="s">
        <v>21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2015</v>
      </c>
      <c r="S948" t="s">
        <v>2015</v>
      </c>
      <c r="T948" t="s">
        <v>2016</v>
      </c>
    </row>
    <row r="949" spans="1:20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20</v>
      </c>
      <c r="K949" t="s">
        <v>21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2015</v>
      </c>
      <c r="S949" t="s">
        <v>2015</v>
      </c>
      <c r="T949" t="s">
        <v>2016</v>
      </c>
    </row>
    <row r="950" spans="1:20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58"/>
        <v>62.957446808510639</v>
      </c>
      <c r="G950" t="s">
        <v>63</v>
      </c>
      <c r="H950">
        <v>160</v>
      </c>
      <c r="I950" s="4">
        <f t="shared" si="59"/>
        <v>36.987499999999997</v>
      </c>
      <c r="J950" t="s">
        <v>20</v>
      </c>
      <c r="K950" t="s">
        <v>21</v>
      </c>
      <c r="L950">
        <v>1418364000</v>
      </c>
      <c r="M950" s="11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2017</v>
      </c>
      <c r="S950" t="s">
        <v>2017</v>
      </c>
      <c r="T950" t="s">
        <v>2018</v>
      </c>
    </row>
    <row r="951" spans="1:20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58"/>
        <v>161.35593220338984</v>
      </c>
      <c r="G951" t="s">
        <v>19</v>
      </c>
      <c r="H951">
        <v>203</v>
      </c>
      <c r="I951" s="4">
        <f t="shared" si="59"/>
        <v>46.896551724137929</v>
      </c>
      <c r="J951" t="s">
        <v>20</v>
      </c>
      <c r="K951" t="s">
        <v>21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2013</v>
      </c>
      <c r="S951" t="s">
        <v>2013</v>
      </c>
      <c r="T951" t="s">
        <v>2014</v>
      </c>
    </row>
    <row r="952" spans="1:20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20</v>
      </c>
      <c r="K952" t="s">
        <v>21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2015</v>
      </c>
      <c r="S952" t="s">
        <v>2015</v>
      </c>
      <c r="T952" t="s">
        <v>2016</v>
      </c>
    </row>
    <row r="953" spans="1:20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58"/>
        <v>1096.9379310344827</v>
      </c>
      <c r="G953" t="s">
        <v>19</v>
      </c>
      <c r="H953">
        <v>1559</v>
      </c>
      <c r="I953" s="4">
        <f t="shared" si="59"/>
        <v>102.02437459910199</v>
      </c>
      <c r="J953" t="s">
        <v>20</v>
      </c>
      <c r="K953" t="s">
        <v>21</v>
      </c>
      <c r="L953">
        <v>1482732000</v>
      </c>
      <c r="M953" s="11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2011</v>
      </c>
      <c r="S953" t="s">
        <v>2011</v>
      </c>
      <c r="T953" t="s">
        <v>2012</v>
      </c>
    </row>
    <row r="954" spans="1:20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58"/>
        <v>70.094158075601371</v>
      </c>
      <c r="G954" t="s">
        <v>63</v>
      </c>
      <c r="H954">
        <v>2266</v>
      </c>
      <c r="I954" s="4">
        <f t="shared" si="59"/>
        <v>45.007502206531335</v>
      </c>
      <c r="J954" t="s">
        <v>20</v>
      </c>
      <c r="K954" t="s">
        <v>21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2017</v>
      </c>
      <c r="S954" t="s">
        <v>2017</v>
      </c>
      <c r="T954" t="s">
        <v>2018</v>
      </c>
    </row>
    <row r="955" spans="1:20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20</v>
      </c>
      <c r="K955" t="s">
        <v>21</v>
      </c>
      <c r="L955">
        <v>1450591200</v>
      </c>
      <c r="M955" s="11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2017</v>
      </c>
      <c r="S955" t="s">
        <v>2017</v>
      </c>
      <c r="T955" t="s">
        <v>2039</v>
      </c>
    </row>
    <row r="956" spans="1:20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58"/>
        <v>367.0985915492958</v>
      </c>
      <c r="G956" t="s">
        <v>19</v>
      </c>
      <c r="H956">
        <v>1548</v>
      </c>
      <c r="I956" s="4">
        <f t="shared" si="59"/>
        <v>101.02325581395348</v>
      </c>
      <c r="J956" t="s">
        <v>24</v>
      </c>
      <c r="K956" t="s">
        <v>25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2013</v>
      </c>
      <c r="S956" t="s">
        <v>2013</v>
      </c>
      <c r="T956" t="s">
        <v>2014</v>
      </c>
    </row>
    <row r="957" spans="1:20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58"/>
        <v>1109</v>
      </c>
      <c r="G957" t="s">
        <v>19</v>
      </c>
      <c r="H957">
        <v>80</v>
      </c>
      <c r="I957" s="4">
        <f t="shared" si="59"/>
        <v>97.037499999999994</v>
      </c>
      <c r="J957" t="s">
        <v>20</v>
      </c>
      <c r="K957" t="s">
        <v>21</v>
      </c>
      <c r="L957">
        <v>1353823200</v>
      </c>
      <c r="M957" s="11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2015</v>
      </c>
      <c r="S957" t="s">
        <v>2015</v>
      </c>
      <c r="T957" t="s">
        <v>2016</v>
      </c>
    </row>
    <row r="958" spans="1:20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20</v>
      </c>
      <c r="K958" t="s">
        <v>21</v>
      </c>
      <c r="L958">
        <v>1450764000</v>
      </c>
      <c r="M958" s="11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2017</v>
      </c>
      <c r="S958" t="s">
        <v>2017</v>
      </c>
      <c r="T958" t="s">
        <v>2039</v>
      </c>
    </row>
    <row r="959" spans="1:20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58"/>
        <v>126.87755102040816</v>
      </c>
      <c r="G959" t="s">
        <v>19</v>
      </c>
      <c r="H959">
        <v>131</v>
      </c>
      <c r="I959" s="4">
        <f t="shared" si="59"/>
        <v>94.916030534351151</v>
      </c>
      <c r="J959" t="s">
        <v>20</v>
      </c>
      <c r="K959" t="s">
        <v>21</v>
      </c>
      <c r="L959">
        <v>1329372000</v>
      </c>
      <c r="M959" s="11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2015</v>
      </c>
      <c r="S959" t="s">
        <v>2015</v>
      </c>
      <c r="T959" t="s">
        <v>2016</v>
      </c>
    </row>
    <row r="960" spans="1:20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58"/>
        <v>734.63636363636363</v>
      </c>
      <c r="G960" t="s">
        <v>19</v>
      </c>
      <c r="H960">
        <v>112</v>
      </c>
      <c r="I960" s="4">
        <f t="shared" si="59"/>
        <v>72.151785714285708</v>
      </c>
      <c r="J960" t="s">
        <v>20</v>
      </c>
      <c r="K960" t="s">
        <v>21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2017</v>
      </c>
      <c r="S960" t="s">
        <v>2017</v>
      </c>
      <c r="T960" t="s">
        <v>2025</v>
      </c>
    </row>
    <row r="961" spans="1:20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20</v>
      </c>
      <c r="K961" t="s">
        <v>21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2023</v>
      </c>
      <c r="S961" t="s">
        <v>2023</v>
      </c>
      <c r="T961" t="s">
        <v>2035</v>
      </c>
    </row>
    <row r="962" spans="1:20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20</v>
      </c>
      <c r="K962" t="s">
        <v>21</v>
      </c>
      <c r="L962">
        <v>1454911200</v>
      </c>
      <c r="M962" s="11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2013</v>
      </c>
      <c r="S962" t="s">
        <v>2013</v>
      </c>
      <c r="T962" t="s">
        <v>2014</v>
      </c>
    </row>
    <row r="963" spans="1:20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si="58"/>
        <v>119.29824561403508</v>
      </c>
      <c r="G963" t="s">
        <v>19</v>
      </c>
      <c r="H963">
        <v>155</v>
      </c>
      <c r="I963" s="4">
        <f t="shared" si="59"/>
        <v>43.87096774193548</v>
      </c>
      <c r="J963" t="s">
        <v>20</v>
      </c>
      <c r="K963" t="s">
        <v>21</v>
      </c>
      <c r="L963">
        <v>1297922400</v>
      </c>
      <c r="M963" s="11">
        <f t="shared" ref="M963:M1001" si="60">(((L963/60)/60)/24)+DATE(1970,1,1)</f>
        <v>40591.25</v>
      </c>
      <c r="N963">
        <v>1298268000</v>
      </c>
      <c r="O963" s="11">
        <f t="shared" ref="O963:O1001" si="61">(((N963/60)/60)/24)+DATE(1970,1,1)</f>
        <v>40595.25</v>
      </c>
      <c r="P963" t="b">
        <v>0</v>
      </c>
      <c r="Q963" t="b">
        <v>0</v>
      </c>
      <c r="R963" t="s">
        <v>2023</v>
      </c>
      <c r="S963" t="s">
        <v>2023</v>
      </c>
      <c r="T963" t="s">
        <v>2035</v>
      </c>
    </row>
    <row r="964" spans="1:20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ref="F964:F1001" si="62">E964/D964*100</f>
        <v>296.02777777777777</v>
      </c>
      <c r="G964" t="s">
        <v>19</v>
      </c>
      <c r="H964">
        <v>266</v>
      </c>
      <c r="I964" s="4">
        <f t="shared" ref="I964:I1001" si="63">E964/H964</f>
        <v>40.063909774436091</v>
      </c>
      <c r="J964" t="s">
        <v>20</v>
      </c>
      <c r="K964" t="s">
        <v>21</v>
      </c>
      <c r="L964">
        <v>1384408800</v>
      </c>
      <c r="M964" s="11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2009</v>
      </c>
      <c r="S964" t="s">
        <v>2009</v>
      </c>
      <c r="T964" t="s">
        <v>2010</v>
      </c>
    </row>
    <row r="965" spans="1:20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94</v>
      </c>
      <c r="K965" t="s">
        <v>95</v>
      </c>
      <c r="L965">
        <v>1299304800</v>
      </c>
      <c r="M965" s="11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2030</v>
      </c>
      <c r="S965" t="s">
        <v>2030</v>
      </c>
      <c r="T965" t="s">
        <v>2031</v>
      </c>
    </row>
    <row r="966" spans="1:20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62"/>
        <v>355.7837837837838</v>
      </c>
      <c r="G966" t="s">
        <v>19</v>
      </c>
      <c r="H966">
        <v>155</v>
      </c>
      <c r="I966" s="4">
        <f t="shared" si="63"/>
        <v>84.92903225806451</v>
      </c>
      <c r="J966" t="s">
        <v>20</v>
      </c>
      <c r="K966" t="s">
        <v>21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2015</v>
      </c>
      <c r="S966" t="s">
        <v>2015</v>
      </c>
      <c r="T966" t="s">
        <v>2016</v>
      </c>
    </row>
    <row r="967" spans="1:20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62"/>
        <v>386.40909090909093</v>
      </c>
      <c r="G967" t="s">
        <v>19</v>
      </c>
      <c r="H967">
        <v>207</v>
      </c>
      <c r="I967" s="4">
        <f t="shared" si="63"/>
        <v>41.067632850241544</v>
      </c>
      <c r="J967" t="s">
        <v>36</v>
      </c>
      <c r="K967" t="s">
        <v>37</v>
      </c>
      <c r="L967">
        <v>1264399200</v>
      </c>
      <c r="M967" s="11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2011</v>
      </c>
      <c r="S967" t="s">
        <v>2011</v>
      </c>
      <c r="T967" t="s">
        <v>2012</v>
      </c>
    </row>
    <row r="968" spans="1:20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62"/>
        <v>792.23529411764707</v>
      </c>
      <c r="G968" t="s">
        <v>19</v>
      </c>
      <c r="H968">
        <v>245</v>
      </c>
      <c r="I968" s="4">
        <f t="shared" si="63"/>
        <v>54.971428571428568</v>
      </c>
      <c r="J968" t="s">
        <v>20</v>
      </c>
      <c r="K968" t="s">
        <v>21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2015</v>
      </c>
      <c r="S968" t="s">
        <v>2015</v>
      </c>
      <c r="T968" t="s">
        <v>2016</v>
      </c>
    </row>
    <row r="969" spans="1:20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62"/>
        <v>137.03393665158373</v>
      </c>
      <c r="G969" t="s">
        <v>19</v>
      </c>
      <c r="H969">
        <v>1573</v>
      </c>
      <c r="I969" s="4">
        <f t="shared" si="63"/>
        <v>77.010807374443743</v>
      </c>
      <c r="J969" t="s">
        <v>20</v>
      </c>
      <c r="K969" t="s">
        <v>21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2011</v>
      </c>
      <c r="S969" t="s">
        <v>2011</v>
      </c>
      <c r="T969" t="s">
        <v>2038</v>
      </c>
    </row>
    <row r="970" spans="1:20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62"/>
        <v>338.20833333333337</v>
      </c>
      <c r="G970" t="s">
        <v>19</v>
      </c>
      <c r="H970">
        <v>114</v>
      </c>
      <c r="I970" s="4">
        <f t="shared" si="63"/>
        <v>71.201754385964918</v>
      </c>
      <c r="J970" t="s">
        <v>20</v>
      </c>
      <c r="K970" t="s">
        <v>21</v>
      </c>
      <c r="L970">
        <v>1293861600</v>
      </c>
      <c r="M970" s="11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2009</v>
      </c>
      <c r="S970" t="s">
        <v>2009</v>
      </c>
      <c r="T970" t="s">
        <v>2010</v>
      </c>
    </row>
    <row r="971" spans="1:20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62"/>
        <v>108.22784810126582</v>
      </c>
      <c r="G971" t="s">
        <v>19</v>
      </c>
      <c r="H971">
        <v>93</v>
      </c>
      <c r="I971" s="4">
        <f t="shared" si="63"/>
        <v>91.935483870967744</v>
      </c>
      <c r="J971" t="s">
        <v>20</v>
      </c>
      <c r="K971" t="s">
        <v>21</v>
      </c>
      <c r="L971">
        <v>1576994400</v>
      </c>
      <c r="M971" s="11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2015</v>
      </c>
      <c r="S971" t="s">
        <v>2015</v>
      </c>
      <c r="T971" t="s">
        <v>2016</v>
      </c>
    </row>
    <row r="972" spans="1:20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20</v>
      </c>
      <c r="K972" t="s">
        <v>21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2015</v>
      </c>
      <c r="S972" t="s">
        <v>2015</v>
      </c>
      <c r="T972" t="s">
        <v>2016</v>
      </c>
    </row>
    <row r="973" spans="1:20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20</v>
      </c>
      <c r="K973" t="s">
        <v>21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2017</v>
      </c>
      <c r="S973" t="s">
        <v>2017</v>
      </c>
      <c r="T973" t="s">
        <v>2036</v>
      </c>
    </row>
    <row r="974" spans="1:20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62"/>
        <v>228.3934426229508</v>
      </c>
      <c r="G974" t="s">
        <v>19</v>
      </c>
      <c r="H974">
        <v>1681</v>
      </c>
      <c r="I974" s="4">
        <f t="shared" si="63"/>
        <v>58.015466983938133</v>
      </c>
      <c r="J974" t="s">
        <v>20</v>
      </c>
      <c r="K974" t="s">
        <v>21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2013</v>
      </c>
      <c r="S974" t="s">
        <v>2013</v>
      </c>
      <c r="T974" t="s">
        <v>2014</v>
      </c>
    </row>
    <row r="975" spans="1:20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20</v>
      </c>
      <c r="K975" t="s">
        <v>21</v>
      </c>
      <c r="L975">
        <v>1291960800</v>
      </c>
      <c r="M975" s="11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2015</v>
      </c>
      <c r="S975" t="s">
        <v>2015</v>
      </c>
      <c r="T975" t="s">
        <v>2016</v>
      </c>
    </row>
    <row r="976" spans="1:20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62"/>
        <v>373.875</v>
      </c>
      <c r="G976" t="s">
        <v>19</v>
      </c>
      <c r="H976">
        <v>32</v>
      </c>
      <c r="I976" s="4">
        <f t="shared" si="63"/>
        <v>93.46875</v>
      </c>
      <c r="J976" t="s">
        <v>20</v>
      </c>
      <c r="K976" t="s">
        <v>21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2011</v>
      </c>
      <c r="S976" t="s">
        <v>2011</v>
      </c>
      <c r="T976" t="s">
        <v>2021</v>
      </c>
    </row>
    <row r="977" spans="1:20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62"/>
        <v>154.92592592592592</v>
      </c>
      <c r="G977" t="s">
        <v>19</v>
      </c>
      <c r="H977">
        <v>135</v>
      </c>
      <c r="I977" s="4">
        <f t="shared" si="63"/>
        <v>61.970370370370368</v>
      </c>
      <c r="J977" t="s">
        <v>20</v>
      </c>
      <c r="K977" t="s">
        <v>21</v>
      </c>
      <c r="L977">
        <v>1448776800</v>
      </c>
      <c r="M977" s="11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2015</v>
      </c>
      <c r="S977" t="s">
        <v>2015</v>
      </c>
      <c r="T977" t="s">
        <v>2016</v>
      </c>
    </row>
    <row r="978" spans="1:20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62"/>
        <v>322.14999999999998</v>
      </c>
      <c r="G978" t="s">
        <v>19</v>
      </c>
      <c r="H978">
        <v>140</v>
      </c>
      <c r="I978" s="4">
        <f t="shared" si="63"/>
        <v>92.042857142857144</v>
      </c>
      <c r="J978" t="s">
        <v>20</v>
      </c>
      <c r="K978" t="s">
        <v>21</v>
      </c>
      <c r="L978">
        <v>1296194400</v>
      </c>
      <c r="M978" s="11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2015</v>
      </c>
      <c r="S978" t="s">
        <v>2015</v>
      </c>
      <c r="T978" t="s">
        <v>2016</v>
      </c>
    </row>
    <row r="979" spans="1:20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20</v>
      </c>
      <c r="K979" t="s">
        <v>21</v>
      </c>
      <c r="L979">
        <v>1517983200</v>
      </c>
      <c r="M979" s="11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2009</v>
      </c>
      <c r="S979" t="s">
        <v>2009</v>
      </c>
      <c r="T979" t="s">
        <v>2010</v>
      </c>
    </row>
    <row r="980" spans="1:20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62"/>
        <v>864.1</v>
      </c>
      <c r="G980" t="s">
        <v>19</v>
      </c>
      <c r="H980">
        <v>92</v>
      </c>
      <c r="I980" s="4">
        <f t="shared" si="63"/>
        <v>93.923913043478265</v>
      </c>
      <c r="J980" t="s">
        <v>20</v>
      </c>
      <c r="K980" t="s">
        <v>21</v>
      </c>
      <c r="L980">
        <v>1478930400</v>
      </c>
      <c r="M980" s="11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2026</v>
      </c>
      <c r="S980" t="s">
        <v>2026</v>
      </c>
      <c r="T980" t="s">
        <v>2027</v>
      </c>
    </row>
    <row r="981" spans="1:20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62"/>
        <v>143.26245847176079</v>
      </c>
      <c r="G981" t="s">
        <v>19</v>
      </c>
      <c r="H981">
        <v>1015</v>
      </c>
      <c r="I981" s="4">
        <f t="shared" si="63"/>
        <v>84.969458128078813</v>
      </c>
      <c r="J981" t="s">
        <v>36</v>
      </c>
      <c r="K981" t="s">
        <v>37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2015</v>
      </c>
      <c r="S981" t="s">
        <v>2015</v>
      </c>
      <c r="T981" t="s">
        <v>2016</v>
      </c>
    </row>
    <row r="982" spans="1:20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20</v>
      </c>
      <c r="K982" t="s">
        <v>21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2023</v>
      </c>
      <c r="S982" t="s">
        <v>2023</v>
      </c>
      <c r="T982" t="s">
        <v>2024</v>
      </c>
    </row>
    <row r="983" spans="1:20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62"/>
        <v>178.22388059701493</v>
      </c>
      <c r="G983" t="s">
        <v>19</v>
      </c>
      <c r="H983">
        <v>323</v>
      </c>
      <c r="I983" s="4">
        <f t="shared" si="63"/>
        <v>36.969040247678016</v>
      </c>
      <c r="J983" t="s">
        <v>20</v>
      </c>
      <c r="K983" t="s">
        <v>21</v>
      </c>
      <c r="L983">
        <v>1514181600</v>
      </c>
      <c r="M983" s="11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2013</v>
      </c>
      <c r="S983" t="s">
        <v>2013</v>
      </c>
      <c r="T983" t="s">
        <v>2014</v>
      </c>
    </row>
    <row r="984" spans="1:20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20</v>
      </c>
      <c r="K984" t="s">
        <v>21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2017</v>
      </c>
      <c r="S984" t="s">
        <v>2017</v>
      </c>
      <c r="T984" t="s">
        <v>2018</v>
      </c>
    </row>
    <row r="985" spans="1:20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62"/>
        <v>145.93648334624322</v>
      </c>
      <c r="G985" t="s">
        <v>19</v>
      </c>
      <c r="H985">
        <v>2326</v>
      </c>
      <c r="I985" s="4">
        <f t="shared" si="63"/>
        <v>80.999140154772135</v>
      </c>
      <c r="J985" t="s">
        <v>20</v>
      </c>
      <c r="K985" t="s">
        <v>21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2017</v>
      </c>
      <c r="S985" t="s">
        <v>2017</v>
      </c>
      <c r="T985" t="s">
        <v>2018</v>
      </c>
    </row>
    <row r="986" spans="1:20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62"/>
        <v>152.46153846153848</v>
      </c>
      <c r="G986" t="s">
        <v>19</v>
      </c>
      <c r="H986">
        <v>381</v>
      </c>
      <c r="I986" s="4">
        <f t="shared" si="63"/>
        <v>26.010498687664043</v>
      </c>
      <c r="J986" t="s">
        <v>20</v>
      </c>
      <c r="K986" t="s">
        <v>21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2015</v>
      </c>
      <c r="S986" t="s">
        <v>2015</v>
      </c>
      <c r="T986" t="s">
        <v>2016</v>
      </c>
    </row>
    <row r="987" spans="1:20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20</v>
      </c>
      <c r="K987" t="s">
        <v>21</v>
      </c>
      <c r="L987">
        <v>1386309600</v>
      </c>
      <c r="M987" s="11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2011</v>
      </c>
      <c r="S987" t="s">
        <v>2011</v>
      </c>
      <c r="T987" t="s">
        <v>2012</v>
      </c>
    </row>
    <row r="988" spans="1:20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20</v>
      </c>
      <c r="K988" t="s">
        <v>21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2011</v>
      </c>
      <c r="S988" t="s">
        <v>2011</v>
      </c>
      <c r="T988" t="s">
        <v>2012</v>
      </c>
    </row>
    <row r="989" spans="1:20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62"/>
        <v>216.79032258064518</v>
      </c>
      <c r="G989" t="s">
        <v>19</v>
      </c>
      <c r="H989">
        <v>480</v>
      </c>
      <c r="I989" s="4">
        <f t="shared" si="63"/>
        <v>28.002083333333335</v>
      </c>
      <c r="J989" t="s">
        <v>20</v>
      </c>
      <c r="K989" t="s">
        <v>21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2017</v>
      </c>
      <c r="S989" t="s">
        <v>2017</v>
      </c>
      <c r="T989" t="s">
        <v>2018</v>
      </c>
    </row>
    <row r="990" spans="1:20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20</v>
      </c>
      <c r="K990" t="s">
        <v>21</v>
      </c>
      <c r="L990">
        <v>1478930400</v>
      </c>
      <c r="M990" s="11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2023</v>
      </c>
      <c r="S990" t="s">
        <v>2023</v>
      </c>
      <c r="T990" t="s">
        <v>2032</v>
      </c>
    </row>
    <row r="991" spans="1:20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62"/>
        <v>499.58333333333337</v>
      </c>
      <c r="G991" t="s">
        <v>19</v>
      </c>
      <c r="H991">
        <v>226</v>
      </c>
      <c r="I991" s="4">
        <f t="shared" si="63"/>
        <v>53.053097345132741</v>
      </c>
      <c r="J991" t="s">
        <v>20</v>
      </c>
      <c r="K991" t="s">
        <v>21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2023</v>
      </c>
      <c r="S991" t="s">
        <v>2023</v>
      </c>
      <c r="T991" t="s">
        <v>2035</v>
      </c>
    </row>
    <row r="992" spans="1:20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20</v>
      </c>
      <c r="K992" t="s">
        <v>21</v>
      </c>
      <c r="L992">
        <v>1456984800</v>
      </c>
      <c r="M992" s="11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2017</v>
      </c>
      <c r="S992" t="s">
        <v>2017</v>
      </c>
      <c r="T992" t="s">
        <v>2020</v>
      </c>
    </row>
    <row r="993" spans="1:20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62"/>
        <v>113.17346938775511</v>
      </c>
      <c r="G993" t="s">
        <v>19</v>
      </c>
      <c r="H993">
        <v>241</v>
      </c>
      <c r="I993" s="4">
        <f t="shared" si="63"/>
        <v>46.020746887966808</v>
      </c>
      <c r="J993" t="s">
        <v>20</v>
      </c>
      <c r="K993" t="s">
        <v>21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2011</v>
      </c>
      <c r="S993" t="s">
        <v>2011</v>
      </c>
      <c r="T993" t="s">
        <v>2012</v>
      </c>
    </row>
    <row r="994" spans="1:20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62"/>
        <v>426.54838709677421</v>
      </c>
      <c r="G994" t="s">
        <v>19</v>
      </c>
      <c r="H994">
        <v>132</v>
      </c>
      <c r="I994" s="4">
        <f t="shared" si="63"/>
        <v>100.17424242424242</v>
      </c>
      <c r="J994" t="s">
        <v>20</v>
      </c>
      <c r="K994" t="s">
        <v>21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2017</v>
      </c>
      <c r="S994" t="s">
        <v>2017</v>
      </c>
      <c r="T994" t="s">
        <v>2020</v>
      </c>
    </row>
    <row r="995" spans="1:20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62"/>
        <v>77.632653061224488</v>
      </c>
      <c r="G995" t="s">
        <v>63</v>
      </c>
      <c r="H995">
        <v>75</v>
      </c>
      <c r="I995" s="4">
        <f t="shared" si="63"/>
        <v>101.44</v>
      </c>
      <c r="J995" t="s">
        <v>94</v>
      </c>
      <c r="K995" t="s">
        <v>95</v>
      </c>
      <c r="L995">
        <v>1450936800</v>
      </c>
      <c r="M995" s="11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2030</v>
      </c>
      <c r="S995" t="s">
        <v>2030</v>
      </c>
      <c r="T995" t="s">
        <v>2031</v>
      </c>
    </row>
    <row r="996" spans="1:20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20</v>
      </c>
      <c r="K996" t="s">
        <v>21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2023</v>
      </c>
      <c r="S996" t="s">
        <v>2023</v>
      </c>
      <c r="T996" t="s">
        <v>2035</v>
      </c>
    </row>
    <row r="997" spans="1:20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si="62"/>
        <v>157.46762589928059</v>
      </c>
      <c r="G997" t="s">
        <v>19</v>
      </c>
      <c r="H997">
        <v>2043</v>
      </c>
      <c r="I997" s="4">
        <f t="shared" si="63"/>
        <v>74.995594713656388</v>
      </c>
      <c r="J997" t="s">
        <v>20</v>
      </c>
      <c r="K997" t="s">
        <v>21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2009</v>
      </c>
      <c r="S997" t="s">
        <v>2009</v>
      </c>
      <c r="T997" t="s">
        <v>2010</v>
      </c>
    </row>
    <row r="998" spans="1:20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20</v>
      </c>
      <c r="K998" t="s">
        <v>21</v>
      </c>
      <c r="L998">
        <v>1357106400</v>
      </c>
      <c r="M998" s="11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2015</v>
      </c>
      <c r="S998" t="s">
        <v>2015</v>
      </c>
      <c r="T998" t="s">
        <v>2016</v>
      </c>
    </row>
    <row r="999" spans="1:20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62"/>
        <v>60.565789473684205</v>
      </c>
      <c r="G999" t="s">
        <v>63</v>
      </c>
      <c r="H999">
        <v>139</v>
      </c>
      <c r="I999" s="4">
        <f t="shared" si="63"/>
        <v>33.115107913669064</v>
      </c>
      <c r="J999" t="s">
        <v>94</v>
      </c>
      <c r="K999" t="s">
        <v>95</v>
      </c>
      <c r="L999">
        <v>1390197600</v>
      </c>
      <c r="M999" s="11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2015</v>
      </c>
      <c r="S999" t="s">
        <v>2015</v>
      </c>
      <c r="T999" t="s">
        <v>2016</v>
      </c>
    </row>
    <row r="1000" spans="1:20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20</v>
      </c>
      <c r="K1000" t="s">
        <v>21</v>
      </c>
      <c r="L1000">
        <v>1265868000</v>
      </c>
      <c r="M1000" s="11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2011</v>
      </c>
      <c r="S1000" t="s">
        <v>2011</v>
      </c>
      <c r="T1000" t="s">
        <v>2021</v>
      </c>
    </row>
    <row r="1001" spans="1:20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62"/>
        <v>56.542754275427541</v>
      </c>
      <c r="G1001" t="s">
        <v>63</v>
      </c>
      <c r="H1001">
        <v>1122</v>
      </c>
      <c r="I1001" s="4">
        <f t="shared" si="63"/>
        <v>55.98841354723708</v>
      </c>
      <c r="J1001" t="s">
        <v>20</v>
      </c>
      <c r="K1001" t="s">
        <v>21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2009</v>
      </c>
      <c r="S1001" t="s">
        <v>2009</v>
      </c>
      <c r="T1001" t="s">
        <v>2010</v>
      </c>
    </row>
  </sheetData>
  <conditionalFormatting sqref="G1:G1048576">
    <cfRule type="containsText" dxfId="5" priority="5" operator="containsText" text="canceled">
      <formula>NOT(ISERROR(SEARCH("canceled",G1)))</formula>
    </cfRule>
    <cfRule type="containsText" dxfId="4" priority="6" operator="containsText" text="live">
      <formula>NOT(ISERROR(SEARCH("live",G1)))</formula>
    </cfRule>
    <cfRule type="containsText" dxfId="3" priority="7" operator="containsText" text="live">
      <formula>NOT(ISERROR(SEARCH("live",G1)))</formula>
    </cfRule>
    <cfRule type="containsText" dxfId="2" priority="8" operator="containsText" text="live">
      <formula>NOT(ISERROR(SEARCH("live",G1)))</formula>
    </cfRule>
    <cfRule type="containsText" dxfId="1" priority="9" operator="containsText" text="successful">
      <formula>NOT(ISERROR(SEARCH("successful",G1)))</formula>
    </cfRule>
    <cfRule type="containsText" dxfId="0" priority="1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4">
      <colorScale>
        <cfvo type="num" val="0"/>
        <cfvo type="percentile" val="100"/>
        <cfvo type="num" val="200"/>
        <color rgb="FFC00000"/>
        <color theme="9" tint="0.39997558519241921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6C42-E61A-6A41-B517-53263935FF41}">
  <sheetPr codeName="Sheet2"/>
  <dimension ref="A1:F14"/>
  <sheetViews>
    <sheetView workbookViewId="0">
      <selection activeCell="D27" sqref="D27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2045</v>
      </c>
    </row>
    <row r="3" spans="1:6" x14ac:dyDescent="0.2">
      <c r="A3" s="8" t="s">
        <v>2046</v>
      </c>
      <c r="B3" s="8" t="s">
        <v>2042</v>
      </c>
    </row>
    <row r="4" spans="1:6" x14ac:dyDescent="0.2">
      <c r="A4" s="8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2044</v>
      </c>
    </row>
    <row r="5" spans="1:6" x14ac:dyDescent="0.2">
      <c r="A5" s="9" t="s">
        <v>2017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2009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2026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2040</v>
      </c>
      <c r="E8">
        <v>4</v>
      </c>
      <c r="F8">
        <v>4</v>
      </c>
    </row>
    <row r="9" spans="1:6" x14ac:dyDescent="0.2">
      <c r="A9" s="9" t="s">
        <v>2011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2030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2023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2013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2015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9E1-B328-7B44-9E4D-1317C755B44C}">
  <sheetPr codeName="Sheet3"/>
  <dimension ref="A1:F30"/>
  <sheetViews>
    <sheetView topLeftCell="A3" workbookViewId="0">
      <selection activeCell="H32" sqref="H32"/>
    </sheetView>
  </sheetViews>
  <sheetFormatPr baseColWidth="10" defaultRowHeight="16" x14ac:dyDescent="0.2"/>
  <cols>
    <col min="1" max="1" width="19.332031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2045</v>
      </c>
    </row>
    <row r="2" spans="1:6" x14ac:dyDescent="0.2">
      <c r="A2" s="8" t="s">
        <v>2007</v>
      </c>
      <c r="B2" t="s">
        <v>2068</v>
      </c>
    </row>
    <row r="4" spans="1:6" x14ac:dyDescent="0.2">
      <c r="A4" s="8" t="s">
        <v>2067</v>
      </c>
      <c r="B4" s="8" t="s">
        <v>2042</v>
      </c>
    </row>
    <row r="5" spans="1:6" x14ac:dyDescent="0.2">
      <c r="A5" s="8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2044</v>
      </c>
    </row>
    <row r="6" spans="1:6" x14ac:dyDescent="0.2">
      <c r="A6" s="9" t="s">
        <v>2025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2041</v>
      </c>
      <c r="E7">
        <v>4</v>
      </c>
      <c r="F7">
        <v>4</v>
      </c>
    </row>
    <row r="8" spans="1:6" x14ac:dyDescent="0.2">
      <c r="A8" s="9" t="s">
        <v>2018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2020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2019</v>
      </c>
      <c r="C10">
        <v>8</v>
      </c>
      <c r="E10">
        <v>10</v>
      </c>
      <c r="F10">
        <v>18</v>
      </c>
    </row>
    <row r="11" spans="1:6" x14ac:dyDescent="0.2">
      <c r="A11" s="9" t="s">
        <v>2029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2010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2021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2034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2033</v>
      </c>
      <c r="C15">
        <v>3</v>
      </c>
      <c r="E15">
        <v>4</v>
      </c>
      <c r="F15">
        <v>7</v>
      </c>
    </row>
    <row r="16" spans="1:6" x14ac:dyDescent="0.2">
      <c r="A16" s="9" t="s">
        <v>2037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2024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2031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2016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2032</v>
      </c>
      <c r="C20">
        <v>4</v>
      </c>
      <c r="E20">
        <v>4</v>
      </c>
      <c r="F20">
        <v>8</v>
      </c>
    </row>
    <row r="21" spans="1:6" x14ac:dyDescent="0.2">
      <c r="A21" s="9" t="s">
        <v>2012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2039</v>
      </c>
      <c r="C22">
        <v>9</v>
      </c>
      <c r="E22">
        <v>5</v>
      </c>
      <c r="F22">
        <v>14</v>
      </c>
    </row>
    <row r="23" spans="1:6" x14ac:dyDescent="0.2">
      <c r="A23" s="9" t="s">
        <v>2028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2036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2035</v>
      </c>
      <c r="C25">
        <v>7</v>
      </c>
      <c r="E25">
        <v>14</v>
      </c>
      <c r="F25">
        <v>21</v>
      </c>
    </row>
    <row r="26" spans="1:6" x14ac:dyDescent="0.2">
      <c r="A26" s="9" t="s">
        <v>2027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2022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2014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2038</v>
      </c>
      <c r="E29">
        <v>3</v>
      </c>
      <c r="F29">
        <v>3</v>
      </c>
    </row>
    <row r="30" spans="1:6" x14ac:dyDescent="0.2">
      <c r="A30" s="9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7CA-97FF-5046-8327-EBBA337CDDAD}">
  <sheetPr codeName="Sheet4"/>
  <dimension ref="A2:E19"/>
  <sheetViews>
    <sheetView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8.6640625" bestFit="1" customWidth="1"/>
    <col min="8" max="8" width="15.6640625" bestFit="1" customWidth="1"/>
    <col min="9" max="9" width="28.6640625" bestFit="1" customWidth="1"/>
    <col min="10" max="10" width="20.5" bestFit="1" customWidth="1"/>
    <col min="11" max="11" width="33.5" bestFit="1" customWidth="1"/>
  </cols>
  <sheetData>
    <row r="2" spans="1:5" x14ac:dyDescent="0.2">
      <c r="A2" s="8" t="s">
        <v>2007</v>
      </c>
      <c r="B2" t="s">
        <v>2045</v>
      </c>
    </row>
    <row r="3" spans="1:5" x14ac:dyDescent="0.2">
      <c r="A3" s="8" t="s">
        <v>2084</v>
      </c>
      <c r="B3" t="s">
        <v>2068</v>
      </c>
    </row>
    <row r="5" spans="1:5" x14ac:dyDescent="0.2">
      <c r="A5" s="8" t="s">
        <v>2083</v>
      </c>
      <c r="B5" s="8" t="s">
        <v>2042</v>
      </c>
    </row>
    <row r="6" spans="1:5" x14ac:dyDescent="0.2">
      <c r="A6" s="8" t="s">
        <v>2043</v>
      </c>
      <c r="B6" t="s">
        <v>63</v>
      </c>
      <c r="C6" t="s">
        <v>14</v>
      </c>
      <c r="D6" t="s">
        <v>19</v>
      </c>
      <c r="E6" t="s">
        <v>2044</v>
      </c>
    </row>
    <row r="7" spans="1:5" x14ac:dyDescent="0.2">
      <c r="A7" s="12" t="s">
        <v>2071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2" t="s">
        <v>2072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2" t="s">
        <v>2073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2" t="s">
        <v>2074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2" t="s">
        <v>2075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2" t="s">
        <v>2076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2" t="s">
        <v>2077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2" t="s">
        <v>2078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2" t="s">
        <v>2079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2" t="s">
        <v>2080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2" t="s">
        <v>2081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2" t="s">
        <v>2082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2" t="s">
        <v>2044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C1C4-C6A4-F647-AEF3-1B137D3B42E8}">
  <sheetPr codeName="Sheet5"/>
  <dimension ref="A1:H13"/>
  <sheetViews>
    <sheetView tabSelected="1" workbookViewId="0">
      <selection activeCell="I15" sqref="I15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style="15" bestFit="1" customWidth="1"/>
    <col min="7" max="7" width="15.83203125" bestFit="1" customWidth="1"/>
    <col min="8" max="8" width="18.83203125" style="14" bestFit="1" customWidth="1"/>
  </cols>
  <sheetData>
    <row r="1" spans="1:8" x14ac:dyDescent="0.2">
      <c r="A1" t="s">
        <v>2047</v>
      </c>
      <c r="B1" t="s">
        <v>2048</v>
      </c>
      <c r="C1" t="s">
        <v>2049</v>
      </c>
      <c r="D1" t="s">
        <v>2050</v>
      </c>
      <c r="E1" t="s">
        <v>2051</v>
      </c>
      <c r="F1" s="15" t="s">
        <v>2052</v>
      </c>
      <c r="G1" t="s">
        <v>2053</v>
      </c>
      <c r="H1" s="14" t="s">
        <v>2054</v>
      </c>
    </row>
    <row r="2" spans="1:8" x14ac:dyDescent="0.2">
      <c r="A2" t="s">
        <v>2055</v>
      </c>
      <c r="B2">
        <f>COUNTIFS(Crowdfunding!G$2:G$1001,"successful",Crowdfunding!D$2:D$1001,"&lt;1000")</f>
        <v>30</v>
      </c>
      <c r="C2">
        <f>COUNTIFS(Crowdfunding!G$2:G$1001,"failed",Crowdfunding!D$2:D$1001,"&lt;1000")</f>
        <v>20</v>
      </c>
      <c r="D2">
        <f>COUNTIFS(Crowdfunding!G$2:G$1001,"cancelled",Crowdfunding!D$2:D$1001,"&lt;1000")</f>
        <v>0</v>
      </c>
      <c r="E2">
        <f>SUM(B2:D2)</f>
        <v>50</v>
      </c>
      <c r="F2" s="15">
        <f>B2/E2</f>
        <v>0.6</v>
      </c>
      <c r="G2" s="15">
        <f>C2/E2</f>
        <v>0.4</v>
      </c>
      <c r="H2" s="14">
        <f>D2/E2</f>
        <v>0</v>
      </c>
    </row>
    <row r="3" spans="1:8" x14ac:dyDescent="0.2">
      <c r="A3" t="s">
        <v>2056</v>
      </c>
      <c r="B3">
        <f>COUNTIFS(Crowdfunding!G$2:G$1001,"successful",Crowdfunding!D$2:D$1001,"&lt;=4999")-B2</f>
        <v>191</v>
      </c>
      <c r="C3">
        <f>COUNTIFS(Crowdfunding!G$2:G$1001,"failed",Crowdfunding!D$2:D$1001,"&lt;=4999")-C2</f>
        <v>38</v>
      </c>
      <c r="D3">
        <f>COUNTIFS(Crowdfunding!G$2:G$1001,"cancelled",Crowdfunding!D$2:D$1001,"&lt;=4999")</f>
        <v>0</v>
      </c>
      <c r="E3">
        <f t="shared" ref="E3:E13" si="0">SUM(B3:D3)</f>
        <v>229</v>
      </c>
      <c r="F3" s="15">
        <f t="shared" ref="F3:F13" si="1">B3/E3</f>
        <v>0.83406113537117899</v>
      </c>
      <c r="G3" s="15">
        <f t="shared" ref="G3:G13" si="2">C3/E3</f>
        <v>0.16593886462882096</v>
      </c>
      <c r="H3" s="14">
        <f t="shared" ref="H3:H13" si="3">D3/E3</f>
        <v>0</v>
      </c>
    </row>
    <row r="4" spans="1:8" x14ac:dyDescent="0.2">
      <c r="A4" t="s">
        <v>2057</v>
      </c>
      <c r="B4">
        <f>COUNTIFS(Crowdfunding!G$2:G$1001,"successful",Crowdfunding!D$2:D$1001,"&lt;=9999")-SUM(B2:B3)</f>
        <v>164</v>
      </c>
      <c r="C4">
        <f>COUNTIFS(Crowdfunding!G$2:G$1001,"failed",Crowdfunding!D$2:D$1001,"&lt;=9999")-SUM(C2:C3)</f>
        <v>126</v>
      </c>
      <c r="D4">
        <f>COUNTIFS(Crowdfunding!G$2:G$1001,"cancelled",Crowdfunding!D$2:D$1001,"&lt;=9999")</f>
        <v>0</v>
      </c>
      <c r="E4">
        <f t="shared" si="0"/>
        <v>290</v>
      </c>
      <c r="F4" s="15">
        <f t="shared" si="1"/>
        <v>0.56551724137931036</v>
      </c>
      <c r="G4" s="15">
        <f t="shared" si="2"/>
        <v>0.43448275862068964</v>
      </c>
      <c r="H4" s="14">
        <f t="shared" si="3"/>
        <v>0</v>
      </c>
    </row>
    <row r="5" spans="1:8" x14ac:dyDescent="0.2">
      <c r="A5" t="s">
        <v>2058</v>
      </c>
      <c r="B5">
        <f>COUNTIFS(Crowdfunding!G$2:G$1001,"successful",Crowdfunding!D$2:D$1001,"&lt;=14999")-SUM(B2:B4)</f>
        <v>4</v>
      </c>
      <c r="C5">
        <f>COUNTIFS(Crowdfunding!G$2:G$1001,"failed",Crowdfunding!D$2:D$1001,"&lt;=14999")-SUM(C2:C4)</f>
        <v>5</v>
      </c>
      <c r="D5">
        <f>COUNTIFS(Crowdfunding!G$2:G$1001,"cancelled",Crowdfunding!D$2:D$1001,"&lt;=14999")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4">
        <f t="shared" si="3"/>
        <v>0</v>
      </c>
    </row>
    <row r="6" spans="1:8" x14ac:dyDescent="0.2">
      <c r="A6" t="s">
        <v>2059</v>
      </c>
      <c r="B6">
        <f>COUNTIFS(Crowdfunding!G$2:G$1001,"successful",Crowdfunding!D$2:D$1001,"&lt;=19999")-SUM(B2:B5)</f>
        <v>10</v>
      </c>
      <c r="C6">
        <f>COUNTIFS(Crowdfunding!G$2:G$1001,"failed",Crowdfunding!D$2:D$1001,"&lt;=19999")-SUM(C2:C5)</f>
        <v>0</v>
      </c>
      <c r="D6">
        <f>COUNTIFS(Crowdfunding!G$2:G$1001,"cancelled",Crowdfunding!D$2:D$1001,"&lt;=19999")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4">
        <f t="shared" si="3"/>
        <v>0</v>
      </c>
    </row>
    <row r="7" spans="1:8" x14ac:dyDescent="0.2">
      <c r="A7" t="s">
        <v>2060</v>
      </c>
      <c r="B7">
        <f>COUNTIFS(Crowdfunding!G$2:G$1001,"successful",Crowdfunding!D$2:D$1001,"&lt;=24999")-SUM(B2:B6)</f>
        <v>7</v>
      </c>
      <c r="C7">
        <f>COUNTIFS(Crowdfunding!G$2:G$1001,"failed",Crowdfunding!D$2:D$1001,"&lt;=24999")-SUM(C2:C6)</f>
        <v>0</v>
      </c>
      <c r="D7">
        <f>COUNTIFS(Crowdfunding!G$2:G$1001,"cancelled",Crowdfunding!D$2:D$1001,"&lt;=24999")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4">
        <f t="shared" si="3"/>
        <v>0</v>
      </c>
    </row>
    <row r="8" spans="1:8" x14ac:dyDescent="0.2">
      <c r="A8" t="s">
        <v>2061</v>
      </c>
      <c r="B8">
        <f>COUNTIFS(Crowdfunding!G$2:G$1001,"successful",Crowdfunding!D$2:D$1001,"&lt;=29999")-SUM(B2:B7)</f>
        <v>11</v>
      </c>
      <c r="C8">
        <f>COUNTIFS(Crowdfunding!G$2:G$1001,"failed",Crowdfunding!D$2:D$1001,"&lt;=29999")-SUM(C2:C7)</f>
        <v>3</v>
      </c>
      <c r="D8">
        <f>COUNTIFS(Crowdfunding!G$2:G$1001,"cancelled",Crowdfunding!D$2:D$1001,"&lt;=29999")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4">
        <f t="shared" si="3"/>
        <v>0</v>
      </c>
    </row>
    <row r="9" spans="1:8" x14ac:dyDescent="0.2">
      <c r="A9" t="s">
        <v>2062</v>
      </c>
      <c r="B9">
        <f>COUNTIFS(Crowdfunding!G$2:G$1001,"successful",Crowdfunding!D$2:D$1001,"&lt;=34999")-SUM(B2:B8)</f>
        <v>7</v>
      </c>
      <c r="C9">
        <f>COUNTIFS(Crowdfunding!G$2:G$1001,"failed",Crowdfunding!D$2:D$1001,"&lt;=34999")-SUM(C2:C8)</f>
        <v>0</v>
      </c>
      <c r="D9">
        <f>COUNTIFS(Crowdfunding!G$2:G$1001,"cancelled",Crowdfunding!D$2:D$1001,"&lt;=34999")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4">
        <f t="shared" si="3"/>
        <v>0</v>
      </c>
    </row>
    <row r="10" spans="1:8" x14ac:dyDescent="0.2">
      <c r="A10" t="s">
        <v>2063</v>
      </c>
      <c r="B10">
        <f>COUNTIFS(Crowdfunding!G$2:G$1001,"successful",Crowdfunding!D$2:D$1001,"&lt;=39999")-SUM(B2:B9)</f>
        <v>8</v>
      </c>
      <c r="C10">
        <f>COUNTIFS(Crowdfunding!G$2:G$1001,"failed",Crowdfunding!D$2:D$1001,"&lt;=39999")-SUM(C2:C9)</f>
        <v>3</v>
      </c>
      <c r="D10">
        <f>COUNTIFS(Crowdfunding!G$2:G$1001,"cancelled",Crowdfunding!D$2:D$1001,"&lt;=39999")</f>
        <v>0</v>
      </c>
      <c r="E10">
        <f t="shared" si="0"/>
        <v>11</v>
      </c>
      <c r="F10" s="15">
        <f t="shared" si="1"/>
        <v>0.72727272727272729</v>
      </c>
      <c r="G10" s="15">
        <f t="shared" si="2"/>
        <v>0.27272727272727271</v>
      </c>
      <c r="H10" s="14">
        <f t="shared" si="3"/>
        <v>0</v>
      </c>
    </row>
    <row r="11" spans="1:8" x14ac:dyDescent="0.2">
      <c r="A11" t="s">
        <v>2064</v>
      </c>
      <c r="B11">
        <f>COUNTIFS(Crowdfunding!G$2:G$1001,"successful",Crowdfunding!D$2:D$1001,"&lt;=44999")-SUM(B2:B10)</f>
        <v>11</v>
      </c>
      <c r="C11">
        <f>COUNTIFS(Crowdfunding!G$2:G$1001,"failed",Crowdfunding!D$2:D$1001,"&lt;=44999")-SUM(C2:C10)</f>
        <v>3</v>
      </c>
      <c r="D11">
        <f>COUNTIFS(Crowdfunding!G$2:G$1001,"cancelled",Crowdfunding!D$2:D$1001,"&lt;=44999")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4">
        <f t="shared" si="3"/>
        <v>0</v>
      </c>
    </row>
    <row r="12" spans="1:8" x14ac:dyDescent="0.2">
      <c r="A12" t="s">
        <v>2065</v>
      </c>
      <c r="B12">
        <f>COUNTIFS(Crowdfunding!G$2:G$1001,"successful",Crowdfunding!D$2:D$1001,"&lt;=49999")-SUM(B2:B11)</f>
        <v>8</v>
      </c>
      <c r="C12">
        <f>COUNTIFS(Crowdfunding!G$2:G$1001,"failed",Crowdfunding!D$2:D$1001,"&lt;=49999")-SUM(C2:C11)</f>
        <v>3</v>
      </c>
      <c r="D12">
        <f>COUNTIFS(Crowdfunding!G$2:G$1001,"cancelled",Crowdfunding!D$2:D$1001,"&lt;=49999")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4">
        <f t="shared" si="3"/>
        <v>0</v>
      </c>
    </row>
    <row r="13" spans="1:8" x14ac:dyDescent="0.2">
      <c r="A13" t="s">
        <v>2066</v>
      </c>
      <c r="B13">
        <f>COUNTIFS(Crowdfunding!G$2:G$1001,"successful",Crowdfunding!D$2:D$1001,"&lt;5000")</f>
        <v>221</v>
      </c>
      <c r="C13">
        <f>COUNTIFS(Crowdfunding!G$2:G$1001,"failed",Crowdfunding!D$2:D$1001,"&lt;5000")</f>
        <v>58</v>
      </c>
      <c r="D13">
        <f>COUNTIFS(Crowdfunding!G$2:G$1001,"cancelled",Crowdfunding!D$2:D$1001,"&lt;50000")</f>
        <v>0</v>
      </c>
      <c r="E13">
        <f t="shared" si="0"/>
        <v>279</v>
      </c>
      <c r="F13" s="15">
        <f t="shared" si="1"/>
        <v>0.79211469534050183</v>
      </c>
      <c r="G13" s="15">
        <f t="shared" si="2"/>
        <v>0.2078853046594982</v>
      </c>
      <c r="H13" s="14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A101-561B-0541-9D45-7791D24EF9C1}">
  <dimension ref="A5:D11"/>
  <sheetViews>
    <sheetView topLeftCell="A4" workbookViewId="0">
      <selection activeCell="C6" sqref="C6"/>
    </sheetView>
  </sheetViews>
  <sheetFormatPr baseColWidth="10" defaultRowHeight="16" x14ac:dyDescent="0.2"/>
  <cols>
    <col min="1" max="1" width="16.83203125" bestFit="1" customWidth="1"/>
    <col min="3" max="3" width="9.6640625" bestFit="1" customWidth="1"/>
    <col min="4" max="4" width="11.83203125" bestFit="1" customWidth="1"/>
  </cols>
  <sheetData>
    <row r="5" spans="1:4" x14ac:dyDescent="0.2">
      <c r="A5" s="13" t="s">
        <v>2091</v>
      </c>
      <c r="B5" s="13" t="s">
        <v>2092</v>
      </c>
      <c r="C5" s="13" t="s">
        <v>2093</v>
      </c>
      <c r="D5" s="13" t="s">
        <v>2094</v>
      </c>
    </row>
    <row r="6" spans="1:4" x14ac:dyDescent="0.2">
      <c r="A6" t="s">
        <v>2085</v>
      </c>
      <c r="B6" s="4">
        <f>AVERAGE(Crowdfunding!H2:H1001)</f>
        <v>727.005</v>
      </c>
    </row>
    <row r="7" spans="1:4" x14ac:dyDescent="0.2">
      <c r="A7" t="s">
        <v>2086</v>
      </c>
      <c r="B7">
        <f>MEDIAN(Crowdfunding!H2:H1001)</f>
        <v>184.5</v>
      </c>
    </row>
    <row r="8" spans="1:4" x14ac:dyDescent="0.2">
      <c r="A8" t="s">
        <v>2087</v>
      </c>
      <c r="B8">
        <f>MIN(Crowdfunding!H2:H1001)</f>
        <v>0</v>
      </c>
    </row>
    <row r="9" spans="1:4" x14ac:dyDescent="0.2">
      <c r="A9" t="s">
        <v>2088</v>
      </c>
      <c r="B9">
        <f>MAX(Crowdfunding!H2:H1001)</f>
        <v>7295</v>
      </c>
    </row>
    <row r="10" spans="1:4" x14ac:dyDescent="0.2">
      <c r="A10" t="s">
        <v>2089</v>
      </c>
      <c r="B10">
        <f>_xlfn.VAR.P(Crowdfunding!H2:H1001)</f>
        <v>1293119.5189749999</v>
      </c>
    </row>
    <row r="11" spans="1:4" x14ac:dyDescent="0.2">
      <c r="A11" t="s">
        <v>2090</v>
      </c>
      <c r="B11" s="4">
        <f>_xlfn.STDEV.S(Crowdfunding!H2:H1001)</f>
        <v>1137.7231354366966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PivotTable1</vt:lpstr>
      <vt:lpstr>PivotTable2</vt:lpstr>
      <vt:lpstr>PivotTable3</vt:lpstr>
      <vt:lpstr>GoalAnalysis</vt:lpstr>
      <vt:lpstr>StatAnalysis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jacobdarmofal@gmail.com</cp:lastModifiedBy>
  <dcterms:created xsi:type="dcterms:W3CDTF">2021-09-29T18:52:28Z</dcterms:created>
  <dcterms:modified xsi:type="dcterms:W3CDTF">2023-01-31T00:01:58Z</dcterms:modified>
</cp:coreProperties>
</file>