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yumh/Scripts/pars/stat/"/>
    </mc:Choice>
  </mc:AlternateContent>
  <bookViews>
    <workbookView xWindow="7020" yWindow="460" windowWidth="29060" windowHeight="22600" tabRatio="500" firstSheet="1" activeTab="4"/>
  </bookViews>
  <sheets>
    <sheet name="Summary" sheetId="1" r:id="rId1"/>
    <sheet name="freq_10" sheetId="2" r:id="rId2"/>
    <sheet name="pic_freq_10" sheetId="5" r:id="rId3"/>
    <sheet name="freq_each-cds" sheetId="6" r:id="rId4"/>
    <sheet name="freq_each-utr" sheetId="12" r:id="rId5"/>
    <sheet name="freq_each-syn" sheetId="13" r:id="rId6"/>
    <sheet name="freq_each-nsy" sheetId="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7" i="2" l="1"/>
  <c r="E46" i="5"/>
  <c r="B88" i="2"/>
  <c r="E47" i="5"/>
  <c r="B89" i="2"/>
  <c r="E48" i="5"/>
  <c r="B90" i="2"/>
  <c r="E49" i="5"/>
  <c r="B91" i="2"/>
  <c r="E50" i="5"/>
  <c r="B92" i="2"/>
  <c r="E51" i="5"/>
  <c r="B93" i="2"/>
  <c r="E52" i="5"/>
  <c r="B94" i="2"/>
  <c r="E53" i="5"/>
  <c r="B95" i="2"/>
  <c r="E54" i="5"/>
  <c r="B96" i="2"/>
  <c r="E55" i="5"/>
  <c r="B59" i="2"/>
  <c r="D46" i="5"/>
  <c r="B60" i="2"/>
  <c r="D47" i="5"/>
  <c r="B61" i="2"/>
  <c r="D48" i="5"/>
  <c r="B62" i="2"/>
  <c r="D49" i="5"/>
  <c r="B63" i="2"/>
  <c r="D50" i="5"/>
  <c r="B64" i="2"/>
  <c r="D51" i="5"/>
  <c r="B65" i="2"/>
  <c r="D52" i="5"/>
  <c r="B66" i="2"/>
  <c r="D53" i="5"/>
  <c r="B67" i="2"/>
  <c r="D54" i="5"/>
  <c r="B68" i="2"/>
  <c r="D55" i="5"/>
  <c r="B31" i="2"/>
  <c r="C46" i="5"/>
  <c r="B32" i="2"/>
  <c r="C47" i="5"/>
  <c r="B33" i="2"/>
  <c r="C48" i="5"/>
  <c r="B34" i="2"/>
  <c r="C49" i="5"/>
  <c r="B35" i="2"/>
  <c r="C50" i="5"/>
  <c r="B36" i="2"/>
  <c r="C51" i="5"/>
  <c r="B37" i="2"/>
  <c r="C52" i="5"/>
  <c r="B38" i="2"/>
  <c r="C53" i="5"/>
  <c r="B39" i="2"/>
  <c r="C54" i="5"/>
  <c r="B40" i="2"/>
  <c r="C55" i="5"/>
  <c r="B3" i="2"/>
  <c r="B46" i="5"/>
  <c r="B4" i="2"/>
  <c r="B47" i="5"/>
  <c r="B5" i="2"/>
  <c r="B48" i="5"/>
  <c r="B6" i="2"/>
  <c r="B49" i="5"/>
  <c r="B7" i="2"/>
  <c r="B50" i="5"/>
  <c r="B8" i="2"/>
  <c r="B51" i="5"/>
  <c r="B9" i="2"/>
  <c r="B52" i="5"/>
  <c r="B10" i="2"/>
  <c r="B53" i="5"/>
  <c r="B11" i="2"/>
  <c r="B54" i="5"/>
  <c r="B12" i="2"/>
  <c r="B55" i="5"/>
  <c r="E56" i="5"/>
  <c r="E68" i="5"/>
  <c r="D56" i="5"/>
  <c r="D68" i="5"/>
  <c r="C56" i="5"/>
  <c r="C68" i="5"/>
  <c r="B56" i="5"/>
  <c r="B68" i="5"/>
  <c r="E67" i="5"/>
  <c r="D67" i="5"/>
  <c r="C67" i="5"/>
  <c r="B67" i="5"/>
  <c r="E66" i="5"/>
  <c r="D66" i="5"/>
  <c r="C66" i="5"/>
  <c r="B66" i="5"/>
  <c r="E65" i="5"/>
  <c r="D65" i="5"/>
  <c r="C65" i="5"/>
  <c r="B65" i="5"/>
  <c r="E64" i="5"/>
  <c r="D64" i="5"/>
  <c r="C64" i="5"/>
  <c r="B64" i="5"/>
  <c r="E63" i="5"/>
  <c r="D63" i="5"/>
  <c r="C63" i="5"/>
  <c r="B63" i="5"/>
  <c r="E62" i="5"/>
  <c r="D62" i="5"/>
  <c r="C62" i="5"/>
  <c r="B62" i="5"/>
  <c r="E61" i="5"/>
  <c r="D61" i="5"/>
  <c r="C61" i="5"/>
  <c r="B61" i="5"/>
  <c r="E60" i="5"/>
  <c r="D60" i="5"/>
  <c r="C60" i="5"/>
  <c r="B60" i="5"/>
  <c r="E59" i="5"/>
  <c r="D59" i="5"/>
  <c r="C59" i="5"/>
  <c r="B59" i="5"/>
  <c r="C2" i="14"/>
  <c r="D2" i="14"/>
  <c r="C3" i="14"/>
  <c r="D3" i="14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C62" i="14"/>
  <c r="D62" i="14"/>
  <c r="C63" i="14"/>
  <c r="D63" i="14"/>
  <c r="C64" i="14"/>
  <c r="D64" i="14"/>
  <c r="C65" i="14"/>
  <c r="D65" i="14"/>
  <c r="C66" i="14"/>
  <c r="D66" i="14"/>
  <c r="C67" i="14"/>
  <c r="D67" i="14"/>
  <c r="C68" i="14"/>
  <c r="D68" i="14"/>
  <c r="C69" i="14"/>
  <c r="D69" i="14"/>
  <c r="C70" i="14"/>
  <c r="D70" i="14"/>
  <c r="C71" i="14"/>
  <c r="D71" i="14"/>
  <c r="C72" i="14"/>
  <c r="D72" i="14"/>
  <c r="C73" i="14"/>
  <c r="D73" i="14"/>
  <c r="C74" i="14"/>
  <c r="D74" i="14"/>
  <c r="C75" i="14"/>
  <c r="D75" i="14"/>
  <c r="C76" i="14"/>
  <c r="D76" i="14"/>
  <c r="C77" i="14"/>
  <c r="D77" i="14"/>
  <c r="C78" i="14"/>
  <c r="D78" i="14"/>
  <c r="C79" i="14"/>
  <c r="D79" i="14"/>
  <c r="C80" i="14"/>
  <c r="D80" i="14"/>
  <c r="C81" i="14"/>
  <c r="D81" i="14"/>
  <c r="C82" i="14"/>
  <c r="D82" i="14"/>
  <c r="C83" i="14"/>
  <c r="D83" i="14"/>
  <c r="C84" i="14"/>
  <c r="D84" i="14"/>
  <c r="C85" i="14"/>
  <c r="D85" i="14"/>
  <c r="C86" i="14"/>
  <c r="D86" i="14"/>
  <c r="C87" i="14"/>
  <c r="D87" i="14"/>
  <c r="C88" i="14"/>
  <c r="D88" i="14"/>
  <c r="C89" i="14"/>
  <c r="D89" i="14"/>
  <c r="C90" i="14"/>
  <c r="D90" i="14"/>
  <c r="C91" i="14"/>
  <c r="D91" i="14"/>
  <c r="C92" i="14"/>
  <c r="D92" i="14"/>
  <c r="C93" i="14"/>
  <c r="D93" i="14"/>
  <c r="C94" i="14"/>
  <c r="D94" i="14"/>
  <c r="C95" i="14"/>
  <c r="D95" i="14"/>
  <c r="C96" i="14"/>
  <c r="D96" i="14"/>
  <c r="C97" i="14"/>
  <c r="D97" i="14"/>
  <c r="C98" i="14"/>
  <c r="D98" i="14"/>
  <c r="C99" i="14"/>
  <c r="D99" i="14"/>
  <c r="C100" i="14"/>
  <c r="D100" i="14"/>
  <c r="C101" i="14"/>
  <c r="D101" i="14"/>
  <c r="C102" i="14"/>
  <c r="D102" i="14"/>
  <c r="C103" i="14"/>
  <c r="D103" i="14"/>
  <c r="C104" i="14"/>
  <c r="D104" i="14"/>
  <c r="C105" i="14"/>
  <c r="D105" i="14"/>
  <c r="C106" i="14"/>
  <c r="D106" i="14"/>
  <c r="C107" i="14"/>
  <c r="D107" i="14"/>
  <c r="C108" i="14"/>
  <c r="D108" i="14"/>
  <c r="C109" i="14"/>
  <c r="D109" i="14"/>
  <c r="C110" i="14"/>
  <c r="D110" i="14"/>
  <c r="C111" i="14"/>
  <c r="D111" i="14"/>
  <c r="C112" i="14"/>
  <c r="D112" i="14"/>
  <c r="C113" i="14"/>
  <c r="D113" i="14"/>
  <c r="C114" i="14"/>
  <c r="D114" i="14"/>
  <c r="C115" i="14"/>
  <c r="D115" i="14"/>
  <c r="C116" i="14"/>
  <c r="D116" i="14"/>
  <c r="C117" i="14"/>
  <c r="D117" i="14"/>
  <c r="C118" i="14"/>
  <c r="D118" i="14"/>
  <c r="C119" i="14"/>
  <c r="D119" i="14"/>
  <c r="C120" i="14"/>
  <c r="D120" i="14"/>
  <c r="C121" i="14"/>
  <c r="D121" i="14"/>
  <c r="C122" i="14"/>
  <c r="D122" i="14"/>
  <c r="C123" i="14"/>
  <c r="D123" i="14"/>
  <c r="C124" i="14"/>
  <c r="D124" i="14"/>
  <c r="C125" i="14"/>
  <c r="D125" i="14"/>
  <c r="C126" i="14"/>
  <c r="D126" i="14"/>
  <c r="C127" i="14"/>
  <c r="D127" i="14"/>
  <c r="C128" i="14"/>
  <c r="D128" i="14"/>
  <c r="C129" i="14"/>
  <c r="D129" i="14"/>
  <c r="C130" i="14"/>
  <c r="D130" i="14"/>
  <c r="C131" i="14"/>
  <c r="D131" i="14"/>
  <c r="C132" i="14"/>
  <c r="D132" i="14"/>
  <c r="C133" i="14"/>
  <c r="D133" i="14"/>
  <c r="C134" i="14"/>
  <c r="D134" i="14"/>
  <c r="C135" i="14"/>
  <c r="D135" i="14"/>
  <c r="C136" i="14"/>
  <c r="D136" i="14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C149" i="14"/>
  <c r="D149" i="14"/>
  <c r="C150" i="14"/>
  <c r="D150" i="14"/>
  <c r="C151" i="14"/>
  <c r="D151" i="14"/>
  <c r="C152" i="14"/>
  <c r="D152" i="14"/>
  <c r="C153" i="14"/>
  <c r="D153" i="14"/>
  <c r="C154" i="14"/>
  <c r="D154" i="14"/>
  <c r="C155" i="14"/>
  <c r="D155" i="14"/>
  <c r="C156" i="14"/>
  <c r="D156" i="14"/>
  <c r="C157" i="14"/>
  <c r="D157" i="14"/>
  <c r="C158" i="14"/>
  <c r="D158" i="14"/>
  <c r="C159" i="14"/>
  <c r="D159" i="14"/>
  <c r="C160" i="14"/>
  <c r="D160" i="14"/>
  <c r="C161" i="14"/>
  <c r="D161" i="14"/>
  <c r="C162" i="14"/>
  <c r="D162" i="14"/>
  <c r="C163" i="14"/>
  <c r="D163" i="14"/>
  <c r="C164" i="14"/>
  <c r="D164" i="14"/>
  <c r="C165" i="14"/>
  <c r="D165" i="14"/>
  <c r="C166" i="14"/>
  <c r="D166" i="14"/>
  <c r="C167" i="14"/>
  <c r="D167" i="14"/>
  <c r="C168" i="14"/>
  <c r="D168" i="14"/>
  <c r="C169" i="14"/>
  <c r="D169" i="14"/>
  <c r="C170" i="14"/>
  <c r="D170" i="14"/>
  <c r="C171" i="14"/>
  <c r="D171" i="14"/>
  <c r="C172" i="14"/>
  <c r="D172" i="14"/>
  <c r="C173" i="14"/>
  <c r="D173" i="14"/>
  <c r="C174" i="14"/>
  <c r="D174" i="14"/>
  <c r="C175" i="14"/>
  <c r="D175" i="14"/>
  <c r="C176" i="14"/>
  <c r="D176" i="14"/>
  <c r="C177" i="14"/>
  <c r="D177" i="14"/>
  <c r="C178" i="14"/>
  <c r="D178" i="14"/>
  <c r="C179" i="14"/>
  <c r="D179" i="14"/>
  <c r="C180" i="14"/>
  <c r="D180" i="14"/>
  <c r="C181" i="14"/>
  <c r="D181" i="14"/>
  <c r="C182" i="14"/>
  <c r="D182" i="14"/>
  <c r="C183" i="14"/>
  <c r="D183" i="14"/>
  <c r="C184" i="14"/>
  <c r="D184" i="14"/>
  <c r="C185" i="14"/>
  <c r="D185" i="14"/>
  <c r="C186" i="14"/>
  <c r="D186" i="14"/>
  <c r="C187" i="14"/>
  <c r="D187" i="14"/>
  <c r="C188" i="14"/>
  <c r="D188" i="14"/>
  <c r="C189" i="14"/>
  <c r="D189" i="14"/>
  <c r="C190" i="14"/>
  <c r="D190" i="14"/>
  <c r="C191" i="14"/>
  <c r="D191" i="14"/>
  <c r="C192" i="14"/>
  <c r="D192" i="14"/>
  <c r="C193" i="14"/>
  <c r="D193" i="14"/>
  <c r="C194" i="14"/>
  <c r="D194" i="14"/>
  <c r="C195" i="14"/>
  <c r="D195" i="14"/>
  <c r="C196" i="14"/>
  <c r="D196" i="14"/>
  <c r="C197" i="14"/>
  <c r="D197" i="14"/>
  <c r="C198" i="14"/>
  <c r="D198" i="14"/>
  <c r="C199" i="14"/>
  <c r="D199" i="14"/>
  <c r="C200" i="14"/>
  <c r="D200" i="14"/>
  <c r="C201" i="14"/>
  <c r="D201" i="14"/>
  <c r="C202" i="14"/>
  <c r="D202" i="14"/>
  <c r="C203" i="14"/>
  <c r="D203" i="14"/>
  <c r="C204" i="14"/>
  <c r="D204" i="14"/>
  <c r="C205" i="14"/>
  <c r="D205" i="14"/>
  <c r="C206" i="14"/>
  <c r="D206" i="14"/>
  <c r="C207" i="14"/>
  <c r="D207" i="14"/>
  <c r="C208" i="14"/>
  <c r="D208" i="14"/>
  <c r="C209" i="14"/>
  <c r="D209" i="14"/>
  <c r="C210" i="14"/>
  <c r="D210" i="14"/>
  <c r="C211" i="14"/>
  <c r="D211" i="14"/>
  <c r="C212" i="14"/>
  <c r="D212" i="14"/>
  <c r="C213" i="14"/>
  <c r="D213" i="14"/>
  <c r="C214" i="14"/>
  <c r="D214" i="14"/>
  <c r="C215" i="14"/>
  <c r="D215" i="14"/>
  <c r="C216" i="14"/>
  <c r="D216" i="14"/>
  <c r="C217" i="14"/>
  <c r="D217" i="14"/>
  <c r="C218" i="14"/>
  <c r="D218" i="14"/>
  <c r="C219" i="14"/>
  <c r="D219" i="14"/>
  <c r="C220" i="14"/>
  <c r="D220" i="14"/>
  <c r="C221" i="14"/>
  <c r="D221" i="14"/>
  <c r="C222" i="14"/>
  <c r="D222" i="14"/>
  <c r="C223" i="14"/>
  <c r="D223" i="14"/>
  <c r="C224" i="14"/>
  <c r="D224" i="14"/>
  <c r="C225" i="14"/>
  <c r="D225" i="14"/>
  <c r="C226" i="14"/>
  <c r="D226" i="14"/>
  <c r="C227" i="14"/>
  <c r="D227" i="14"/>
  <c r="C228" i="14"/>
  <c r="D228" i="14"/>
  <c r="C229" i="14"/>
  <c r="D229" i="14"/>
  <c r="C230" i="14"/>
  <c r="D230" i="14"/>
  <c r="C231" i="14"/>
  <c r="D231" i="14"/>
  <c r="C232" i="14"/>
  <c r="D232" i="14"/>
  <c r="C233" i="14"/>
  <c r="D233" i="14"/>
  <c r="C234" i="14"/>
  <c r="D234" i="14"/>
  <c r="C235" i="14"/>
  <c r="D235" i="14"/>
  <c r="C236" i="14"/>
  <c r="D236" i="14"/>
  <c r="C237" i="14"/>
  <c r="D237" i="14"/>
  <c r="C238" i="14"/>
  <c r="D238" i="14"/>
  <c r="C239" i="14"/>
  <c r="D239" i="14"/>
  <c r="C240" i="14"/>
  <c r="D240" i="14"/>
  <c r="C241" i="14"/>
  <c r="D241" i="14"/>
  <c r="C242" i="14"/>
  <c r="D242" i="14"/>
  <c r="C243" i="14"/>
  <c r="D243" i="14"/>
  <c r="C244" i="14"/>
  <c r="D244" i="14"/>
  <c r="C245" i="14"/>
  <c r="D245" i="14"/>
  <c r="C246" i="14"/>
  <c r="D246" i="14"/>
  <c r="C247" i="14"/>
  <c r="D247" i="14"/>
  <c r="C248" i="14"/>
  <c r="D248" i="14"/>
  <c r="C249" i="14"/>
  <c r="D249" i="14"/>
  <c r="C250" i="14"/>
  <c r="D250" i="14"/>
  <c r="C251" i="14"/>
  <c r="D251" i="14"/>
  <c r="C252" i="14"/>
  <c r="D252" i="14"/>
  <c r="C253" i="14"/>
  <c r="D253" i="14"/>
  <c r="C254" i="14"/>
  <c r="D254" i="14"/>
  <c r="C255" i="14"/>
  <c r="D255" i="14"/>
  <c r="C2" i="13"/>
  <c r="D2" i="13"/>
  <c r="C3" i="13"/>
  <c r="D3" i="13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C32" i="13"/>
  <c r="D32" i="13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C43" i="13"/>
  <c r="D43" i="13"/>
  <c r="C44" i="13"/>
  <c r="D44" i="13"/>
  <c r="C45" i="13"/>
  <c r="D45" i="13"/>
  <c r="C46" i="13"/>
  <c r="D46" i="13"/>
  <c r="C47" i="13"/>
  <c r="D47" i="13"/>
  <c r="C48" i="13"/>
  <c r="D48" i="13"/>
  <c r="C49" i="13"/>
  <c r="D49" i="13"/>
  <c r="C50" i="13"/>
  <c r="D50" i="13"/>
  <c r="C51" i="13"/>
  <c r="D51" i="13"/>
  <c r="C52" i="13"/>
  <c r="D52" i="13"/>
  <c r="C53" i="13"/>
  <c r="D53" i="13"/>
  <c r="C54" i="13"/>
  <c r="D54" i="13"/>
  <c r="C55" i="13"/>
  <c r="D55" i="13"/>
  <c r="C56" i="13"/>
  <c r="D56" i="13"/>
  <c r="C57" i="13"/>
  <c r="D57" i="13"/>
  <c r="C58" i="13"/>
  <c r="D58" i="13"/>
  <c r="C59" i="13"/>
  <c r="D59" i="13"/>
  <c r="C60" i="13"/>
  <c r="D60" i="13"/>
  <c r="C61" i="13"/>
  <c r="D61" i="13"/>
  <c r="C62" i="13"/>
  <c r="D62" i="13"/>
  <c r="C63" i="13"/>
  <c r="D63" i="13"/>
  <c r="C64" i="13"/>
  <c r="D64" i="13"/>
  <c r="C65" i="13"/>
  <c r="D65" i="13"/>
  <c r="C66" i="13"/>
  <c r="D66" i="13"/>
  <c r="C67" i="13"/>
  <c r="D67" i="13"/>
  <c r="C68" i="13"/>
  <c r="D68" i="13"/>
  <c r="C69" i="13"/>
  <c r="D69" i="13"/>
  <c r="C70" i="13"/>
  <c r="D70" i="13"/>
  <c r="C71" i="13"/>
  <c r="D71" i="13"/>
  <c r="C72" i="13"/>
  <c r="D72" i="13"/>
  <c r="C73" i="13"/>
  <c r="D73" i="13"/>
  <c r="C74" i="13"/>
  <c r="D74" i="13"/>
  <c r="C75" i="13"/>
  <c r="D75" i="13"/>
  <c r="C76" i="13"/>
  <c r="D76" i="13"/>
  <c r="C77" i="13"/>
  <c r="D77" i="13"/>
  <c r="C78" i="13"/>
  <c r="D78" i="13"/>
  <c r="C79" i="13"/>
  <c r="D79" i="13"/>
  <c r="C80" i="13"/>
  <c r="D80" i="13"/>
  <c r="C81" i="13"/>
  <c r="D81" i="13"/>
  <c r="C82" i="13"/>
  <c r="D82" i="13"/>
  <c r="C83" i="13"/>
  <c r="D83" i="13"/>
  <c r="C84" i="13"/>
  <c r="D84" i="13"/>
  <c r="C85" i="13"/>
  <c r="D85" i="13"/>
  <c r="C86" i="13"/>
  <c r="D86" i="13"/>
  <c r="C87" i="13"/>
  <c r="D87" i="13"/>
  <c r="C88" i="13"/>
  <c r="D88" i="13"/>
  <c r="C89" i="13"/>
  <c r="D89" i="13"/>
  <c r="C90" i="13"/>
  <c r="D90" i="13"/>
  <c r="C91" i="13"/>
  <c r="D91" i="13"/>
  <c r="C92" i="13"/>
  <c r="D92" i="13"/>
  <c r="C93" i="13"/>
  <c r="D93" i="13"/>
  <c r="C94" i="13"/>
  <c r="D94" i="13"/>
  <c r="C95" i="13"/>
  <c r="D95" i="13"/>
  <c r="C96" i="13"/>
  <c r="D96" i="13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103" i="13"/>
  <c r="D103" i="13"/>
  <c r="C104" i="13"/>
  <c r="D104" i="13"/>
  <c r="C105" i="13"/>
  <c r="D105" i="13"/>
  <c r="C106" i="13"/>
  <c r="D106" i="13"/>
  <c r="C107" i="13"/>
  <c r="D107" i="13"/>
  <c r="C108" i="13"/>
  <c r="D108" i="13"/>
  <c r="C109" i="13"/>
  <c r="D109" i="13"/>
  <c r="C110" i="13"/>
  <c r="D110" i="13"/>
  <c r="C111" i="13"/>
  <c r="D111" i="13"/>
  <c r="C112" i="13"/>
  <c r="D112" i="13"/>
  <c r="C113" i="13"/>
  <c r="D113" i="13"/>
  <c r="C114" i="13"/>
  <c r="D114" i="13"/>
  <c r="C115" i="13"/>
  <c r="D115" i="13"/>
  <c r="C116" i="13"/>
  <c r="D116" i="13"/>
  <c r="C117" i="13"/>
  <c r="D117" i="13"/>
  <c r="C118" i="13"/>
  <c r="D118" i="13"/>
  <c r="C119" i="13"/>
  <c r="D119" i="13"/>
  <c r="C120" i="13"/>
  <c r="D120" i="13"/>
  <c r="C121" i="13"/>
  <c r="D121" i="13"/>
  <c r="C122" i="13"/>
  <c r="D122" i="13"/>
  <c r="C123" i="13"/>
  <c r="D123" i="13"/>
  <c r="C124" i="13"/>
  <c r="D124" i="13"/>
  <c r="C125" i="13"/>
  <c r="D125" i="13"/>
  <c r="C126" i="13"/>
  <c r="D126" i="13"/>
  <c r="C127" i="13"/>
  <c r="D127" i="13"/>
  <c r="C128" i="13"/>
  <c r="D128" i="13"/>
  <c r="C129" i="13"/>
  <c r="D129" i="13"/>
  <c r="C130" i="13"/>
  <c r="D130" i="13"/>
  <c r="C131" i="13"/>
  <c r="D131" i="13"/>
  <c r="C132" i="13"/>
  <c r="D132" i="13"/>
  <c r="C133" i="13"/>
  <c r="D133" i="13"/>
  <c r="C134" i="13"/>
  <c r="D134" i="13"/>
  <c r="C135" i="13"/>
  <c r="D135" i="13"/>
  <c r="C136" i="13"/>
  <c r="D136" i="13"/>
  <c r="C137" i="13"/>
  <c r="D137" i="13"/>
  <c r="C138" i="13"/>
  <c r="D138" i="13"/>
  <c r="C139" i="13"/>
  <c r="D139" i="13"/>
  <c r="C140" i="13"/>
  <c r="D140" i="13"/>
  <c r="C141" i="13"/>
  <c r="D141" i="13"/>
  <c r="C142" i="13"/>
  <c r="D142" i="13"/>
  <c r="C143" i="13"/>
  <c r="D143" i="13"/>
  <c r="C144" i="13"/>
  <c r="D144" i="13"/>
  <c r="C145" i="13"/>
  <c r="D145" i="13"/>
  <c r="C146" i="13"/>
  <c r="D146" i="13"/>
  <c r="C147" i="13"/>
  <c r="D147" i="13"/>
  <c r="C148" i="13"/>
  <c r="D148" i="13"/>
  <c r="C149" i="13"/>
  <c r="D149" i="13"/>
  <c r="C150" i="13"/>
  <c r="D150" i="13"/>
  <c r="C151" i="13"/>
  <c r="D151" i="13"/>
  <c r="C152" i="13"/>
  <c r="D152" i="13"/>
  <c r="C153" i="13"/>
  <c r="D153" i="13"/>
  <c r="C154" i="13"/>
  <c r="D154" i="13"/>
  <c r="C155" i="13"/>
  <c r="D155" i="13"/>
  <c r="C156" i="13"/>
  <c r="D156" i="13"/>
  <c r="C157" i="13"/>
  <c r="D157" i="13"/>
  <c r="C158" i="13"/>
  <c r="D158" i="13"/>
  <c r="C159" i="13"/>
  <c r="D159" i="13"/>
  <c r="C160" i="13"/>
  <c r="D160" i="13"/>
  <c r="C161" i="13"/>
  <c r="D161" i="13"/>
  <c r="C162" i="13"/>
  <c r="D162" i="13"/>
  <c r="C163" i="13"/>
  <c r="D163" i="13"/>
  <c r="C164" i="13"/>
  <c r="D164" i="13"/>
  <c r="C165" i="13"/>
  <c r="D165" i="13"/>
  <c r="C166" i="13"/>
  <c r="D166" i="13"/>
  <c r="C167" i="13"/>
  <c r="D167" i="13"/>
  <c r="C168" i="13"/>
  <c r="D168" i="13"/>
  <c r="C169" i="13"/>
  <c r="D169" i="13"/>
  <c r="C170" i="13"/>
  <c r="D170" i="13"/>
  <c r="C171" i="13"/>
  <c r="D171" i="13"/>
  <c r="C172" i="13"/>
  <c r="D172" i="13"/>
  <c r="C173" i="13"/>
  <c r="D173" i="13"/>
  <c r="C174" i="13"/>
  <c r="D174" i="13"/>
  <c r="C175" i="13"/>
  <c r="D175" i="13"/>
  <c r="C176" i="13"/>
  <c r="D176" i="13"/>
  <c r="C177" i="13"/>
  <c r="D177" i="13"/>
  <c r="C178" i="13"/>
  <c r="D178" i="13"/>
  <c r="C179" i="13"/>
  <c r="D179" i="13"/>
  <c r="C180" i="13"/>
  <c r="D180" i="13"/>
  <c r="C181" i="13"/>
  <c r="D181" i="13"/>
  <c r="C182" i="13"/>
  <c r="D182" i="13"/>
  <c r="C183" i="13"/>
  <c r="D183" i="13"/>
  <c r="C184" i="13"/>
  <c r="D184" i="13"/>
  <c r="C185" i="13"/>
  <c r="D185" i="13"/>
  <c r="C186" i="13"/>
  <c r="D186" i="13"/>
  <c r="C187" i="13"/>
  <c r="D187" i="13"/>
  <c r="C188" i="13"/>
  <c r="D188" i="13"/>
  <c r="C189" i="13"/>
  <c r="D189" i="13"/>
  <c r="C190" i="13"/>
  <c r="D190" i="13"/>
  <c r="C191" i="13"/>
  <c r="D191" i="13"/>
  <c r="C192" i="13"/>
  <c r="D192" i="13"/>
  <c r="C193" i="13"/>
  <c r="D193" i="13"/>
  <c r="C194" i="13"/>
  <c r="D194" i="13"/>
  <c r="C195" i="13"/>
  <c r="D195" i="13"/>
  <c r="C196" i="13"/>
  <c r="D196" i="13"/>
  <c r="C197" i="13"/>
  <c r="D197" i="13"/>
  <c r="C198" i="13"/>
  <c r="D198" i="13"/>
  <c r="C199" i="13"/>
  <c r="D199" i="13"/>
  <c r="C200" i="13"/>
  <c r="D200" i="13"/>
  <c r="C201" i="13"/>
  <c r="D201" i="13"/>
  <c r="C202" i="13"/>
  <c r="D202" i="13"/>
  <c r="C203" i="13"/>
  <c r="D203" i="13"/>
  <c r="C204" i="13"/>
  <c r="D204" i="13"/>
  <c r="C205" i="13"/>
  <c r="D205" i="13"/>
  <c r="C206" i="13"/>
  <c r="D206" i="13"/>
  <c r="C207" i="13"/>
  <c r="D207" i="13"/>
  <c r="C208" i="13"/>
  <c r="D208" i="13"/>
  <c r="C209" i="13"/>
  <c r="D209" i="13"/>
  <c r="C210" i="13"/>
  <c r="D210" i="13"/>
  <c r="C211" i="13"/>
  <c r="D211" i="13"/>
  <c r="C212" i="13"/>
  <c r="D212" i="13"/>
  <c r="C213" i="13"/>
  <c r="D213" i="13"/>
  <c r="C214" i="13"/>
  <c r="D214" i="13"/>
  <c r="C215" i="13"/>
  <c r="D215" i="13"/>
  <c r="C216" i="13"/>
  <c r="D216" i="13"/>
  <c r="C217" i="13"/>
  <c r="D217" i="13"/>
  <c r="C218" i="13"/>
  <c r="D218" i="13"/>
  <c r="C219" i="13"/>
  <c r="D219" i="13"/>
  <c r="C220" i="13"/>
  <c r="D220" i="13"/>
  <c r="C221" i="13"/>
  <c r="D221" i="13"/>
  <c r="C222" i="13"/>
  <c r="D222" i="13"/>
  <c r="C223" i="13"/>
  <c r="D223" i="13"/>
  <c r="C224" i="13"/>
  <c r="D224" i="13"/>
  <c r="C225" i="13"/>
  <c r="D225" i="13"/>
  <c r="C226" i="13"/>
  <c r="D226" i="13"/>
  <c r="C227" i="13"/>
  <c r="D227" i="13"/>
  <c r="C228" i="13"/>
  <c r="D228" i="13"/>
  <c r="C229" i="13"/>
  <c r="D229" i="13"/>
  <c r="C230" i="13"/>
  <c r="D230" i="13"/>
  <c r="C231" i="13"/>
  <c r="D231" i="13"/>
  <c r="C232" i="13"/>
  <c r="D232" i="13"/>
  <c r="C233" i="13"/>
  <c r="D233" i="13"/>
  <c r="C234" i="13"/>
  <c r="D234" i="13"/>
  <c r="C235" i="13"/>
  <c r="D235" i="13"/>
  <c r="C236" i="13"/>
  <c r="D236" i="13"/>
  <c r="C237" i="13"/>
  <c r="D237" i="13"/>
  <c r="C238" i="13"/>
  <c r="D238" i="13"/>
  <c r="C239" i="13"/>
  <c r="D239" i="13"/>
  <c r="C240" i="13"/>
  <c r="D240" i="13"/>
  <c r="C241" i="13"/>
  <c r="D241" i="13"/>
  <c r="C242" i="13"/>
  <c r="D242" i="13"/>
  <c r="C243" i="13"/>
  <c r="D243" i="13"/>
  <c r="C244" i="13"/>
  <c r="D244" i="13"/>
  <c r="C245" i="13"/>
  <c r="D245" i="13"/>
  <c r="C246" i="13"/>
  <c r="D246" i="13"/>
  <c r="C247" i="13"/>
  <c r="D247" i="13"/>
  <c r="C248" i="13"/>
  <c r="D248" i="13"/>
  <c r="C249" i="13"/>
  <c r="D249" i="13"/>
  <c r="C250" i="13"/>
  <c r="D250" i="13"/>
  <c r="C251" i="13"/>
  <c r="D251" i="13"/>
  <c r="C252" i="13"/>
  <c r="D252" i="13"/>
  <c r="C253" i="13"/>
  <c r="D253" i="13"/>
  <c r="C254" i="13"/>
  <c r="D254" i="13"/>
  <c r="C255" i="13"/>
  <c r="D255" i="13"/>
  <c r="C2" i="12"/>
  <c r="D2" i="12"/>
  <c r="C3" i="12"/>
  <c r="D3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C20" i="12"/>
  <c r="D20" i="12"/>
  <c r="C21" i="12"/>
  <c r="D21" i="12"/>
  <c r="C22" i="12"/>
  <c r="D22" i="12"/>
  <c r="C23" i="12"/>
  <c r="D23" i="12"/>
  <c r="C24" i="12"/>
  <c r="D24" i="12"/>
  <c r="C25" i="12"/>
  <c r="D25" i="12"/>
  <c r="C26" i="12"/>
  <c r="D26" i="12"/>
  <c r="C27" i="12"/>
  <c r="D27" i="12"/>
  <c r="C28" i="12"/>
  <c r="D28" i="12"/>
  <c r="C29" i="12"/>
  <c r="D29" i="12"/>
  <c r="C30" i="12"/>
  <c r="D30" i="12"/>
  <c r="C31" i="12"/>
  <c r="D31" i="12"/>
  <c r="C32" i="12"/>
  <c r="D32" i="12"/>
  <c r="C33" i="12"/>
  <c r="D33" i="12"/>
  <c r="C34" i="12"/>
  <c r="D34" i="12"/>
  <c r="C35" i="12"/>
  <c r="D35" i="12"/>
  <c r="C36" i="12"/>
  <c r="D36" i="12"/>
  <c r="C37" i="12"/>
  <c r="D37" i="12"/>
  <c r="C38" i="12"/>
  <c r="D38" i="12"/>
  <c r="C39" i="12"/>
  <c r="D39" i="12"/>
  <c r="C40" i="12"/>
  <c r="D40" i="12"/>
  <c r="C41" i="12"/>
  <c r="D41" i="12"/>
  <c r="C42" i="12"/>
  <c r="D42" i="12"/>
  <c r="C43" i="12"/>
  <c r="D43" i="12"/>
  <c r="C44" i="12"/>
  <c r="D44" i="12"/>
  <c r="C45" i="12"/>
  <c r="D45" i="12"/>
  <c r="C46" i="12"/>
  <c r="D46" i="12"/>
  <c r="C47" i="12"/>
  <c r="D47" i="12"/>
  <c r="C48" i="12"/>
  <c r="D48" i="12"/>
  <c r="C49" i="12"/>
  <c r="D49" i="12"/>
  <c r="C50" i="12"/>
  <c r="D50" i="12"/>
  <c r="C51" i="12"/>
  <c r="D51" i="12"/>
  <c r="C52" i="12"/>
  <c r="D52" i="12"/>
  <c r="C53" i="12"/>
  <c r="D53" i="12"/>
  <c r="C54" i="12"/>
  <c r="D54" i="12"/>
  <c r="C55" i="12"/>
  <c r="D55" i="12"/>
  <c r="C56" i="12"/>
  <c r="D56" i="12"/>
  <c r="C57" i="12"/>
  <c r="D57" i="12"/>
  <c r="C58" i="12"/>
  <c r="D58" i="12"/>
  <c r="C59" i="12"/>
  <c r="D59" i="12"/>
  <c r="C60" i="12"/>
  <c r="D60" i="12"/>
  <c r="C61" i="12"/>
  <c r="D61" i="12"/>
  <c r="C62" i="12"/>
  <c r="D62" i="12"/>
  <c r="C63" i="12"/>
  <c r="D63" i="12"/>
  <c r="C64" i="12"/>
  <c r="D64" i="12"/>
  <c r="C65" i="12"/>
  <c r="D65" i="12"/>
  <c r="C66" i="12"/>
  <c r="D66" i="12"/>
  <c r="C67" i="12"/>
  <c r="D67" i="12"/>
  <c r="C68" i="12"/>
  <c r="D68" i="12"/>
  <c r="C69" i="12"/>
  <c r="D69" i="12"/>
  <c r="C70" i="12"/>
  <c r="D70" i="12"/>
  <c r="C71" i="12"/>
  <c r="D71" i="12"/>
  <c r="C72" i="12"/>
  <c r="D72" i="12"/>
  <c r="C73" i="12"/>
  <c r="D73" i="12"/>
  <c r="C74" i="12"/>
  <c r="D74" i="12"/>
  <c r="C75" i="12"/>
  <c r="D75" i="12"/>
  <c r="C76" i="12"/>
  <c r="D76" i="12"/>
  <c r="C77" i="12"/>
  <c r="D77" i="12"/>
  <c r="C78" i="12"/>
  <c r="D78" i="12"/>
  <c r="C79" i="12"/>
  <c r="D79" i="12"/>
  <c r="C80" i="12"/>
  <c r="D80" i="12"/>
  <c r="C81" i="12"/>
  <c r="D81" i="12"/>
  <c r="C82" i="12"/>
  <c r="D82" i="12"/>
  <c r="C83" i="12"/>
  <c r="D83" i="12"/>
  <c r="C84" i="12"/>
  <c r="D84" i="12"/>
  <c r="C85" i="12"/>
  <c r="D85" i="12"/>
  <c r="C86" i="12"/>
  <c r="D86" i="12"/>
  <c r="C87" i="12"/>
  <c r="D87" i="12"/>
  <c r="C88" i="12"/>
  <c r="D88" i="12"/>
  <c r="C89" i="12"/>
  <c r="D89" i="12"/>
  <c r="C90" i="12"/>
  <c r="D90" i="12"/>
  <c r="C91" i="12"/>
  <c r="D91" i="12"/>
  <c r="C92" i="12"/>
  <c r="D92" i="12"/>
  <c r="C93" i="12"/>
  <c r="D93" i="12"/>
  <c r="C94" i="12"/>
  <c r="D94" i="12"/>
  <c r="C95" i="12"/>
  <c r="D95" i="12"/>
  <c r="C96" i="12"/>
  <c r="D96" i="12"/>
  <c r="C97" i="12"/>
  <c r="D97" i="12"/>
  <c r="C98" i="12"/>
  <c r="D98" i="12"/>
  <c r="C99" i="12"/>
  <c r="D99" i="12"/>
  <c r="C100" i="12"/>
  <c r="D100" i="12"/>
  <c r="C101" i="12"/>
  <c r="D101" i="12"/>
  <c r="C102" i="12"/>
  <c r="D102" i="12"/>
  <c r="C103" i="12"/>
  <c r="D103" i="12"/>
  <c r="C104" i="12"/>
  <c r="D104" i="12"/>
  <c r="C105" i="12"/>
  <c r="D105" i="12"/>
  <c r="C106" i="12"/>
  <c r="D106" i="12"/>
  <c r="C107" i="12"/>
  <c r="D107" i="12"/>
  <c r="C108" i="12"/>
  <c r="D108" i="12"/>
  <c r="C109" i="12"/>
  <c r="D109" i="12"/>
  <c r="C110" i="12"/>
  <c r="D110" i="12"/>
  <c r="C111" i="12"/>
  <c r="D111" i="12"/>
  <c r="C112" i="12"/>
  <c r="D112" i="12"/>
  <c r="C113" i="12"/>
  <c r="D113" i="12"/>
  <c r="C114" i="12"/>
  <c r="D114" i="12"/>
  <c r="C115" i="12"/>
  <c r="D115" i="12"/>
  <c r="C116" i="12"/>
  <c r="D116" i="12"/>
  <c r="C117" i="12"/>
  <c r="D117" i="12"/>
  <c r="C118" i="12"/>
  <c r="D118" i="12"/>
  <c r="C119" i="12"/>
  <c r="D119" i="12"/>
  <c r="C120" i="12"/>
  <c r="D120" i="12"/>
  <c r="C121" i="12"/>
  <c r="D121" i="12"/>
  <c r="C122" i="12"/>
  <c r="D122" i="12"/>
  <c r="C123" i="12"/>
  <c r="D123" i="12"/>
  <c r="C124" i="12"/>
  <c r="D124" i="12"/>
  <c r="C125" i="12"/>
  <c r="D125" i="12"/>
  <c r="C126" i="12"/>
  <c r="D126" i="12"/>
  <c r="C127" i="12"/>
  <c r="D127" i="12"/>
  <c r="C128" i="12"/>
  <c r="D128" i="12"/>
  <c r="C129" i="12"/>
  <c r="D129" i="12"/>
  <c r="C130" i="12"/>
  <c r="D130" i="12"/>
  <c r="C131" i="12"/>
  <c r="D131" i="12"/>
  <c r="C132" i="12"/>
  <c r="D132" i="12"/>
  <c r="C133" i="12"/>
  <c r="D133" i="12"/>
  <c r="C134" i="12"/>
  <c r="D134" i="12"/>
  <c r="C135" i="12"/>
  <c r="D135" i="12"/>
  <c r="C136" i="12"/>
  <c r="D136" i="12"/>
  <c r="C137" i="12"/>
  <c r="D137" i="12"/>
  <c r="C138" i="12"/>
  <c r="D138" i="12"/>
  <c r="C139" i="12"/>
  <c r="D139" i="12"/>
  <c r="C140" i="12"/>
  <c r="D140" i="12"/>
  <c r="C141" i="12"/>
  <c r="D141" i="12"/>
  <c r="C142" i="12"/>
  <c r="D142" i="12"/>
  <c r="C143" i="12"/>
  <c r="D143" i="12"/>
  <c r="C144" i="12"/>
  <c r="D144" i="12"/>
  <c r="C145" i="12"/>
  <c r="D145" i="12"/>
  <c r="C146" i="12"/>
  <c r="D146" i="12"/>
  <c r="C147" i="12"/>
  <c r="D147" i="12"/>
  <c r="C148" i="12"/>
  <c r="D148" i="12"/>
  <c r="C149" i="12"/>
  <c r="D149" i="12"/>
  <c r="C150" i="12"/>
  <c r="D150" i="12"/>
  <c r="C151" i="12"/>
  <c r="D151" i="12"/>
  <c r="C152" i="12"/>
  <c r="D152" i="12"/>
  <c r="C153" i="12"/>
  <c r="D153" i="12"/>
  <c r="C154" i="12"/>
  <c r="D154" i="12"/>
  <c r="C155" i="12"/>
  <c r="D155" i="12"/>
  <c r="C156" i="12"/>
  <c r="D156" i="12"/>
  <c r="C157" i="12"/>
  <c r="D157" i="12"/>
  <c r="C158" i="12"/>
  <c r="D158" i="12"/>
  <c r="C159" i="12"/>
  <c r="D159" i="12"/>
  <c r="C160" i="12"/>
  <c r="D160" i="12"/>
  <c r="C161" i="12"/>
  <c r="D161" i="12"/>
  <c r="C162" i="12"/>
  <c r="D162" i="12"/>
  <c r="C163" i="12"/>
  <c r="D163" i="12"/>
  <c r="C164" i="12"/>
  <c r="D164" i="12"/>
  <c r="C165" i="12"/>
  <c r="D165" i="12"/>
  <c r="C166" i="12"/>
  <c r="D166" i="12"/>
  <c r="C167" i="12"/>
  <c r="D167" i="12"/>
  <c r="C168" i="12"/>
  <c r="D168" i="12"/>
  <c r="C169" i="12"/>
  <c r="D169" i="12"/>
  <c r="C170" i="12"/>
  <c r="D170" i="12"/>
  <c r="C171" i="12"/>
  <c r="D171" i="12"/>
  <c r="C172" i="12"/>
  <c r="D172" i="12"/>
  <c r="C173" i="12"/>
  <c r="D173" i="12"/>
  <c r="C174" i="12"/>
  <c r="D174" i="12"/>
  <c r="C175" i="12"/>
  <c r="D175" i="12"/>
  <c r="C176" i="12"/>
  <c r="D176" i="12"/>
  <c r="C177" i="12"/>
  <c r="D177" i="12"/>
  <c r="C178" i="12"/>
  <c r="D178" i="12"/>
  <c r="C179" i="12"/>
  <c r="D179" i="12"/>
  <c r="C180" i="12"/>
  <c r="D180" i="12"/>
  <c r="C181" i="12"/>
  <c r="D181" i="12"/>
  <c r="C182" i="12"/>
  <c r="D182" i="12"/>
  <c r="C183" i="12"/>
  <c r="D183" i="12"/>
  <c r="C184" i="12"/>
  <c r="D184" i="12"/>
  <c r="C185" i="12"/>
  <c r="D185" i="12"/>
  <c r="C186" i="12"/>
  <c r="D186" i="12"/>
  <c r="C187" i="12"/>
  <c r="D187" i="12"/>
  <c r="C188" i="12"/>
  <c r="D188" i="12"/>
  <c r="C189" i="12"/>
  <c r="D189" i="12"/>
  <c r="C190" i="12"/>
  <c r="D190" i="12"/>
  <c r="C191" i="12"/>
  <c r="D191" i="12"/>
  <c r="C192" i="12"/>
  <c r="D192" i="12"/>
  <c r="C193" i="12"/>
  <c r="D193" i="12"/>
  <c r="C194" i="12"/>
  <c r="D194" i="12"/>
  <c r="C195" i="12"/>
  <c r="D195" i="12"/>
  <c r="C196" i="12"/>
  <c r="D196" i="12"/>
  <c r="C197" i="12"/>
  <c r="D197" i="12"/>
  <c r="C198" i="12"/>
  <c r="D198" i="12"/>
  <c r="C199" i="12"/>
  <c r="D199" i="12"/>
  <c r="C200" i="12"/>
  <c r="D200" i="12"/>
  <c r="C201" i="12"/>
  <c r="D201" i="12"/>
  <c r="C202" i="12"/>
  <c r="D202" i="12"/>
  <c r="C203" i="12"/>
  <c r="D203" i="12"/>
  <c r="C204" i="12"/>
  <c r="D204" i="12"/>
  <c r="C205" i="12"/>
  <c r="D205" i="12"/>
  <c r="C206" i="12"/>
  <c r="D206" i="12"/>
  <c r="C207" i="12"/>
  <c r="D207" i="12"/>
  <c r="C208" i="12"/>
  <c r="D208" i="12"/>
  <c r="C209" i="12"/>
  <c r="D209" i="12"/>
  <c r="C210" i="12"/>
  <c r="D210" i="12"/>
  <c r="C211" i="12"/>
  <c r="D211" i="12"/>
  <c r="C212" i="12"/>
  <c r="D212" i="12"/>
  <c r="C213" i="12"/>
  <c r="D213" i="12"/>
  <c r="C214" i="12"/>
  <c r="D214" i="12"/>
  <c r="C215" i="12"/>
  <c r="D215" i="12"/>
  <c r="C216" i="12"/>
  <c r="D216" i="12"/>
  <c r="C217" i="12"/>
  <c r="D217" i="12"/>
  <c r="C218" i="12"/>
  <c r="D218" i="12"/>
  <c r="C219" i="12"/>
  <c r="D219" i="12"/>
  <c r="C220" i="12"/>
  <c r="D220" i="12"/>
  <c r="C221" i="12"/>
  <c r="D221" i="12"/>
  <c r="C222" i="12"/>
  <c r="D222" i="12"/>
  <c r="C223" i="12"/>
  <c r="D223" i="12"/>
  <c r="C224" i="12"/>
  <c r="D224" i="12"/>
  <c r="C225" i="12"/>
  <c r="D225" i="12"/>
  <c r="C226" i="12"/>
  <c r="D226" i="12"/>
  <c r="C227" i="12"/>
  <c r="D227" i="12"/>
  <c r="C228" i="12"/>
  <c r="D228" i="12"/>
  <c r="C229" i="12"/>
  <c r="D229" i="12"/>
  <c r="C230" i="12"/>
  <c r="D230" i="12"/>
  <c r="C231" i="12"/>
  <c r="D231" i="12"/>
  <c r="C232" i="12"/>
  <c r="D232" i="12"/>
  <c r="C233" i="12"/>
  <c r="D233" i="12"/>
  <c r="C234" i="12"/>
  <c r="D234" i="12"/>
  <c r="C235" i="12"/>
  <c r="D235" i="12"/>
  <c r="C236" i="12"/>
  <c r="D236" i="12"/>
  <c r="C237" i="12"/>
  <c r="D237" i="12"/>
  <c r="C238" i="12"/>
  <c r="D238" i="12"/>
  <c r="C239" i="12"/>
  <c r="D239" i="12"/>
  <c r="C240" i="12"/>
  <c r="D240" i="12"/>
  <c r="C241" i="12"/>
  <c r="D241" i="12"/>
  <c r="C242" i="12"/>
  <c r="D242" i="12"/>
  <c r="C243" i="12"/>
  <c r="D243" i="12"/>
  <c r="C244" i="12"/>
  <c r="D244" i="12"/>
  <c r="C245" i="12"/>
  <c r="D245" i="12"/>
  <c r="C246" i="12"/>
  <c r="D246" i="12"/>
  <c r="C247" i="12"/>
  <c r="D247" i="12"/>
  <c r="C248" i="12"/>
  <c r="D248" i="12"/>
  <c r="C249" i="12"/>
  <c r="D249" i="12"/>
  <c r="C250" i="12"/>
  <c r="D250" i="12"/>
  <c r="C251" i="12"/>
  <c r="D251" i="12"/>
  <c r="C252" i="12"/>
  <c r="D252" i="12"/>
  <c r="C253" i="12"/>
  <c r="D253" i="12"/>
  <c r="C254" i="12"/>
  <c r="D254" i="12"/>
  <c r="C255" i="12"/>
  <c r="D255" i="12"/>
  <c r="C2" i="6"/>
  <c r="D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C202" i="6"/>
  <c r="D202" i="6"/>
  <c r="C203" i="6"/>
  <c r="D203" i="6"/>
  <c r="C204" i="6"/>
  <c r="D204" i="6"/>
  <c r="C205" i="6"/>
  <c r="D205" i="6"/>
  <c r="C206" i="6"/>
  <c r="D206" i="6"/>
  <c r="C207" i="6"/>
  <c r="D207" i="6"/>
  <c r="C208" i="6"/>
  <c r="D208" i="6"/>
  <c r="C209" i="6"/>
  <c r="D209" i="6"/>
  <c r="C210" i="6"/>
  <c r="D210" i="6"/>
  <c r="C211" i="6"/>
  <c r="D211" i="6"/>
  <c r="C212" i="6"/>
  <c r="D212" i="6"/>
  <c r="C213" i="6"/>
  <c r="D213" i="6"/>
  <c r="C214" i="6"/>
  <c r="D214" i="6"/>
  <c r="C215" i="6"/>
  <c r="D215" i="6"/>
  <c r="C216" i="6"/>
  <c r="D216" i="6"/>
  <c r="C217" i="6"/>
  <c r="D217" i="6"/>
  <c r="C218" i="6"/>
  <c r="D218" i="6"/>
  <c r="C219" i="6"/>
  <c r="D219" i="6"/>
  <c r="C220" i="6"/>
  <c r="D220" i="6"/>
  <c r="C221" i="6"/>
  <c r="D221" i="6"/>
  <c r="C222" i="6"/>
  <c r="D222" i="6"/>
  <c r="C223" i="6"/>
  <c r="D223" i="6"/>
  <c r="C224" i="6"/>
  <c r="D224" i="6"/>
  <c r="C225" i="6"/>
  <c r="D225" i="6"/>
  <c r="C226" i="6"/>
  <c r="D226" i="6"/>
  <c r="C227" i="6"/>
  <c r="D227" i="6"/>
  <c r="C228" i="6"/>
  <c r="D228" i="6"/>
  <c r="C229" i="6"/>
  <c r="D229" i="6"/>
  <c r="C230" i="6"/>
  <c r="D230" i="6"/>
  <c r="C231" i="6"/>
  <c r="D231" i="6"/>
  <c r="C232" i="6"/>
  <c r="D232" i="6"/>
  <c r="C233" i="6"/>
  <c r="D233" i="6"/>
  <c r="C234" i="6"/>
  <c r="D234" i="6"/>
  <c r="C235" i="6"/>
  <c r="D235" i="6"/>
  <c r="C236" i="6"/>
  <c r="D236" i="6"/>
  <c r="C237" i="6"/>
  <c r="D237" i="6"/>
  <c r="C238" i="6"/>
  <c r="D238" i="6"/>
  <c r="C239" i="6"/>
  <c r="D239" i="6"/>
  <c r="C240" i="6"/>
  <c r="D240" i="6"/>
  <c r="C241" i="6"/>
  <c r="D241" i="6"/>
  <c r="C242" i="6"/>
  <c r="D242" i="6"/>
  <c r="C243" i="6"/>
  <c r="D243" i="6"/>
  <c r="C244" i="6"/>
  <c r="D244" i="6"/>
  <c r="C245" i="6"/>
  <c r="D245" i="6"/>
  <c r="C246" i="6"/>
  <c r="D246" i="6"/>
  <c r="C247" i="6"/>
  <c r="D247" i="6"/>
  <c r="C248" i="6"/>
  <c r="D248" i="6"/>
  <c r="C249" i="6"/>
  <c r="D249" i="6"/>
  <c r="C250" i="6"/>
  <c r="D250" i="6"/>
  <c r="C251" i="6"/>
  <c r="D251" i="6"/>
  <c r="C252" i="6"/>
  <c r="D252" i="6"/>
  <c r="C253" i="6"/>
  <c r="D253" i="6"/>
  <c r="C254" i="6"/>
  <c r="D254" i="6"/>
  <c r="C255" i="6"/>
  <c r="D255" i="6"/>
  <c r="AC12" i="5"/>
  <c r="AB12" i="5"/>
  <c r="AA12" i="5"/>
  <c r="Z12" i="5"/>
  <c r="U12" i="5"/>
  <c r="T12" i="5"/>
  <c r="S12" i="5"/>
  <c r="M12" i="5"/>
  <c r="L12" i="5"/>
  <c r="K12" i="5"/>
  <c r="J12" i="5"/>
  <c r="Q87" i="2"/>
  <c r="R87" i="2"/>
  <c r="Q89" i="2"/>
  <c r="R89" i="2"/>
  <c r="Q91" i="2"/>
  <c r="R91" i="2"/>
  <c r="Q93" i="2"/>
  <c r="R93" i="2"/>
  <c r="Q95" i="2"/>
  <c r="R95" i="2"/>
  <c r="Q97" i="2"/>
  <c r="R97" i="2"/>
  <c r="Q99" i="2"/>
  <c r="R99" i="2"/>
  <c r="Q101" i="2"/>
  <c r="R101" i="2"/>
  <c r="Q103" i="2"/>
  <c r="R103" i="2"/>
  <c r="Q105" i="2"/>
  <c r="R105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I87" i="2"/>
  <c r="I88" i="2"/>
  <c r="I89" i="2"/>
  <c r="I90" i="2"/>
  <c r="I91" i="2"/>
  <c r="I92" i="2"/>
  <c r="I93" i="2"/>
  <c r="I94" i="2"/>
  <c r="I95" i="2"/>
  <c r="I96" i="2"/>
  <c r="G87" i="2"/>
  <c r="G88" i="2"/>
  <c r="G89" i="2"/>
  <c r="G90" i="2"/>
  <c r="G91" i="2"/>
  <c r="G92" i="2"/>
  <c r="G93" i="2"/>
  <c r="G94" i="2"/>
  <c r="G95" i="2"/>
  <c r="G96" i="2"/>
  <c r="H87" i="2"/>
  <c r="H88" i="2"/>
  <c r="H89" i="2"/>
  <c r="H90" i="2"/>
  <c r="H91" i="2"/>
  <c r="H92" i="2"/>
  <c r="H93" i="2"/>
  <c r="H94" i="2"/>
  <c r="H95" i="2"/>
  <c r="H96" i="2"/>
  <c r="E87" i="2"/>
  <c r="E88" i="2"/>
  <c r="E89" i="2"/>
  <c r="E90" i="2"/>
  <c r="E91" i="2"/>
  <c r="E92" i="2"/>
  <c r="E93" i="2"/>
  <c r="E94" i="2"/>
  <c r="E95" i="2"/>
  <c r="E96" i="2"/>
  <c r="D87" i="2"/>
  <c r="D88" i="2"/>
  <c r="D89" i="2"/>
  <c r="D90" i="2"/>
  <c r="D91" i="2"/>
  <c r="D92" i="2"/>
  <c r="D93" i="2"/>
  <c r="D94" i="2"/>
  <c r="D95" i="2"/>
  <c r="D96" i="2"/>
  <c r="C87" i="2"/>
  <c r="C88" i="2"/>
  <c r="C89" i="2"/>
  <c r="C90" i="2"/>
  <c r="C91" i="2"/>
  <c r="C92" i="2"/>
  <c r="C93" i="2"/>
  <c r="C94" i="2"/>
  <c r="C95" i="2"/>
  <c r="C96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H65" i="2"/>
  <c r="I59" i="2"/>
  <c r="I60" i="2"/>
  <c r="I61" i="2"/>
  <c r="I62" i="2"/>
  <c r="I63" i="2"/>
  <c r="I64" i="2"/>
  <c r="I65" i="2"/>
  <c r="I66" i="2"/>
  <c r="I67" i="2"/>
  <c r="I68" i="2"/>
  <c r="G59" i="2"/>
  <c r="G60" i="2"/>
  <c r="G61" i="2"/>
  <c r="G62" i="2"/>
  <c r="G63" i="2"/>
  <c r="G64" i="2"/>
  <c r="G65" i="2"/>
  <c r="G66" i="2"/>
  <c r="G67" i="2"/>
  <c r="G68" i="2"/>
  <c r="H59" i="2"/>
  <c r="H60" i="2"/>
  <c r="H61" i="2"/>
  <c r="H62" i="2"/>
  <c r="H63" i="2"/>
  <c r="H64" i="2"/>
  <c r="H66" i="2"/>
  <c r="H67" i="2"/>
  <c r="H68" i="2"/>
  <c r="F59" i="2"/>
  <c r="F60" i="2"/>
  <c r="F61" i="2"/>
  <c r="F62" i="2"/>
  <c r="F63" i="2"/>
  <c r="F64" i="2"/>
  <c r="F65" i="2"/>
  <c r="F66" i="2"/>
  <c r="F67" i="2"/>
  <c r="F68" i="2"/>
  <c r="E59" i="2"/>
  <c r="E60" i="2"/>
  <c r="E61" i="2"/>
  <c r="E62" i="2"/>
  <c r="E63" i="2"/>
  <c r="E64" i="2"/>
  <c r="E65" i="2"/>
  <c r="E66" i="2"/>
  <c r="E67" i="2"/>
  <c r="E68" i="2"/>
  <c r="D59" i="2"/>
  <c r="D60" i="2"/>
  <c r="D61" i="2"/>
  <c r="D62" i="2"/>
  <c r="D63" i="2"/>
  <c r="D64" i="2"/>
  <c r="D65" i="2"/>
  <c r="D66" i="2"/>
  <c r="D67" i="2"/>
  <c r="D68" i="2"/>
  <c r="C59" i="2"/>
  <c r="C60" i="2"/>
  <c r="C61" i="2"/>
  <c r="C62" i="2"/>
  <c r="C63" i="2"/>
  <c r="C64" i="2"/>
  <c r="C65" i="2"/>
  <c r="C66" i="2"/>
  <c r="C67" i="2"/>
  <c r="C68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I31" i="2"/>
  <c r="I32" i="2"/>
  <c r="I33" i="2"/>
  <c r="I34" i="2"/>
  <c r="I35" i="2"/>
  <c r="I36" i="2"/>
  <c r="I37" i="2"/>
  <c r="I38" i="2"/>
  <c r="I39" i="2"/>
  <c r="I40" i="2"/>
  <c r="G31" i="2"/>
  <c r="G32" i="2"/>
  <c r="G33" i="2"/>
  <c r="G34" i="2"/>
  <c r="G35" i="2"/>
  <c r="G36" i="2"/>
  <c r="G37" i="2"/>
  <c r="G38" i="2"/>
  <c r="G39" i="2"/>
  <c r="G40" i="2"/>
  <c r="H31" i="2"/>
  <c r="H32" i="2"/>
  <c r="H33" i="2"/>
  <c r="H34" i="2"/>
  <c r="H35" i="2"/>
  <c r="H36" i="2"/>
  <c r="H37" i="2"/>
  <c r="H38" i="2"/>
  <c r="H39" i="2"/>
  <c r="H40" i="2"/>
  <c r="F31" i="2"/>
  <c r="F32" i="2"/>
  <c r="F33" i="2"/>
  <c r="F34" i="2"/>
  <c r="F35" i="2"/>
  <c r="F36" i="2"/>
  <c r="F37" i="2"/>
  <c r="F38" i="2"/>
  <c r="F39" i="2"/>
  <c r="F40" i="2"/>
  <c r="E31" i="2"/>
  <c r="E32" i="2"/>
  <c r="E33" i="2"/>
  <c r="E34" i="2"/>
  <c r="E35" i="2"/>
  <c r="E36" i="2"/>
  <c r="E37" i="2"/>
  <c r="E38" i="2"/>
  <c r="E39" i="2"/>
  <c r="E40" i="2"/>
  <c r="D31" i="2"/>
  <c r="D32" i="2"/>
  <c r="D33" i="2"/>
  <c r="D34" i="2"/>
  <c r="D35" i="2"/>
  <c r="D36" i="2"/>
  <c r="D37" i="2"/>
  <c r="D38" i="2"/>
  <c r="D39" i="2"/>
  <c r="D40" i="2"/>
  <c r="C31" i="2"/>
  <c r="C32" i="2"/>
  <c r="C33" i="2"/>
  <c r="C34" i="2"/>
  <c r="C35" i="2"/>
  <c r="C36" i="2"/>
  <c r="C37" i="2"/>
  <c r="C38" i="2"/>
  <c r="C39" i="2"/>
  <c r="C40" i="2"/>
  <c r="Q3" i="2"/>
  <c r="R3" i="2"/>
  <c r="Q5" i="2"/>
  <c r="R5" i="2"/>
  <c r="Q7" i="2"/>
  <c r="R7" i="2"/>
  <c r="Q9" i="2"/>
  <c r="R9" i="2"/>
  <c r="Q11" i="2"/>
  <c r="R11" i="2"/>
  <c r="Q13" i="2"/>
  <c r="R13" i="2"/>
  <c r="Q15" i="2"/>
  <c r="R15" i="2"/>
  <c r="Q17" i="2"/>
  <c r="R17" i="2"/>
  <c r="Q19" i="2"/>
  <c r="R19" i="2"/>
  <c r="Q21" i="2"/>
  <c r="R21" i="2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I3" i="2"/>
  <c r="I4" i="2"/>
  <c r="I5" i="2"/>
  <c r="I6" i="2"/>
  <c r="I7" i="2"/>
  <c r="I8" i="2"/>
  <c r="I9" i="2"/>
  <c r="I10" i="2"/>
  <c r="I11" i="2"/>
  <c r="I12" i="2"/>
  <c r="G3" i="2"/>
  <c r="G4" i="2"/>
  <c r="G5" i="2"/>
  <c r="G6" i="2"/>
  <c r="G7" i="2"/>
  <c r="G8" i="2"/>
  <c r="G9" i="2"/>
  <c r="G10" i="2"/>
  <c r="G11" i="2"/>
  <c r="G12" i="2"/>
  <c r="H3" i="2"/>
  <c r="H4" i="2"/>
  <c r="H5" i="2"/>
  <c r="H6" i="2"/>
  <c r="H7" i="2"/>
  <c r="H8" i="2"/>
  <c r="H9" i="2"/>
  <c r="H10" i="2"/>
  <c r="H11" i="2"/>
  <c r="H12" i="2"/>
  <c r="F3" i="2"/>
  <c r="F4" i="2"/>
  <c r="F5" i="2"/>
  <c r="F6" i="2"/>
  <c r="F7" i="2"/>
  <c r="F8" i="2"/>
  <c r="F9" i="2"/>
  <c r="F10" i="2"/>
  <c r="F11" i="2"/>
  <c r="F12" i="2"/>
  <c r="E3" i="2"/>
  <c r="E4" i="2"/>
  <c r="E5" i="2"/>
  <c r="E6" i="2"/>
  <c r="E7" i="2"/>
  <c r="E8" i="2"/>
  <c r="E9" i="2"/>
  <c r="E10" i="2"/>
  <c r="E11" i="2"/>
  <c r="E12" i="2"/>
  <c r="D3" i="2"/>
  <c r="D4" i="2"/>
  <c r="D5" i="2"/>
  <c r="D6" i="2"/>
  <c r="D7" i="2"/>
  <c r="D8" i="2"/>
  <c r="D9" i="2"/>
  <c r="D10" i="2"/>
  <c r="D11" i="2"/>
  <c r="D12" i="2"/>
  <c r="C3" i="2"/>
  <c r="C4" i="2"/>
  <c r="C5" i="2"/>
  <c r="C6" i="2"/>
  <c r="C7" i="2"/>
  <c r="C8" i="2"/>
  <c r="C9" i="2"/>
  <c r="C10" i="2"/>
  <c r="C11" i="2"/>
  <c r="C12" i="2"/>
  <c r="R12" i="5"/>
  <c r="B12" i="5"/>
  <c r="F41" i="2"/>
  <c r="F45" i="2"/>
  <c r="J2" i="5"/>
  <c r="G41" i="2"/>
  <c r="G45" i="2"/>
  <c r="K2" i="5"/>
  <c r="H41" i="2"/>
  <c r="H45" i="2"/>
  <c r="L2" i="5"/>
  <c r="I41" i="2"/>
  <c r="I45" i="2"/>
  <c r="M2" i="5"/>
  <c r="F46" i="2"/>
  <c r="J3" i="5"/>
  <c r="G46" i="2"/>
  <c r="K3" i="5"/>
  <c r="H46" i="2"/>
  <c r="L3" i="5"/>
  <c r="I46" i="2"/>
  <c r="M3" i="5"/>
  <c r="F47" i="2"/>
  <c r="J4" i="5"/>
  <c r="G47" i="2"/>
  <c r="K4" i="5"/>
  <c r="H47" i="2"/>
  <c r="L4" i="5"/>
  <c r="I47" i="2"/>
  <c r="M4" i="5"/>
  <c r="F48" i="2"/>
  <c r="J5" i="5"/>
  <c r="G48" i="2"/>
  <c r="K5" i="5"/>
  <c r="H48" i="2"/>
  <c r="L5" i="5"/>
  <c r="I48" i="2"/>
  <c r="M5" i="5"/>
  <c r="F49" i="2"/>
  <c r="J6" i="5"/>
  <c r="G49" i="2"/>
  <c r="K6" i="5"/>
  <c r="H49" i="2"/>
  <c r="L6" i="5"/>
  <c r="I49" i="2"/>
  <c r="M6" i="5"/>
  <c r="F50" i="2"/>
  <c r="J7" i="5"/>
  <c r="G50" i="2"/>
  <c r="K7" i="5"/>
  <c r="H50" i="2"/>
  <c r="L7" i="5"/>
  <c r="I50" i="2"/>
  <c r="M7" i="5"/>
  <c r="F51" i="2"/>
  <c r="J8" i="5"/>
  <c r="G51" i="2"/>
  <c r="K8" i="5"/>
  <c r="H51" i="2"/>
  <c r="L8" i="5"/>
  <c r="I51" i="2"/>
  <c r="M8" i="5"/>
  <c r="F52" i="2"/>
  <c r="J9" i="5"/>
  <c r="G52" i="2"/>
  <c r="K9" i="5"/>
  <c r="H52" i="2"/>
  <c r="L9" i="5"/>
  <c r="I52" i="2"/>
  <c r="M9" i="5"/>
  <c r="F53" i="2"/>
  <c r="J10" i="5"/>
  <c r="G53" i="2"/>
  <c r="K10" i="5"/>
  <c r="H53" i="2"/>
  <c r="L10" i="5"/>
  <c r="I53" i="2"/>
  <c r="M10" i="5"/>
  <c r="F54" i="2"/>
  <c r="J11" i="5"/>
  <c r="G54" i="2"/>
  <c r="K11" i="5"/>
  <c r="H54" i="2"/>
  <c r="L11" i="5"/>
  <c r="I54" i="2"/>
  <c r="M11" i="5"/>
  <c r="F87" i="2"/>
  <c r="F88" i="2"/>
  <c r="F89" i="2"/>
  <c r="F90" i="2"/>
  <c r="F91" i="2"/>
  <c r="F92" i="2"/>
  <c r="F93" i="2"/>
  <c r="F94" i="2"/>
  <c r="F95" i="2"/>
  <c r="F96" i="2"/>
  <c r="C5" i="1"/>
  <c r="C6" i="1"/>
  <c r="C7" i="1"/>
  <c r="C8" i="1"/>
  <c r="C9" i="1"/>
  <c r="C10" i="1"/>
  <c r="B2" i="1"/>
  <c r="B3" i="1"/>
  <c r="B4" i="1"/>
  <c r="B5" i="1"/>
  <c r="B6" i="1"/>
  <c r="B7" i="1"/>
  <c r="B8" i="1"/>
  <c r="B9" i="1"/>
  <c r="B10" i="1"/>
  <c r="F97" i="2"/>
  <c r="F101" i="2"/>
  <c r="Z2" i="5"/>
  <c r="G97" i="2"/>
  <c r="G101" i="2"/>
  <c r="AA2" i="5"/>
  <c r="H97" i="2"/>
  <c r="H101" i="2"/>
  <c r="AB2" i="5"/>
  <c r="I97" i="2"/>
  <c r="I101" i="2"/>
  <c r="AC2" i="5"/>
  <c r="F102" i="2"/>
  <c r="Z3" i="5"/>
  <c r="G102" i="2"/>
  <c r="AA3" i="5"/>
  <c r="H102" i="2"/>
  <c r="AB3" i="5"/>
  <c r="I102" i="2"/>
  <c r="AC3" i="5"/>
  <c r="F103" i="2"/>
  <c r="Z4" i="5"/>
  <c r="G103" i="2"/>
  <c r="AA4" i="5"/>
  <c r="H103" i="2"/>
  <c r="AB4" i="5"/>
  <c r="I103" i="2"/>
  <c r="AC4" i="5"/>
  <c r="F104" i="2"/>
  <c r="Z5" i="5"/>
  <c r="G104" i="2"/>
  <c r="AA5" i="5"/>
  <c r="H104" i="2"/>
  <c r="AB5" i="5"/>
  <c r="I104" i="2"/>
  <c r="AC5" i="5"/>
  <c r="F105" i="2"/>
  <c r="Z6" i="5"/>
  <c r="G105" i="2"/>
  <c r="AA6" i="5"/>
  <c r="H105" i="2"/>
  <c r="AB6" i="5"/>
  <c r="I105" i="2"/>
  <c r="AC6" i="5"/>
  <c r="F106" i="2"/>
  <c r="Z7" i="5"/>
  <c r="G106" i="2"/>
  <c r="AA7" i="5"/>
  <c r="H106" i="2"/>
  <c r="AB7" i="5"/>
  <c r="I106" i="2"/>
  <c r="AC7" i="5"/>
  <c r="F107" i="2"/>
  <c r="Z8" i="5"/>
  <c r="G107" i="2"/>
  <c r="AA8" i="5"/>
  <c r="H107" i="2"/>
  <c r="AB8" i="5"/>
  <c r="I107" i="2"/>
  <c r="AC8" i="5"/>
  <c r="F108" i="2"/>
  <c r="Z9" i="5"/>
  <c r="G108" i="2"/>
  <c r="AA9" i="5"/>
  <c r="H108" i="2"/>
  <c r="AB9" i="5"/>
  <c r="I108" i="2"/>
  <c r="AC9" i="5"/>
  <c r="F109" i="2"/>
  <c r="Z10" i="5"/>
  <c r="G109" i="2"/>
  <c r="AA10" i="5"/>
  <c r="H109" i="2"/>
  <c r="AB10" i="5"/>
  <c r="I109" i="2"/>
  <c r="AC10" i="5"/>
  <c r="F110" i="2"/>
  <c r="Z11" i="5"/>
  <c r="G110" i="2"/>
  <c r="AA11" i="5"/>
  <c r="H110" i="2"/>
  <c r="AB11" i="5"/>
  <c r="I110" i="2"/>
  <c r="AC11" i="5"/>
  <c r="F69" i="2"/>
  <c r="F73" i="2"/>
  <c r="R2" i="5"/>
  <c r="G69" i="2"/>
  <c r="G73" i="2"/>
  <c r="S2" i="5"/>
  <c r="H69" i="2"/>
  <c r="H73" i="2"/>
  <c r="T2" i="5"/>
  <c r="I69" i="2"/>
  <c r="I73" i="2"/>
  <c r="U2" i="5"/>
  <c r="F74" i="2"/>
  <c r="R3" i="5"/>
  <c r="G74" i="2"/>
  <c r="S3" i="5"/>
  <c r="H74" i="2"/>
  <c r="T3" i="5"/>
  <c r="I74" i="2"/>
  <c r="U3" i="5"/>
  <c r="F75" i="2"/>
  <c r="R4" i="5"/>
  <c r="G75" i="2"/>
  <c r="S4" i="5"/>
  <c r="H75" i="2"/>
  <c r="T4" i="5"/>
  <c r="I75" i="2"/>
  <c r="U4" i="5"/>
  <c r="F76" i="2"/>
  <c r="R5" i="5"/>
  <c r="G76" i="2"/>
  <c r="S5" i="5"/>
  <c r="H76" i="2"/>
  <c r="T5" i="5"/>
  <c r="I76" i="2"/>
  <c r="U5" i="5"/>
  <c r="F77" i="2"/>
  <c r="R6" i="5"/>
  <c r="G77" i="2"/>
  <c r="S6" i="5"/>
  <c r="H77" i="2"/>
  <c r="T6" i="5"/>
  <c r="I77" i="2"/>
  <c r="U6" i="5"/>
  <c r="F78" i="2"/>
  <c r="R7" i="5"/>
  <c r="G78" i="2"/>
  <c r="S7" i="5"/>
  <c r="H78" i="2"/>
  <c r="T7" i="5"/>
  <c r="I78" i="2"/>
  <c r="U7" i="5"/>
  <c r="F79" i="2"/>
  <c r="R8" i="5"/>
  <c r="G79" i="2"/>
  <c r="S8" i="5"/>
  <c r="H79" i="2"/>
  <c r="T8" i="5"/>
  <c r="I79" i="2"/>
  <c r="U8" i="5"/>
  <c r="F80" i="2"/>
  <c r="R9" i="5"/>
  <c r="G80" i="2"/>
  <c r="S9" i="5"/>
  <c r="H80" i="2"/>
  <c r="T9" i="5"/>
  <c r="I80" i="2"/>
  <c r="U9" i="5"/>
  <c r="F81" i="2"/>
  <c r="R10" i="5"/>
  <c r="G81" i="2"/>
  <c r="S10" i="5"/>
  <c r="H81" i="2"/>
  <c r="T10" i="5"/>
  <c r="I81" i="2"/>
  <c r="U10" i="5"/>
  <c r="F82" i="2"/>
  <c r="R11" i="5"/>
  <c r="G82" i="2"/>
  <c r="S11" i="5"/>
  <c r="H82" i="2"/>
  <c r="T11" i="5"/>
  <c r="I82" i="2"/>
  <c r="U11" i="5"/>
  <c r="E12" i="5"/>
  <c r="D12" i="5"/>
  <c r="C12" i="5"/>
  <c r="D13" i="2"/>
  <c r="D17" i="2"/>
  <c r="E13" i="2"/>
  <c r="E17" i="2"/>
  <c r="F13" i="2"/>
  <c r="F17" i="2"/>
  <c r="G13" i="2"/>
  <c r="G17" i="2"/>
  <c r="H13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D26" i="2"/>
  <c r="E26" i="2"/>
  <c r="F26" i="2"/>
  <c r="G26" i="2"/>
  <c r="H26" i="2"/>
  <c r="D41" i="2"/>
  <c r="D45" i="2"/>
  <c r="E41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69" i="2"/>
  <c r="E69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97" i="2"/>
  <c r="D101" i="2"/>
  <c r="E97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C1" i="14"/>
  <c r="D1" i="14"/>
  <c r="F255" i="14"/>
  <c r="L255" i="14"/>
  <c r="E255" i="14"/>
  <c r="K255" i="14"/>
  <c r="F254" i="14"/>
  <c r="L254" i="14"/>
  <c r="E254" i="14"/>
  <c r="K254" i="14"/>
  <c r="F253" i="14"/>
  <c r="L253" i="14"/>
  <c r="E253" i="14"/>
  <c r="K253" i="14"/>
  <c r="F252" i="14"/>
  <c r="L252" i="14"/>
  <c r="E252" i="14"/>
  <c r="K252" i="14"/>
  <c r="F251" i="14"/>
  <c r="L251" i="14"/>
  <c r="E251" i="14"/>
  <c r="K251" i="14"/>
  <c r="F250" i="14"/>
  <c r="L250" i="14"/>
  <c r="E250" i="14"/>
  <c r="K250" i="14"/>
  <c r="F249" i="14"/>
  <c r="L249" i="14"/>
  <c r="E249" i="14"/>
  <c r="K249" i="14"/>
  <c r="F248" i="14"/>
  <c r="L248" i="14"/>
  <c r="E248" i="14"/>
  <c r="K248" i="14"/>
  <c r="F247" i="14"/>
  <c r="L247" i="14"/>
  <c r="E247" i="14"/>
  <c r="K247" i="14"/>
  <c r="F246" i="14"/>
  <c r="L246" i="14"/>
  <c r="E246" i="14"/>
  <c r="K246" i="14"/>
  <c r="F245" i="14"/>
  <c r="L245" i="14"/>
  <c r="E245" i="14"/>
  <c r="K245" i="14"/>
  <c r="F244" i="14"/>
  <c r="L244" i="14"/>
  <c r="E244" i="14"/>
  <c r="K244" i="14"/>
  <c r="F243" i="14"/>
  <c r="L243" i="14"/>
  <c r="E243" i="14"/>
  <c r="K243" i="14"/>
  <c r="F242" i="14"/>
  <c r="L242" i="14"/>
  <c r="E242" i="14"/>
  <c r="K242" i="14"/>
  <c r="F241" i="14"/>
  <c r="L241" i="14"/>
  <c r="E241" i="14"/>
  <c r="K241" i="14"/>
  <c r="F240" i="14"/>
  <c r="L240" i="14"/>
  <c r="E240" i="14"/>
  <c r="K240" i="14"/>
  <c r="F239" i="14"/>
  <c r="L239" i="14"/>
  <c r="E239" i="14"/>
  <c r="K239" i="14"/>
  <c r="F238" i="14"/>
  <c r="L238" i="14"/>
  <c r="E238" i="14"/>
  <c r="K238" i="14"/>
  <c r="F237" i="14"/>
  <c r="L237" i="14"/>
  <c r="E237" i="14"/>
  <c r="K237" i="14"/>
  <c r="F236" i="14"/>
  <c r="L236" i="14"/>
  <c r="E236" i="14"/>
  <c r="K236" i="14"/>
  <c r="F235" i="14"/>
  <c r="L235" i="14"/>
  <c r="E235" i="14"/>
  <c r="K235" i="14"/>
  <c r="F234" i="14"/>
  <c r="L234" i="14"/>
  <c r="E234" i="14"/>
  <c r="K234" i="14"/>
  <c r="F233" i="14"/>
  <c r="L233" i="14"/>
  <c r="E233" i="14"/>
  <c r="K233" i="14"/>
  <c r="F232" i="14"/>
  <c r="L232" i="14"/>
  <c r="E232" i="14"/>
  <c r="K232" i="14"/>
  <c r="F231" i="14"/>
  <c r="L231" i="14"/>
  <c r="E231" i="14"/>
  <c r="K231" i="14"/>
  <c r="F230" i="14"/>
  <c r="L230" i="14"/>
  <c r="E230" i="14"/>
  <c r="K230" i="14"/>
  <c r="F229" i="14"/>
  <c r="L229" i="14"/>
  <c r="E229" i="14"/>
  <c r="K229" i="14"/>
  <c r="F228" i="14"/>
  <c r="L228" i="14"/>
  <c r="E228" i="14"/>
  <c r="K228" i="14"/>
  <c r="F227" i="14"/>
  <c r="L227" i="14"/>
  <c r="E227" i="14"/>
  <c r="K227" i="14"/>
  <c r="F226" i="14"/>
  <c r="L226" i="14"/>
  <c r="E226" i="14"/>
  <c r="K226" i="14"/>
  <c r="F225" i="14"/>
  <c r="L225" i="14"/>
  <c r="E225" i="14"/>
  <c r="K225" i="14"/>
  <c r="F224" i="14"/>
  <c r="L224" i="14"/>
  <c r="E224" i="14"/>
  <c r="K224" i="14"/>
  <c r="F223" i="14"/>
  <c r="L223" i="14"/>
  <c r="E223" i="14"/>
  <c r="K223" i="14"/>
  <c r="F222" i="14"/>
  <c r="L222" i="14"/>
  <c r="E222" i="14"/>
  <c r="K222" i="14"/>
  <c r="F221" i="14"/>
  <c r="L221" i="14"/>
  <c r="E221" i="14"/>
  <c r="K221" i="14"/>
  <c r="F220" i="14"/>
  <c r="L220" i="14"/>
  <c r="E220" i="14"/>
  <c r="K220" i="14"/>
  <c r="F219" i="14"/>
  <c r="L219" i="14"/>
  <c r="E219" i="14"/>
  <c r="K219" i="14"/>
  <c r="F218" i="14"/>
  <c r="L218" i="14"/>
  <c r="E218" i="14"/>
  <c r="K218" i="14"/>
  <c r="F217" i="14"/>
  <c r="L217" i="14"/>
  <c r="E217" i="14"/>
  <c r="K217" i="14"/>
  <c r="F216" i="14"/>
  <c r="L216" i="14"/>
  <c r="E216" i="14"/>
  <c r="K216" i="14"/>
  <c r="F215" i="14"/>
  <c r="L215" i="14"/>
  <c r="E215" i="14"/>
  <c r="K215" i="14"/>
  <c r="F214" i="14"/>
  <c r="L214" i="14"/>
  <c r="E214" i="14"/>
  <c r="K214" i="14"/>
  <c r="F213" i="14"/>
  <c r="L213" i="14"/>
  <c r="E213" i="14"/>
  <c r="K213" i="14"/>
  <c r="F212" i="14"/>
  <c r="L212" i="14"/>
  <c r="E212" i="14"/>
  <c r="K212" i="14"/>
  <c r="F211" i="14"/>
  <c r="L211" i="14"/>
  <c r="E211" i="14"/>
  <c r="K211" i="14"/>
  <c r="F210" i="14"/>
  <c r="L210" i="14"/>
  <c r="E210" i="14"/>
  <c r="K210" i="14"/>
  <c r="F209" i="14"/>
  <c r="L209" i="14"/>
  <c r="E209" i="14"/>
  <c r="K209" i="14"/>
  <c r="F208" i="14"/>
  <c r="L208" i="14"/>
  <c r="E208" i="14"/>
  <c r="K208" i="14"/>
  <c r="F207" i="14"/>
  <c r="L207" i="14"/>
  <c r="E207" i="14"/>
  <c r="K207" i="14"/>
  <c r="F206" i="14"/>
  <c r="L206" i="14"/>
  <c r="E206" i="14"/>
  <c r="K206" i="14"/>
  <c r="F205" i="14"/>
  <c r="L205" i="14"/>
  <c r="E205" i="14"/>
  <c r="K205" i="14"/>
  <c r="F204" i="14"/>
  <c r="L204" i="14"/>
  <c r="E204" i="14"/>
  <c r="K204" i="14"/>
  <c r="F203" i="14"/>
  <c r="L203" i="14"/>
  <c r="E203" i="14"/>
  <c r="K203" i="14"/>
  <c r="F202" i="14"/>
  <c r="L202" i="14"/>
  <c r="E202" i="14"/>
  <c r="K202" i="14"/>
  <c r="F201" i="14"/>
  <c r="L201" i="14"/>
  <c r="E201" i="14"/>
  <c r="K201" i="14"/>
  <c r="F200" i="14"/>
  <c r="L200" i="14"/>
  <c r="E200" i="14"/>
  <c r="K200" i="14"/>
  <c r="F199" i="14"/>
  <c r="L199" i="14"/>
  <c r="E199" i="14"/>
  <c r="K199" i="14"/>
  <c r="F198" i="14"/>
  <c r="L198" i="14"/>
  <c r="E198" i="14"/>
  <c r="K198" i="14"/>
  <c r="F197" i="14"/>
  <c r="L197" i="14"/>
  <c r="E197" i="14"/>
  <c r="K197" i="14"/>
  <c r="F196" i="14"/>
  <c r="L196" i="14"/>
  <c r="E196" i="14"/>
  <c r="K196" i="14"/>
  <c r="F195" i="14"/>
  <c r="L195" i="14"/>
  <c r="E195" i="14"/>
  <c r="K195" i="14"/>
  <c r="F194" i="14"/>
  <c r="L194" i="14"/>
  <c r="E194" i="14"/>
  <c r="K194" i="14"/>
  <c r="F193" i="14"/>
  <c r="L193" i="14"/>
  <c r="E193" i="14"/>
  <c r="K193" i="14"/>
  <c r="F192" i="14"/>
  <c r="L192" i="14"/>
  <c r="E192" i="14"/>
  <c r="K192" i="14"/>
  <c r="F191" i="14"/>
  <c r="L191" i="14"/>
  <c r="E191" i="14"/>
  <c r="K191" i="14"/>
  <c r="F190" i="14"/>
  <c r="L190" i="14"/>
  <c r="E190" i="14"/>
  <c r="K190" i="14"/>
  <c r="F189" i="14"/>
  <c r="L189" i="14"/>
  <c r="E189" i="14"/>
  <c r="K189" i="14"/>
  <c r="F188" i="14"/>
  <c r="L188" i="14"/>
  <c r="E188" i="14"/>
  <c r="K188" i="14"/>
  <c r="F187" i="14"/>
  <c r="L187" i="14"/>
  <c r="E187" i="14"/>
  <c r="K187" i="14"/>
  <c r="F186" i="14"/>
  <c r="L186" i="14"/>
  <c r="E186" i="14"/>
  <c r="K186" i="14"/>
  <c r="F185" i="14"/>
  <c r="L185" i="14"/>
  <c r="E185" i="14"/>
  <c r="K185" i="14"/>
  <c r="F184" i="14"/>
  <c r="L184" i="14"/>
  <c r="E184" i="14"/>
  <c r="K184" i="14"/>
  <c r="F183" i="14"/>
  <c r="L183" i="14"/>
  <c r="E183" i="14"/>
  <c r="K183" i="14"/>
  <c r="F182" i="14"/>
  <c r="L182" i="14"/>
  <c r="E182" i="14"/>
  <c r="K182" i="14"/>
  <c r="F181" i="14"/>
  <c r="L181" i="14"/>
  <c r="E181" i="14"/>
  <c r="K181" i="14"/>
  <c r="F180" i="14"/>
  <c r="L180" i="14"/>
  <c r="E180" i="14"/>
  <c r="K180" i="14"/>
  <c r="F179" i="14"/>
  <c r="L179" i="14"/>
  <c r="E179" i="14"/>
  <c r="K179" i="14"/>
  <c r="F178" i="14"/>
  <c r="L178" i="14"/>
  <c r="E178" i="14"/>
  <c r="K178" i="14"/>
  <c r="F177" i="14"/>
  <c r="L177" i="14"/>
  <c r="E177" i="14"/>
  <c r="K177" i="14"/>
  <c r="F176" i="14"/>
  <c r="L176" i="14"/>
  <c r="E176" i="14"/>
  <c r="K176" i="14"/>
  <c r="F175" i="14"/>
  <c r="L175" i="14"/>
  <c r="E175" i="14"/>
  <c r="K175" i="14"/>
  <c r="F174" i="14"/>
  <c r="L174" i="14"/>
  <c r="E174" i="14"/>
  <c r="K174" i="14"/>
  <c r="F173" i="14"/>
  <c r="L173" i="14"/>
  <c r="E173" i="14"/>
  <c r="K173" i="14"/>
  <c r="F172" i="14"/>
  <c r="L172" i="14"/>
  <c r="E172" i="14"/>
  <c r="K172" i="14"/>
  <c r="F171" i="14"/>
  <c r="L171" i="14"/>
  <c r="E171" i="14"/>
  <c r="K171" i="14"/>
  <c r="F170" i="14"/>
  <c r="L170" i="14"/>
  <c r="E170" i="14"/>
  <c r="K170" i="14"/>
  <c r="F169" i="14"/>
  <c r="L169" i="14"/>
  <c r="E169" i="14"/>
  <c r="K169" i="14"/>
  <c r="F168" i="14"/>
  <c r="L168" i="14"/>
  <c r="E168" i="14"/>
  <c r="K168" i="14"/>
  <c r="F167" i="14"/>
  <c r="L167" i="14"/>
  <c r="E167" i="14"/>
  <c r="K167" i="14"/>
  <c r="F166" i="14"/>
  <c r="L166" i="14"/>
  <c r="E166" i="14"/>
  <c r="K166" i="14"/>
  <c r="F165" i="14"/>
  <c r="L165" i="14"/>
  <c r="E165" i="14"/>
  <c r="K165" i="14"/>
  <c r="F164" i="14"/>
  <c r="L164" i="14"/>
  <c r="E164" i="14"/>
  <c r="K164" i="14"/>
  <c r="F163" i="14"/>
  <c r="L163" i="14"/>
  <c r="E163" i="14"/>
  <c r="K163" i="14"/>
  <c r="F162" i="14"/>
  <c r="L162" i="14"/>
  <c r="E162" i="14"/>
  <c r="K162" i="14"/>
  <c r="F161" i="14"/>
  <c r="L161" i="14"/>
  <c r="E161" i="14"/>
  <c r="K161" i="14"/>
  <c r="F160" i="14"/>
  <c r="L160" i="14"/>
  <c r="E160" i="14"/>
  <c r="K160" i="14"/>
  <c r="F159" i="14"/>
  <c r="L159" i="14"/>
  <c r="E159" i="14"/>
  <c r="K159" i="14"/>
  <c r="F158" i="14"/>
  <c r="L158" i="14"/>
  <c r="E158" i="14"/>
  <c r="K158" i="14"/>
  <c r="F157" i="14"/>
  <c r="L157" i="14"/>
  <c r="E157" i="14"/>
  <c r="K157" i="14"/>
  <c r="F156" i="14"/>
  <c r="L156" i="14"/>
  <c r="E156" i="14"/>
  <c r="K156" i="14"/>
  <c r="F155" i="14"/>
  <c r="L155" i="14"/>
  <c r="E155" i="14"/>
  <c r="K155" i="14"/>
  <c r="F154" i="14"/>
  <c r="L154" i="14"/>
  <c r="E154" i="14"/>
  <c r="K154" i="14"/>
  <c r="F153" i="14"/>
  <c r="L153" i="14"/>
  <c r="E153" i="14"/>
  <c r="K153" i="14"/>
  <c r="F152" i="14"/>
  <c r="L152" i="14"/>
  <c r="E152" i="14"/>
  <c r="K152" i="14"/>
  <c r="F151" i="14"/>
  <c r="L151" i="14"/>
  <c r="E151" i="14"/>
  <c r="K151" i="14"/>
  <c r="F150" i="14"/>
  <c r="L150" i="14"/>
  <c r="E150" i="14"/>
  <c r="K150" i="14"/>
  <c r="F149" i="14"/>
  <c r="L149" i="14"/>
  <c r="E149" i="14"/>
  <c r="K149" i="14"/>
  <c r="F148" i="14"/>
  <c r="L148" i="14"/>
  <c r="E148" i="14"/>
  <c r="K148" i="14"/>
  <c r="F147" i="14"/>
  <c r="L147" i="14"/>
  <c r="E147" i="14"/>
  <c r="K147" i="14"/>
  <c r="F146" i="14"/>
  <c r="L146" i="14"/>
  <c r="E146" i="14"/>
  <c r="K146" i="14"/>
  <c r="F145" i="14"/>
  <c r="L145" i="14"/>
  <c r="E145" i="14"/>
  <c r="K145" i="14"/>
  <c r="F144" i="14"/>
  <c r="L144" i="14"/>
  <c r="E144" i="14"/>
  <c r="K144" i="14"/>
  <c r="F143" i="14"/>
  <c r="L143" i="14"/>
  <c r="E143" i="14"/>
  <c r="K143" i="14"/>
  <c r="F142" i="14"/>
  <c r="L142" i="14"/>
  <c r="E142" i="14"/>
  <c r="K142" i="14"/>
  <c r="F141" i="14"/>
  <c r="L141" i="14"/>
  <c r="E141" i="14"/>
  <c r="K141" i="14"/>
  <c r="F140" i="14"/>
  <c r="L140" i="14"/>
  <c r="E140" i="14"/>
  <c r="K140" i="14"/>
  <c r="F139" i="14"/>
  <c r="L139" i="14"/>
  <c r="E139" i="14"/>
  <c r="K139" i="14"/>
  <c r="F138" i="14"/>
  <c r="L138" i="14"/>
  <c r="E138" i="14"/>
  <c r="K138" i="14"/>
  <c r="F137" i="14"/>
  <c r="L137" i="14"/>
  <c r="E137" i="14"/>
  <c r="K137" i="14"/>
  <c r="F136" i="14"/>
  <c r="L136" i="14"/>
  <c r="E136" i="14"/>
  <c r="K136" i="14"/>
  <c r="F135" i="14"/>
  <c r="L135" i="14"/>
  <c r="E135" i="14"/>
  <c r="K135" i="14"/>
  <c r="F134" i="14"/>
  <c r="L134" i="14"/>
  <c r="E134" i="14"/>
  <c r="K134" i="14"/>
  <c r="F133" i="14"/>
  <c r="L133" i="14"/>
  <c r="E133" i="14"/>
  <c r="K133" i="14"/>
  <c r="F132" i="14"/>
  <c r="L132" i="14"/>
  <c r="E132" i="14"/>
  <c r="K132" i="14"/>
  <c r="F131" i="14"/>
  <c r="L131" i="14"/>
  <c r="E131" i="14"/>
  <c r="K131" i="14"/>
  <c r="F130" i="14"/>
  <c r="L130" i="14"/>
  <c r="E130" i="14"/>
  <c r="K130" i="14"/>
  <c r="S129" i="14"/>
  <c r="R129" i="14"/>
  <c r="Q129" i="14"/>
  <c r="P129" i="14"/>
  <c r="F129" i="14"/>
  <c r="L129" i="14"/>
  <c r="E129" i="14"/>
  <c r="K129" i="14"/>
  <c r="S128" i="14"/>
  <c r="R128" i="14"/>
  <c r="Q128" i="14"/>
  <c r="P128" i="14"/>
  <c r="F128" i="14"/>
  <c r="L128" i="14"/>
  <c r="E128" i="14"/>
  <c r="K128" i="14"/>
  <c r="S127" i="14"/>
  <c r="R127" i="14"/>
  <c r="Q127" i="14"/>
  <c r="P127" i="14"/>
  <c r="F127" i="14"/>
  <c r="L127" i="14"/>
  <c r="E127" i="14"/>
  <c r="K127" i="14"/>
  <c r="S126" i="14"/>
  <c r="R126" i="14"/>
  <c r="Q126" i="14"/>
  <c r="P126" i="14"/>
  <c r="F126" i="14"/>
  <c r="L126" i="14"/>
  <c r="E126" i="14"/>
  <c r="K126" i="14"/>
  <c r="S125" i="14"/>
  <c r="R125" i="14"/>
  <c r="Q125" i="14"/>
  <c r="P125" i="14"/>
  <c r="F125" i="14"/>
  <c r="L125" i="14"/>
  <c r="E125" i="14"/>
  <c r="K125" i="14"/>
  <c r="S124" i="14"/>
  <c r="R124" i="14"/>
  <c r="Q124" i="14"/>
  <c r="P124" i="14"/>
  <c r="F124" i="14"/>
  <c r="L124" i="14"/>
  <c r="E124" i="14"/>
  <c r="K124" i="14"/>
  <c r="S123" i="14"/>
  <c r="R123" i="14"/>
  <c r="Q123" i="14"/>
  <c r="P123" i="14"/>
  <c r="F123" i="14"/>
  <c r="L123" i="14"/>
  <c r="E123" i="14"/>
  <c r="K123" i="14"/>
  <c r="S122" i="14"/>
  <c r="R122" i="14"/>
  <c r="Q122" i="14"/>
  <c r="P122" i="14"/>
  <c r="F122" i="14"/>
  <c r="L122" i="14"/>
  <c r="E122" i="14"/>
  <c r="K122" i="14"/>
  <c r="S121" i="14"/>
  <c r="R121" i="14"/>
  <c r="Q121" i="14"/>
  <c r="P121" i="14"/>
  <c r="F121" i="14"/>
  <c r="L121" i="14"/>
  <c r="E121" i="14"/>
  <c r="K121" i="14"/>
  <c r="S120" i="14"/>
  <c r="R120" i="14"/>
  <c r="Q120" i="14"/>
  <c r="P120" i="14"/>
  <c r="F120" i="14"/>
  <c r="L120" i="14"/>
  <c r="E120" i="14"/>
  <c r="K120" i="14"/>
  <c r="S119" i="14"/>
  <c r="R119" i="14"/>
  <c r="Q119" i="14"/>
  <c r="P119" i="14"/>
  <c r="F119" i="14"/>
  <c r="L119" i="14"/>
  <c r="E119" i="14"/>
  <c r="K119" i="14"/>
  <c r="S118" i="14"/>
  <c r="R118" i="14"/>
  <c r="Q118" i="14"/>
  <c r="P118" i="14"/>
  <c r="F118" i="14"/>
  <c r="L118" i="14"/>
  <c r="E118" i="14"/>
  <c r="K118" i="14"/>
  <c r="S117" i="14"/>
  <c r="R117" i="14"/>
  <c r="Q117" i="14"/>
  <c r="P117" i="14"/>
  <c r="F117" i="14"/>
  <c r="L117" i="14"/>
  <c r="E117" i="14"/>
  <c r="K117" i="14"/>
  <c r="S116" i="14"/>
  <c r="R116" i="14"/>
  <c r="Q116" i="14"/>
  <c r="P116" i="14"/>
  <c r="F116" i="14"/>
  <c r="L116" i="14"/>
  <c r="E116" i="14"/>
  <c r="K116" i="14"/>
  <c r="S115" i="14"/>
  <c r="R115" i="14"/>
  <c r="Q115" i="14"/>
  <c r="P115" i="14"/>
  <c r="F115" i="14"/>
  <c r="L115" i="14"/>
  <c r="E115" i="14"/>
  <c r="K115" i="14"/>
  <c r="S114" i="14"/>
  <c r="R114" i="14"/>
  <c r="Q114" i="14"/>
  <c r="P114" i="14"/>
  <c r="F114" i="14"/>
  <c r="L114" i="14"/>
  <c r="E114" i="14"/>
  <c r="K114" i="14"/>
  <c r="S113" i="14"/>
  <c r="R113" i="14"/>
  <c r="Q113" i="14"/>
  <c r="P113" i="14"/>
  <c r="F113" i="14"/>
  <c r="L113" i="14"/>
  <c r="E113" i="14"/>
  <c r="K113" i="14"/>
  <c r="S112" i="14"/>
  <c r="R112" i="14"/>
  <c r="Q112" i="14"/>
  <c r="P112" i="14"/>
  <c r="F112" i="14"/>
  <c r="L112" i="14"/>
  <c r="E112" i="14"/>
  <c r="K112" i="14"/>
  <c r="S111" i="14"/>
  <c r="R111" i="14"/>
  <c r="Q111" i="14"/>
  <c r="P111" i="14"/>
  <c r="F111" i="14"/>
  <c r="L111" i="14"/>
  <c r="E111" i="14"/>
  <c r="K111" i="14"/>
  <c r="S110" i="14"/>
  <c r="R110" i="14"/>
  <c r="Q110" i="14"/>
  <c r="P110" i="14"/>
  <c r="F110" i="14"/>
  <c r="L110" i="14"/>
  <c r="E110" i="14"/>
  <c r="K110" i="14"/>
  <c r="S109" i="14"/>
  <c r="R109" i="14"/>
  <c r="Q109" i="14"/>
  <c r="P109" i="14"/>
  <c r="F109" i="14"/>
  <c r="L109" i="14"/>
  <c r="E109" i="14"/>
  <c r="K109" i="14"/>
  <c r="S108" i="14"/>
  <c r="R108" i="14"/>
  <c r="Q108" i="14"/>
  <c r="P108" i="14"/>
  <c r="F108" i="14"/>
  <c r="L108" i="14"/>
  <c r="E108" i="14"/>
  <c r="K108" i="14"/>
  <c r="S107" i="14"/>
  <c r="R107" i="14"/>
  <c r="Q107" i="14"/>
  <c r="P107" i="14"/>
  <c r="F107" i="14"/>
  <c r="L107" i="14"/>
  <c r="E107" i="14"/>
  <c r="K107" i="14"/>
  <c r="S106" i="14"/>
  <c r="R106" i="14"/>
  <c r="Q106" i="14"/>
  <c r="P106" i="14"/>
  <c r="F106" i="14"/>
  <c r="L106" i="14"/>
  <c r="E106" i="14"/>
  <c r="K106" i="14"/>
  <c r="S105" i="14"/>
  <c r="R105" i="14"/>
  <c r="Q105" i="14"/>
  <c r="P105" i="14"/>
  <c r="F105" i="14"/>
  <c r="L105" i="14"/>
  <c r="E105" i="14"/>
  <c r="K105" i="14"/>
  <c r="S104" i="14"/>
  <c r="R104" i="14"/>
  <c r="Q104" i="14"/>
  <c r="P104" i="14"/>
  <c r="F104" i="14"/>
  <c r="L104" i="14"/>
  <c r="E104" i="14"/>
  <c r="K104" i="14"/>
  <c r="S103" i="14"/>
  <c r="R103" i="14"/>
  <c r="Q103" i="14"/>
  <c r="P103" i="14"/>
  <c r="F103" i="14"/>
  <c r="L103" i="14"/>
  <c r="E103" i="14"/>
  <c r="K103" i="14"/>
  <c r="S102" i="14"/>
  <c r="R102" i="14"/>
  <c r="Q102" i="14"/>
  <c r="P102" i="14"/>
  <c r="F102" i="14"/>
  <c r="L102" i="14"/>
  <c r="E102" i="14"/>
  <c r="K102" i="14"/>
  <c r="S101" i="14"/>
  <c r="R101" i="14"/>
  <c r="Q101" i="14"/>
  <c r="P101" i="14"/>
  <c r="F101" i="14"/>
  <c r="L101" i="14"/>
  <c r="E101" i="14"/>
  <c r="K101" i="14"/>
  <c r="S100" i="14"/>
  <c r="R100" i="14"/>
  <c r="Q100" i="14"/>
  <c r="P100" i="14"/>
  <c r="F100" i="14"/>
  <c r="L100" i="14"/>
  <c r="E100" i="14"/>
  <c r="K100" i="14"/>
  <c r="S99" i="14"/>
  <c r="R99" i="14"/>
  <c r="Q99" i="14"/>
  <c r="P99" i="14"/>
  <c r="F99" i="14"/>
  <c r="L99" i="14"/>
  <c r="E99" i="14"/>
  <c r="K99" i="14"/>
  <c r="S98" i="14"/>
  <c r="R98" i="14"/>
  <c r="Q98" i="14"/>
  <c r="P98" i="14"/>
  <c r="F98" i="14"/>
  <c r="L98" i="14"/>
  <c r="E98" i="14"/>
  <c r="K98" i="14"/>
  <c r="S97" i="14"/>
  <c r="R97" i="14"/>
  <c r="Q97" i="14"/>
  <c r="P97" i="14"/>
  <c r="F97" i="14"/>
  <c r="L97" i="14"/>
  <c r="E97" i="14"/>
  <c r="K97" i="14"/>
  <c r="S96" i="14"/>
  <c r="R96" i="14"/>
  <c r="Q96" i="14"/>
  <c r="P96" i="14"/>
  <c r="F96" i="14"/>
  <c r="L96" i="14"/>
  <c r="E96" i="14"/>
  <c r="K96" i="14"/>
  <c r="S95" i="14"/>
  <c r="R95" i="14"/>
  <c r="Q95" i="14"/>
  <c r="P95" i="14"/>
  <c r="F95" i="14"/>
  <c r="L95" i="14"/>
  <c r="E95" i="14"/>
  <c r="K95" i="14"/>
  <c r="S94" i="14"/>
  <c r="R94" i="14"/>
  <c r="Q94" i="14"/>
  <c r="P94" i="14"/>
  <c r="F94" i="14"/>
  <c r="L94" i="14"/>
  <c r="E94" i="14"/>
  <c r="K94" i="14"/>
  <c r="S93" i="14"/>
  <c r="R93" i="14"/>
  <c r="Q93" i="14"/>
  <c r="P93" i="14"/>
  <c r="F93" i="14"/>
  <c r="L93" i="14"/>
  <c r="E93" i="14"/>
  <c r="K93" i="14"/>
  <c r="S92" i="14"/>
  <c r="R92" i="14"/>
  <c r="Q92" i="14"/>
  <c r="P92" i="14"/>
  <c r="F92" i="14"/>
  <c r="L92" i="14"/>
  <c r="E92" i="14"/>
  <c r="K92" i="14"/>
  <c r="S91" i="14"/>
  <c r="R91" i="14"/>
  <c r="Q91" i="14"/>
  <c r="P91" i="14"/>
  <c r="F91" i="14"/>
  <c r="L91" i="14"/>
  <c r="E91" i="14"/>
  <c r="K91" i="14"/>
  <c r="S90" i="14"/>
  <c r="R90" i="14"/>
  <c r="Q90" i="14"/>
  <c r="P90" i="14"/>
  <c r="F90" i="14"/>
  <c r="L90" i="14"/>
  <c r="E90" i="14"/>
  <c r="K90" i="14"/>
  <c r="S89" i="14"/>
  <c r="R89" i="14"/>
  <c r="Q89" i="14"/>
  <c r="P89" i="14"/>
  <c r="F89" i="14"/>
  <c r="L89" i="14"/>
  <c r="E89" i="14"/>
  <c r="K89" i="14"/>
  <c r="S88" i="14"/>
  <c r="R88" i="14"/>
  <c r="Q88" i="14"/>
  <c r="P88" i="14"/>
  <c r="F88" i="14"/>
  <c r="L88" i="14"/>
  <c r="E88" i="14"/>
  <c r="K88" i="14"/>
  <c r="S87" i="14"/>
  <c r="R87" i="14"/>
  <c r="Q87" i="14"/>
  <c r="P87" i="14"/>
  <c r="F87" i="14"/>
  <c r="L87" i="14"/>
  <c r="E87" i="14"/>
  <c r="K87" i="14"/>
  <c r="S86" i="14"/>
  <c r="R86" i="14"/>
  <c r="Q86" i="14"/>
  <c r="P86" i="14"/>
  <c r="F86" i="14"/>
  <c r="L86" i="14"/>
  <c r="E86" i="14"/>
  <c r="K86" i="14"/>
  <c r="S85" i="14"/>
  <c r="R85" i="14"/>
  <c r="Q85" i="14"/>
  <c r="P85" i="14"/>
  <c r="F85" i="14"/>
  <c r="L85" i="14"/>
  <c r="E85" i="14"/>
  <c r="K85" i="14"/>
  <c r="S84" i="14"/>
  <c r="R84" i="14"/>
  <c r="Q84" i="14"/>
  <c r="P84" i="14"/>
  <c r="F84" i="14"/>
  <c r="L84" i="14"/>
  <c r="E84" i="14"/>
  <c r="K84" i="14"/>
  <c r="S83" i="14"/>
  <c r="R83" i="14"/>
  <c r="Q83" i="14"/>
  <c r="P83" i="14"/>
  <c r="F83" i="14"/>
  <c r="L83" i="14"/>
  <c r="E83" i="14"/>
  <c r="K83" i="14"/>
  <c r="S82" i="14"/>
  <c r="R82" i="14"/>
  <c r="Q82" i="14"/>
  <c r="P82" i="14"/>
  <c r="F82" i="14"/>
  <c r="L82" i="14"/>
  <c r="E82" i="14"/>
  <c r="K82" i="14"/>
  <c r="S81" i="14"/>
  <c r="R81" i="14"/>
  <c r="Q81" i="14"/>
  <c r="P81" i="14"/>
  <c r="F81" i="14"/>
  <c r="L81" i="14"/>
  <c r="E81" i="14"/>
  <c r="K81" i="14"/>
  <c r="S80" i="14"/>
  <c r="R80" i="14"/>
  <c r="Q80" i="14"/>
  <c r="P80" i="14"/>
  <c r="F80" i="14"/>
  <c r="L80" i="14"/>
  <c r="E80" i="14"/>
  <c r="K80" i="14"/>
  <c r="S79" i="14"/>
  <c r="R79" i="14"/>
  <c r="Q79" i="14"/>
  <c r="P79" i="14"/>
  <c r="F79" i="14"/>
  <c r="L79" i="14"/>
  <c r="E79" i="14"/>
  <c r="K79" i="14"/>
  <c r="S78" i="14"/>
  <c r="R78" i="14"/>
  <c r="Q78" i="14"/>
  <c r="P78" i="14"/>
  <c r="F78" i="14"/>
  <c r="L78" i="14"/>
  <c r="E78" i="14"/>
  <c r="K78" i="14"/>
  <c r="S77" i="14"/>
  <c r="R77" i="14"/>
  <c r="Q77" i="14"/>
  <c r="P77" i="14"/>
  <c r="F77" i="14"/>
  <c r="L77" i="14"/>
  <c r="E77" i="14"/>
  <c r="K77" i="14"/>
  <c r="S76" i="14"/>
  <c r="R76" i="14"/>
  <c r="Q76" i="14"/>
  <c r="P76" i="14"/>
  <c r="F76" i="14"/>
  <c r="L76" i="14"/>
  <c r="E76" i="14"/>
  <c r="K76" i="14"/>
  <c r="S75" i="14"/>
  <c r="R75" i="14"/>
  <c r="Q75" i="14"/>
  <c r="P75" i="14"/>
  <c r="F75" i="14"/>
  <c r="L75" i="14"/>
  <c r="E75" i="14"/>
  <c r="K75" i="14"/>
  <c r="S74" i="14"/>
  <c r="R74" i="14"/>
  <c r="Q74" i="14"/>
  <c r="P74" i="14"/>
  <c r="F74" i="14"/>
  <c r="L74" i="14"/>
  <c r="E74" i="14"/>
  <c r="K74" i="14"/>
  <c r="S73" i="14"/>
  <c r="R73" i="14"/>
  <c r="Q73" i="14"/>
  <c r="P73" i="14"/>
  <c r="F73" i="14"/>
  <c r="L73" i="14"/>
  <c r="E73" i="14"/>
  <c r="K73" i="14"/>
  <c r="S72" i="14"/>
  <c r="R72" i="14"/>
  <c r="Q72" i="14"/>
  <c r="P72" i="14"/>
  <c r="F72" i="14"/>
  <c r="L72" i="14"/>
  <c r="E72" i="14"/>
  <c r="K72" i="14"/>
  <c r="S71" i="14"/>
  <c r="R71" i="14"/>
  <c r="Q71" i="14"/>
  <c r="P71" i="14"/>
  <c r="F71" i="14"/>
  <c r="L71" i="14"/>
  <c r="E71" i="14"/>
  <c r="K71" i="14"/>
  <c r="S70" i="14"/>
  <c r="R70" i="14"/>
  <c r="Q70" i="14"/>
  <c r="P70" i="14"/>
  <c r="F70" i="14"/>
  <c r="L70" i="14"/>
  <c r="E70" i="14"/>
  <c r="K70" i="14"/>
  <c r="S69" i="14"/>
  <c r="R69" i="14"/>
  <c r="Q69" i="14"/>
  <c r="P69" i="14"/>
  <c r="F69" i="14"/>
  <c r="L69" i="14"/>
  <c r="E69" i="14"/>
  <c r="K69" i="14"/>
  <c r="S68" i="14"/>
  <c r="R68" i="14"/>
  <c r="Q68" i="14"/>
  <c r="P68" i="14"/>
  <c r="F68" i="14"/>
  <c r="L68" i="14"/>
  <c r="E68" i="14"/>
  <c r="K68" i="14"/>
  <c r="S67" i="14"/>
  <c r="R67" i="14"/>
  <c r="Q67" i="14"/>
  <c r="P67" i="14"/>
  <c r="F67" i="14"/>
  <c r="L67" i="14"/>
  <c r="E67" i="14"/>
  <c r="K67" i="14"/>
  <c r="S66" i="14"/>
  <c r="R66" i="14"/>
  <c r="Q66" i="14"/>
  <c r="P66" i="14"/>
  <c r="F66" i="14"/>
  <c r="L66" i="14"/>
  <c r="E66" i="14"/>
  <c r="K66" i="14"/>
  <c r="S65" i="14"/>
  <c r="R65" i="14"/>
  <c r="Q65" i="14"/>
  <c r="P65" i="14"/>
  <c r="F65" i="14"/>
  <c r="L65" i="14"/>
  <c r="E65" i="14"/>
  <c r="K65" i="14"/>
  <c r="S64" i="14"/>
  <c r="R64" i="14"/>
  <c r="Q64" i="14"/>
  <c r="P64" i="14"/>
  <c r="F64" i="14"/>
  <c r="L64" i="14"/>
  <c r="E64" i="14"/>
  <c r="K64" i="14"/>
  <c r="S63" i="14"/>
  <c r="R63" i="14"/>
  <c r="Q63" i="14"/>
  <c r="P63" i="14"/>
  <c r="F63" i="14"/>
  <c r="L63" i="14"/>
  <c r="E63" i="14"/>
  <c r="K63" i="14"/>
  <c r="S62" i="14"/>
  <c r="R62" i="14"/>
  <c r="Q62" i="14"/>
  <c r="P62" i="14"/>
  <c r="F62" i="14"/>
  <c r="L62" i="14"/>
  <c r="E62" i="14"/>
  <c r="K62" i="14"/>
  <c r="S61" i="14"/>
  <c r="R61" i="14"/>
  <c r="Q61" i="14"/>
  <c r="P61" i="14"/>
  <c r="F61" i="14"/>
  <c r="L61" i="14"/>
  <c r="E61" i="14"/>
  <c r="K61" i="14"/>
  <c r="S60" i="14"/>
  <c r="R60" i="14"/>
  <c r="Q60" i="14"/>
  <c r="P60" i="14"/>
  <c r="F60" i="14"/>
  <c r="L60" i="14"/>
  <c r="E60" i="14"/>
  <c r="K60" i="14"/>
  <c r="S59" i="14"/>
  <c r="R59" i="14"/>
  <c r="Q59" i="14"/>
  <c r="P59" i="14"/>
  <c r="F59" i="14"/>
  <c r="L59" i="14"/>
  <c r="E59" i="14"/>
  <c r="K59" i="14"/>
  <c r="S58" i="14"/>
  <c r="R58" i="14"/>
  <c r="Q58" i="14"/>
  <c r="P58" i="14"/>
  <c r="F58" i="14"/>
  <c r="L58" i="14"/>
  <c r="E58" i="14"/>
  <c r="K58" i="14"/>
  <c r="S57" i="14"/>
  <c r="R57" i="14"/>
  <c r="Q57" i="14"/>
  <c r="P57" i="14"/>
  <c r="F57" i="14"/>
  <c r="L57" i="14"/>
  <c r="E57" i="14"/>
  <c r="K57" i="14"/>
  <c r="S56" i="14"/>
  <c r="R56" i="14"/>
  <c r="Q56" i="14"/>
  <c r="P56" i="14"/>
  <c r="F56" i="14"/>
  <c r="L56" i="14"/>
  <c r="E56" i="14"/>
  <c r="K56" i="14"/>
  <c r="S55" i="14"/>
  <c r="R55" i="14"/>
  <c r="Q55" i="14"/>
  <c r="P55" i="14"/>
  <c r="F55" i="14"/>
  <c r="L55" i="14"/>
  <c r="E55" i="14"/>
  <c r="K55" i="14"/>
  <c r="S54" i="14"/>
  <c r="R54" i="14"/>
  <c r="Q54" i="14"/>
  <c r="P54" i="14"/>
  <c r="F54" i="14"/>
  <c r="L54" i="14"/>
  <c r="E54" i="14"/>
  <c r="K54" i="14"/>
  <c r="S53" i="14"/>
  <c r="R53" i="14"/>
  <c r="Q53" i="14"/>
  <c r="P53" i="14"/>
  <c r="F53" i="14"/>
  <c r="L53" i="14"/>
  <c r="E53" i="14"/>
  <c r="K53" i="14"/>
  <c r="S52" i="14"/>
  <c r="R52" i="14"/>
  <c r="Q52" i="14"/>
  <c r="P52" i="14"/>
  <c r="F52" i="14"/>
  <c r="L52" i="14"/>
  <c r="E52" i="14"/>
  <c r="K52" i="14"/>
  <c r="S51" i="14"/>
  <c r="R51" i="14"/>
  <c r="Q51" i="14"/>
  <c r="P51" i="14"/>
  <c r="F51" i="14"/>
  <c r="L51" i="14"/>
  <c r="E51" i="14"/>
  <c r="K51" i="14"/>
  <c r="S50" i="14"/>
  <c r="R50" i="14"/>
  <c r="Q50" i="14"/>
  <c r="P50" i="14"/>
  <c r="F50" i="14"/>
  <c r="L50" i="14"/>
  <c r="E50" i="14"/>
  <c r="K50" i="14"/>
  <c r="S49" i="14"/>
  <c r="R49" i="14"/>
  <c r="Q49" i="14"/>
  <c r="P49" i="14"/>
  <c r="F49" i="14"/>
  <c r="L49" i="14"/>
  <c r="E49" i="14"/>
  <c r="K49" i="14"/>
  <c r="S48" i="14"/>
  <c r="R48" i="14"/>
  <c r="Q48" i="14"/>
  <c r="P48" i="14"/>
  <c r="F48" i="14"/>
  <c r="L48" i="14"/>
  <c r="E48" i="14"/>
  <c r="K48" i="14"/>
  <c r="S47" i="14"/>
  <c r="R47" i="14"/>
  <c r="Q47" i="14"/>
  <c r="P47" i="14"/>
  <c r="F47" i="14"/>
  <c r="L47" i="14"/>
  <c r="E47" i="14"/>
  <c r="K47" i="14"/>
  <c r="S46" i="14"/>
  <c r="R46" i="14"/>
  <c r="Q46" i="14"/>
  <c r="P46" i="14"/>
  <c r="F46" i="14"/>
  <c r="L46" i="14"/>
  <c r="E46" i="14"/>
  <c r="K46" i="14"/>
  <c r="S45" i="14"/>
  <c r="R45" i="14"/>
  <c r="Q45" i="14"/>
  <c r="P45" i="14"/>
  <c r="F45" i="14"/>
  <c r="L45" i="14"/>
  <c r="E45" i="14"/>
  <c r="K45" i="14"/>
  <c r="S44" i="14"/>
  <c r="R44" i="14"/>
  <c r="Q44" i="14"/>
  <c r="P44" i="14"/>
  <c r="F44" i="14"/>
  <c r="L44" i="14"/>
  <c r="E44" i="14"/>
  <c r="K44" i="14"/>
  <c r="S43" i="14"/>
  <c r="R43" i="14"/>
  <c r="Q43" i="14"/>
  <c r="P43" i="14"/>
  <c r="F43" i="14"/>
  <c r="L43" i="14"/>
  <c r="E43" i="14"/>
  <c r="K43" i="14"/>
  <c r="S42" i="14"/>
  <c r="R42" i="14"/>
  <c r="Q42" i="14"/>
  <c r="P42" i="14"/>
  <c r="F42" i="14"/>
  <c r="L42" i="14"/>
  <c r="E42" i="14"/>
  <c r="K42" i="14"/>
  <c r="S41" i="14"/>
  <c r="R41" i="14"/>
  <c r="Q41" i="14"/>
  <c r="P41" i="14"/>
  <c r="F41" i="14"/>
  <c r="L41" i="14"/>
  <c r="E41" i="14"/>
  <c r="K41" i="14"/>
  <c r="S40" i="14"/>
  <c r="R40" i="14"/>
  <c r="Q40" i="14"/>
  <c r="P40" i="14"/>
  <c r="F40" i="14"/>
  <c r="L40" i="14"/>
  <c r="E40" i="14"/>
  <c r="K40" i="14"/>
  <c r="S39" i="14"/>
  <c r="R39" i="14"/>
  <c r="Q39" i="14"/>
  <c r="P39" i="14"/>
  <c r="F39" i="14"/>
  <c r="L39" i="14"/>
  <c r="E39" i="14"/>
  <c r="K39" i="14"/>
  <c r="S38" i="14"/>
  <c r="R38" i="14"/>
  <c r="Q38" i="14"/>
  <c r="P38" i="14"/>
  <c r="F38" i="14"/>
  <c r="L38" i="14"/>
  <c r="E38" i="14"/>
  <c r="K38" i="14"/>
  <c r="S37" i="14"/>
  <c r="R37" i="14"/>
  <c r="Q37" i="14"/>
  <c r="P37" i="14"/>
  <c r="F37" i="14"/>
  <c r="L37" i="14"/>
  <c r="E37" i="14"/>
  <c r="K37" i="14"/>
  <c r="S36" i="14"/>
  <c r="R36" i="14"/>
  <c r="Q36" i="14"/>
  <c r="P36" i="14"/>
  <c r="F36" i="14"/>
  <c r="L36" i="14"/>
  <c r="E36" i="14"/>
  <c r="K36" i="14"/>
  <c r="S35" i="14"/>
  <c r="R35" i="14"/>
  <c r="Q35" i="14"/>
  <c r="P35" i="14"/>
  <c r="F35" i="14"/>
  <c r="L35" i="14"/>
  <c r="E35" i="14"/>
  <c r="K35" i="14"/>
  <c r="S34" i="14"/>
  <c r="R34" i="14"/>
  <c r="Q34" i="14"/>
  <c r="P34" i="14"/>
  <c r="F34" i="14"/>
  <c r="L34" i="14"/>
  <c r="E34" i="14"/>
  <c r="K34" i="14"/>
  <c r="S33" i="14"/>
  <c r="R33" i="14"/>
  <c r="Q33" i="14"/>
  <c r="P33" i="14"/>
  <c r="F33" i="14"/>
  <c r="L33" i="14"/>
  <c r="E33" i="14"/>
  <c r="K33" i="14"/>
  <c r="S32" i="14"/>
  <c r="R32" i="14"/>
  <c r="Q32" i="14"/>
  <c r="P32" i="14"/>
  <c r="F32" i="14"/>
  <c r="L32" i="14"/>
  <c r="E32" i="14"/>
  <c r="K32" i="14"/>
  <c r="S31" i="14"/>
  <c r="R31" i="14"/>
  <c r="Q31" i="14"/>
  <c r="P31" i="14"/>
  <c r="F31" i="14"/>
  <c r="L31" i="14"/>
  <c r="E31" i="14"/>
  <c r="K31" i="14"/>
  <c r="S30" i="14"/>
  <c r="R30" i="14"/>
  <c r="Q30" i="14"/>
  <c r="P30" i="14"/>
  <c r="F30" i="14"/>
  <c r="L30" i="14"/>
  <c r="E30" i="14"/>
  <c r="K30" i="14"/>
  <c r="S29" i="14"/>
  <c r="R29" i="14"/>
  <c r="Q29" i="14"/>
  <c r="P29" i="14"/>
  <c r="F29" i="14"/>
  <c r="L29" i="14"/>
  <c r="E29" i="14"/>
  <c r="K29" i="14"/>
  <c r="S28" i="14"/>
  <c r="R28" i="14"/>
  <c r="Q28" i="14"/>
  <c r="P28" i="14"/>
  <c r="F28" i="14"/>
  <c r="L28" i="14"/>
  <c r="E28" i="14"/>
  <c r="K28" i="14"/>
  <c r="S27" i="14"/>
  <c r="R27" i="14"/>
  <c r="Q27" i="14"/>
  <c r="P27" i="14"/>
  <c r="F27" i="14"/>
  <c r="L27" i="14"/>
  <c r="E27" i="14"/>
  <c r="K27" i="14"/>
  <c r="S26" i="14"/>
  <c r="R26" i="14"/>
  <c r="Q26" i="14"/>
  <c r="P26" i="14"/>
  <c r="F26" i="14"/>
  <c r="L26" i="14"/>
  <c r="E26" i="14"/>
  <c r="K26" i="14"/>
  <c r="S25" i="14"/>
  <c r="R25" i="14"/>
  <c r="Q25" i="14"/>
  <c r="P25" i="14"/>
  <c r="F25" i="14"/>
  <c r="L25" i="14"/>
  <c r="E25" i="14"/>
  <c r="K25" i="14"/>
  <c r="S24" i="14"/>
  <c r="R24" i="14"/>
  <c r="Q24" i="14"/>
  <c r="P24" i="14"/>
  <c r="F24" i="14"/>
  <c r="L24" i="14"/>
  <c r="E24" i="14"/>
  <c r="K24" i="14"/>
  <c r="S23" i="14"/>
  <c r="R23" i="14"/>
  <c r="Q23" i="14"/>
  <c r="P23" i="14"/>
  <c r="F23" i="14"/>
  <c r="L23" i="14"/>
  <c r="E23" i="14"/>
  <c r="K23" i="14"/>
  <c r="S22" i="14"/>
  <c r="R22" i="14"/>
  <c r="Q22" i="14"/>
  <c r="P22" i="14"/>
  <c r="F22" i="14"/>
  <c r="L22" i="14"/>
  <c r="E22" i="14"/>
  <c r="K22" i="14"/>
  <c r="S21" i="14"/>
  <c r="R21" i="14"/>
  <c r="Q21" i="14"/>
  <c r="P21" i="14"/>
  <c r="F21" i="14"/>
  <c r="L21" i="14"/>
  <c r="E21" i="14"/>
  <c r="K21" i="14"/>
  <c r="S20" i="14"/>
  <c r="R20" i="14"/>
  <c r="Q20" i="14"/>
  <c r="P20" i="14"/>
  <c r="F20" i="14"/>
  <c r="L20" i="14"/>
  <c r="E20" i="14"/>
  <c r="K20" i="14"/>
  <c r="S19" i="14"/>
  <c r="R19" i="14"/>
  <c r="Q19" i="14"/>
  <c r="P19" i="14"/>
  <c r="F19" i="14"/>
  <c r="L19" i="14"/>
  <c r="E19" i="14"/>
  <c r="K19" i="14"/>
  <c r="S18" i="14"/>
  <c r="R18" i="14"/>
  <c r="Q18" i="14"/>
  <c r="P18" i="14"/>
  <c r="F18" i="14"/>
  <c r="L18" i="14"/>
  <c r="E18" i="14"/>
  <c r="K18" i="14"/>
  <c r="S17" i="14"/>
  <c r="R17" i="14"/>
  <c r="Q17" i="14"/>
  <c r="P17" i="14"/>
  <c r="F17" i="14"/>
  <c r="L17" i="14"/>
  <c r="E17" i="14"/>
  <c r="K17" i="14"/>
  <c r="S16" i="14"/>
  <c r="R16" i="14"/>
  <c r="Q16" i="14"/>
  <c r="P16" i="14"/>
  <c r="F16" i="14"/>
  <c r="L16" i="14"/>
  <c r="E16" i="14"/>
  <c r="K16" i="14"/>
  <c r="S15" i="14"/>
  <c r="R15" i="14"/>
  <c r="Q15" i="14"/>
  <c r="P15" i="14"/>
  <c r="F15" i="14"/>
  <c r="L15" i="14"/>
  <c r="E15" i="14"/>
  <c r="K15" i="14"/>
  <c r="S14" i="14"/>
  <c r="R14" i="14"/>
  <c r="Q14" i="14"/>
  <c r="P14" i="14"/>
  <c r="F14" i="14"/>
  <c r="L14" i="14"/>
  <c r="E14" i="14"/>
  <c r="K14" i="14"/>
  <c r="S13" i="14"/>
  <c r="R13" i="14"/>
  <c r="Q13" i="14"/>
  <c r="P13" i="14"/>
  <c r="F13" i="14"/>
  <c r="L13" i="14"/>
  <c r="E13" i="14"/>
  <c r="K13" i="14"/>
  <c r="S12" i="14"/>
  <c r="R12" i="14"/>
  <c r="Q12" i="14"/>
  <c r="P12" i="14"/>
  <c r="F12" i="14"/>
  <c r="L12" i="14"/>
  <c r="E12" i="14"/>
  <c r="K12" i="14"/>
  <c r="S11" i="14"/>
  <c r="R11" i="14"/>
  <c r="Q11" i="14"/>
  <c r="P11" i="14"/>
  <c r="F11" i="14"/>
  <c r="L11" i="14"/>
  <c r="E11" i="14"/>
  <c r="K11" i="14"/>
  <c r="S10" i="14"/>
  <c r="R10" i="14"/>
  <c r="Q10" i="14"/>
  <c r="P10" i="14"/>
  <c r="F10" i="14"/>
  <c r="L10" i="14"/>
  <c r="E10" i="14"/>
  <c r="K10" i="14"/>
  <c r="S9" i="14"/>
  <c r="R9" i="14"/>
  <c r="Q9" i="14"/>
  <c r="P9" i="14"/>
  <c r="F9" i="14"/>
  <c r="L9" i="14"/>
  <c r="E9" i="14"/>
  <c r="K9" i="14"/>
  <c r="S8" i="14"/>
  <c r="R8" i="14"/>
  <c r="Q8" i="14"/>
  <c r="P8" i="14"/>
  <c r="F8" i="14"/>
  <c r="L8" i="14"/>
  <c r="E8" i="14"/>
  <c r="K8" i="14"/>
  <c r="S7" i="14"/>
  <c r="R7" i="14"/>
  <c r="Q7" i="14"/>
  <c r="P7" i="14"/>
  <c r="F7" i="14"/>
  <c r="L7" i="14"/>
  <c r="E7" i="14"/>
  <c r="K7" i="14"/>
  <c r="S6" i="14"/>
  <c r="R6" i="14"/>
  <c r="Q6" i="14"/>
  <c r="P6" i="14"/>
  <c r="F6" i="14"/>
  <c r="L6" i="14"/>
  <c r="E6" i="14"/>
  <c r="K6" i="14"/>
  <c r="S5" i="14"/>
  <c r="R5" i="14"/>
  <c r="Q5" i="14"/>
  <c r="P5" i="14"/>
  <c r="F5" i="14"/>
  <c r="L5" i="14"/>
  <c r="E5" i="14"/>
  <c r="K5" i="14"/>
  <c r="S4" i="14"/>
  <c r="F4" i="14"/>
  <c r="L4" i="14"/>
  <c r="R4" i="14"/>
  <c r="Q4" i="14"/>
  <c r="E4" i="14"/>
  <c r="K4" i="14"/>
  <c r="P4" i="14"/>
  <c r="F3" i="14"/>
  <c r="L3" i="14"/>
  <c r="S3" i="14"/>
  <c r="F2" i="14"/>
  <c r="L2" i="14"/>
  <c r="R3" i="14"/>
  <c r="E3" i="14"/>
  <c r="K3" i="14"/>
  <c r="Q3" i="14"/>
  <c r="E2" i="14"/>
  <c r="K2" i="14"/>
  <c r="P3" i="14"/>
  <c r="C1" i="13"/>
  <c r="D1" i="13"/>
  <c r="F255" i="13"/>
  <c r="L255" i="13"/>
  <c r="E255" i="13"/>
  <c r="K255" i="13"/>
  <c r="F254" i="13"/>
  <c r="L254" i="13"/>
  <c r="E254" i="13"/>
  <c r="K254" i="13"/>
  <c r="F253" i="13"/>
  <c r="L253" i="13"/>
  <c r="E253" i="13"/>
  <c r="K253" i="13"/>
  <c r="F252" i="13"/>
  <c r="L252" i="13"/>
  <c r="E252" i="13"/>
  <c r="K252" i="13"/>
  <c r="F251" i="13"/>
  <c r="L251" i="13"/>
  <c r="E251" i="13"/>
  <c r="K251" i="13"/>
  <c r="F250" i="13"/>
  <c r="L250" i="13"/>
  <c r="E250" i="13"/>
  <c r="K250" i="13"/>
  <c r="F249" i="13"/>
  <c r="L249" i="13"/>
  <c r="E249" i="13"/>
  <c r="K249" i="13"/>
  <c r="F248" i="13"/>
  <c r="L248" i="13"/>
  <c r="E248" i="13"/>
  <c r="K248" i="13"/>
  <c r="F247" i="13"/>
  <c r="L247" i="13"/>
  <c r="E247" i="13"/>
  <c r="K247" i="13"/>
  <c r="F246" i="13"/>
  <c r="L246" i="13"/>
  <c r="E246" i="13"/>
  <c r="K246" i="13"/>
  <c r="F245" i="13"/>
  <c r="L245" i="13"/>
  <c r="E245" i="13"/>
  <c r="K245" i="13"/>
  <c r="F244" i="13"/>
  <c r="L244" i="13"/>
  <c r="E244" i="13"/>
  <c r="K244" i="13"/>
  <c r="F243" i="13"/>
  <c r="L243" i="13"/>
  <c r="E243" i="13"/>
  <c r="K243" i="13"/>
  <c r="F242" i="13"/>
  <c r="L242" i="13"/>
  <c r="E242" i="13"/>
  <c r="K242" i="13"/>
  <c r="F241" i="13"/>
  <c r="L241" i="13"/>
  <c r="E241" i="13"/>
  <c r="K241" i="13"/>
  <c r="F240" i="13"/>
  <c r="L240" i="13"/>
  <c r="E240" i="13"/>
  <c r="K240" i="13"/>
  <c r="F239" i="13"/>
  <c r="L239" i="13"/>
  <c r="E239" i="13"/>
  <c r="K239" i="13"/>
  <c r="F238" i="13"/>
  <c r="L238" i="13"/>
  <c r="E238" i="13"/>
  <c r="K238" i="13"/>
  <c r="F237" i="13"/>
  <c r="L237" i="13"/>
  <c r="E237" i="13"/>
  <c r="K237" i="13"/>
  <c r="F236" i="13"/>
  <c r="L236" i="13"/>
  <c r="E236" i="13"/>
  <c r="K236" i="13"/>
  <c r="F235" i="13"/>
  <c r="L235" i="13"/>
  <c r="E235" i="13"/>
  <c r="K235" i="13"/>
  <c r="F234" i="13"/>
  <c r="L234" i="13"/>
  <c r="E234" i="13"/>
  <c r="K234" i="13"/>
  <c r="F233" i="13"/>
  <c r="L233" i="13"/>
  <c r="E233" i="13"/>
  <c r="K233" i="13"/>
  <c r="F232" i="13"/>
  <c r="L232" i="13"/>
  <c r="E232" i="13"/>
  <c r="K232" i="13"/>
  <c r="F231" i="13"/>
  <c r="L231" i="13"/>
  <c r="E231" i="13"/>
  <c r="K231" i="13"/>
  <c r="F230" i="13"/>
  <c r="L230" i="13"/>
  <c r="E230" i="13"/>
  <c r="K230" i="13"/>
  <c r="F229" i="13"/>
  <c r="L229" i="13"/>
  <c r="E229" i="13"/>
  <c r="K229" i="13"/>
  <c r="F228" i="13"/>
  <c r="L228" i="13"/>
  <c r="E228" i="13"/>
  <c r="K228" i="13"/>
  <c r="F227" i="13"/>
  <c r="L227" i="13"/>
  <c r="E227" i="13"/>
  <c r="K227" i="13"/>
  <c r="F226" i="13"/>
  <c r="L226" i="13"/>
  <c r="E226" i="13"/>
  <c r="K226" i="13"/>
  <c r="F225" i="13"/>
  <c r="L225" i="13"/>
  <c r="E225" i="13"/>
  <c r="K225" i="13"/>
  <c r="F224" i="13"/>
  <c r="L224" i="13"/>
  <c r="E224" i="13"/>
  <c r="K224" i="13"/>
  <c r="F223" i="13"/>
  <c r="L223" i="13"/>
  <c r="E223" i="13"/>
  <c r="K223" i="13"/>
  <c r="F222" i="13"/>
  <c r="L222" i="13"/>
  <c r="E222" i="13"/>
  <c r="K222" i="13"/>
  <c r="F221" i="13"/>
  <c r="L221" i="13"/>
  <c r="E221" i="13"/>
  <c r="K221" i="13"/>
  <c r="F220" i="13"/>
  <c r="L220" i="13"/>
  <c r="E220" i="13"/>
  <c r="K220" i="13"/>
  <c r="F219" i="13"/>
  <c r="L219" i="13"/>
  <c r="E219" i="13"/>
  <c r="K219" i="13"/>
  <c r="F218" i="13"/>
  <c r="L218" i="13"/>
  <c r="E218" i="13"/>
  <c r="K218" i="13"/>
  <c r="F217" i="13"/>
  <c r="L217" i="13"/>
  <c r="E217" i="13"/>
  <c r="K217" i="13"/>
  <c r="F216" i="13"/>
  <c r="L216" i="13"/>
  <c r="E216" i="13"/>
  <c r="K216" i="13"/>
  <c r="F215" i="13"/>
  <c r="L215" i="13"/>
  <c r="E215" i="13"/>
  <c r="K215" i="13"/>
  <c r="F214" i="13"/>
  <c r="L214" i="13"/>
  <c r="E214" i="13"/>
  <c r="K214" i="13"/>
  <c r="F213" i="13"/>
  <c r="L213" i="13"/>
  <c r="E213" i="13"/>
  <c r="K213" i="13"/>
  <c r="F212" i="13"/>
  <c r="L212" i="13"/>
  <c r="E212" i="13"/>
  <c r="K212" i="13"/>
  <c r="F211" i="13"/>
  <c r="L211" i="13"/>
  <c r="E211" i="13"/>
  <c r="K211" i="13"/>
  <c r="F210" i="13"/>
  <c r="L210" i="13"/>
  <c r="E210" i="13"/>
  <c r="K210" i="13"/>
  <c r="F209" i="13"/>
  <c r="L209" i="13"/>
  <c r="E209" i="13"/>
  <c r="K209" i="13"/>
  <c r="F208" i="13"/>
  <c r="L208" i="13"/>
  <c r="E208" i="13"/>
  <c r="K208" i="13"/>
  <c r="F207" i="13"/>
  <c r="L207" i="13"/>
  <c r="E207" i="13"/>
  <c r="K207" i="13"/>
  <c r="F206" i="13"/>
  <c r="L206" i="13"/>
  <c r="E206" i="13"/>
  <c r="K206" i="13"/>
  <c r="F205" i="13"/>
  <c r="L205" i="13"/>
  <c r="E205" i="13"/>
  <c r="K205" i="13"/>
  <c r="F204" i="13"/>
  <c r="L204" i="13"/>
  <c r="E204" i="13"/>
  <c r="K204" i="13"/>
  <c r="F203" i="13"/>
  <c r="L203" i="13"/>
  <c r="E203" i="13"/>
  <c r="K203" i="13"/>
  <c r="F202" i="13"/>
  <c r="L202" i="13"/>
  <c r="E202" i="13"/>
  <c r="K202" i="13"/>
  <c r="F201" i="13"/>
  <c r="L201" i="13"/>
  <c r="E201" i="13"/>
  <c r="K201" i="13"/>
  <c r="F200" i="13"/>
  <c r="L200" i="13"/>
  <c r="E200" i="13"/>
  <c r="K200" i="13"/>
  <c r="F199" i="13"/>
  <c r="L199" i="13"/>
  <c r="E199" i="13"/>
  <c r="K199" i="13"/>
  <c r="F198" i="13"/>
  <c r="L198" i="13"/>
  <c r="E198" i="13"/>
  <c r="K198" i="13"/>
  <c r="F197" i="13"/>
  <c r="L197" i="13"/>
  <c r="E197" i="13"/>
  <c r="K197" i="13"/>
  <c r="F196" i="13"/>
  <c r="L196" i="13"/>
  <c r="E196" i="13"/>
  <c r="K196" i="13"/>
  <c r="F195" i="13"/>
  <c r="L195" i="13"/>
  <c r="E195" i="13"/>
  <c r="K195" i="13"/>
  <c r="F194" i="13"/>
  <c r="L194" i="13"/>
  <c r="E194" i="13"/>
  <c r="K194" i="13"/>
  <c r="F193" i="13"/>
  <c r="L193" i="13"/>
  <c r="E193" i="13"/>
  <c r="K193" i="13"/>
  <c r="F192" i="13"/>
  <c r="L192" i="13"/>
  <c r="E192" i="13"/>
  <c r="K192" i="13"/>
  <c r="F191" i="13"/>
  <c r="L191" i="13"/>
  <c r="E191" i="13"/>
  <c r="K191" i="13"/>
  <c r="F190" i="13"/>
  <c r="L190" i="13"/>
  <c r="E190" i="13"/>
  <c r="K190" i="13"/>
  <c r="F189" i="13"/>
  <c r="L189" i="13"/>
  <c r="E189" i="13"/>
  <c r="K189" i="13"/>
  <c r="F188" i="13"/>
  <c r="L188" i="13"/>
  <c r="E188" i="13"/>
  <c r="K188" i="13"/>
  <c r="F187" i="13"/>
  <c r="L187" i="13"/>
  <c r="E187" i="13"/>
  <c r="K187" i="13"/>
  <c r="F186" i="13"/>
  <c r="L186" i="13"/>
  <c r="E186" i="13"/>
  <c r="K186" i="13"/>
  <c r="F185" i="13"/>
  <c r="L185" i="13"/>
  <c r="E185" i="13"/>
  <c r="K185" i="13"/>
  <c r="F184" i="13"/>
  <c r="L184" i="13"/>
  <c r="E184" i="13"/>
  <c r="K184" i="13"/>
  <c r="F183" i="13"/>
  <c r="L183" i="13"/>
  <c r="E183" i="13"/>
  <c r="K183" i="13"/>
  <c r="F182" i="13"/>
  <c r="L182" i="13"/>
  <c r="E182" i="13"/>
  <c r="K182" i="13"/>
  <c r="F181" i="13"/>
  <c r="L181" i="13"/>
  <c r="E181" i="13"/>
  <c r="K181" i="13"/>
  <c r="F180" i="13"/>
  <c r="L180" i="13"/>
  <c r="E180" i="13"/>
  <c r="K180" i="13"/>
  <c r="F179" i="13"/>
  <c r="L179" i="13"/>
  <c r="E179" i="13"/>
  <c r="K179" i="13"/>
  <c r="F178" i="13"/>
  <c r="L178" i="13"/>
  <c r="E178" i="13"/>
  <c r="K178" i="13"/>
  <c r="F177" i="13"/>
  <c r="L177" i="13"/>
  <c r="E177" i="13"/>
  <c r="K177" i="13"/>
  <c r="F176" i="13"/>
  <c r="L176" i="13"/>
  <c r="E176" i="13"/>
  <c r="K176" i="13"/>
  <c r="F175" i="13"/>
  <c r="L175" i="13"/>
  <c r="E175" i="13"/>
  <c r="K175" i="13"/>
  <c r="F174" i="13"/>
  <c r="L174" i="13"/>
  <c r="E174" i="13"/>
  <c r="K174" i="13"/>
  <c r="F173" i="13"/>
  <c r="L173" i="13"/>
  <c r="E173" i="13"/>
  <c r="K173" i="13"/>
  <c r="F172" i="13"/>
  <c r="L172" i="13"/>
  <c r="E172" i="13"/>
  <c r="K172" i="13"/>
  <c r="F171" i="13"/>
  <c r="L171" i="13"/>
  <c r="E171" i="13"/>
  <c r="K171" i="13"/>
  <c r="F170" i="13"/>
  <c r="L170" i="13"/>
  <c r="E170" i="13"/>
  <c r="K170" i="13"/>
  <c r="F169" i="13"/>
  <c r="L169" i="13"/>
  <c r="E169" i="13"/>
  <c r="K169" i="13"/>
  <c r="F168" i="13"/>
  <c r="L168" i="13"/>
  <c r="E168" i="13"/>
  <c r="K168" i="13"/>
  <c r="F167" i="13"/>
  <c r="L167" i="13"/>
  <c r="E167" i="13"/>
  <c r="K167" i="13"/>
  <c r="F166" i="13"/>
  <c r="L166" i="13"/>
  <c r="E166" i="13"/>
  <c r="K166" i="13"/>
  <c r="F165" i="13"/>
  <c r="L165" i="13"/>
  <c r="E165" i="13"/>
  <c r="K165" i="13"/>
  <c r="F164" i="13"/>
  <c r="L164" i="13"/>
  <c r="E164" i="13"/>
  <c r="K164" i="13"/>
  <c r="F163" i="13"/>
  <c r="L163" i="13"/>
  <c r="E163" i="13"/>
  <c r="K163" i="13"/>
  <c r="F162" i="13"/>
  <c r="L162" i="13"/>
  <c r="E162" i="13"/>
  <c r="K162" i="13"/>
  <c r="F161" i="13"/>
  <c r="L161" i="13"/>
  <c r="E161" i="13"/>
  <c r="K161" i="13"/>
  <c r="F160" i="13"/>
  <c r="L160" i="13"/>
  <c r="E160" i="13"/>
  <c r="K160" i="13"/>
  <c r="F159" i="13"/>
  <c r="L159" i="13"/>
  <c r="E159" i="13"/>
  <c r="K159" i="13"/>
  <c r="F158" i="13"/>
  <c r="L158" i="13"/>
  <c r="E158" i="13"/>
  <c r="K158" i="13"/>
  <c r="F157" i="13"/>
  <c r="L157" i="13"/>
  <c r="E157" i="13"/>
  <c r="K157" i="13"/>
  <c r="F156" i="13"/>
  <c r="L156" i="13"/>
  <c r="E156" i="13"/>
  <c r="K156" i="13"/>
  <c r="F155" i="13"/>
  <c r="L155" i="13"/>
  <c r="E155" i="13"/>
  <c r="K155" i="13"/>
  <c r="F154" i="13"/>
  <c r="L154" i="13"/>
  <c r="E154" i="13"/>
  <c r="K154" i="13"/>
  <c r="F153" i="13"/>
  <c r="L153" i="13"/>
  <c r="E153" i="13"/>
  <c r="K153" i="13"/>
  <c r="F152" i="13"/>
  <c r="L152" i="13"/>
  <c r="E152" i="13"/>
  <c r="K152" i="13"/>
  <c r="F151" i="13"/>
  <c r="L151" i="13"/>
  <c r="E151" i="13"/>
  <c r="K151" i="13"/>
  <c r="F150" i="13"/>
  <c r="L150" i="13"/>
  <c r="E150" i="13"/>
  <c r="K150" i="13"/>
  <c r="F149" i="13"/>
  <c r="L149" i="13"/>
  <c r="E149" i="13"/>
  <c r="K149" i="13"/>
  <c r="F148" i="13"/>
  <c r="L148" i="13"/>
  <c r="E148" i="13"/>
  <c r="K148" i="13"/>
  <c r="F147" i="13"/>
  <c r="L147" i="13"/>
  <c r="E147" i="13"/>
  <c r="K147" i="13"/>
  <c r="F146" i="13"/>
  <c r="L146" i="13"/>
  <c r="E146" i="13"/>
  <c r="K146" i="13"/>
  <c r="F145" i="13"/>
  <c r="L145" i="13"/>
  <c r="E145" i="13"/>
  <c r="K145" i="13"/>
  <c r="F144" i="13"/>
  <c r="L144" i="13"/>
  <c r="E144" i="13"/>
  <c r="K144" i="13"/>
  <c r="F143" i="13"/>
  <c r="L143" i="13"/>
  <c r="E143" i="13"/>
  <c r="K143" i="13"/>
  <c r="F142" i="13"/>
  <c r="L142" i="13"/>
  <c r="E142" i="13"/>
  <c r="K142" i="13"/>
  <c r="F141" i="13"/>
  <c r="L141" i="13"/>
  <c r="E141" i="13"/>
  <c r="K141" i="13"/>
  <c r="F140" i="13"/>
  <c r="L140" i="13"/>
  <c r="E140" i="13"/>
  <c r="K140" i="13"/>
  <c r="F139" i="13"/>
  <c r="L139" i="13"/>
  <c r="E139" i="13"/>
  <c r="K139" i="13"/>
  <c r="F138" i="13"/>
  <c r="L138" i="13"/>
  <c r="E138" i="13"/>
  <c r="K138" i="13"/>
  <c r="F137" i="13"/>
  <c r="L137" i="13"/>
  <c r="E137" i="13"/>
  <c r="K137" i="13"/>
  <c r="F136" i="13"/>
  <c r="L136" i="13"/>
  <c r="E136" i="13"/>
  <c r="K136" i="13"/>
  <c r="F135" i="13"/>
  <c r="L135" i="13"/>
  <c r="E135" i="13"/>
  <c r="K135" i="13"/>
  <c r="F134" i="13"/>
  <c r="L134" i="13"/>
  <c r="E134" i="13"/>
  <c r="K134" i="13"/>
  <c r="F133" i="13"/>
  <c r="L133" i="13"/>
  <c r="E133" i="13"/>
  <c r="K133" i="13"/>
  <c r="F132" i="13"/>
  <c r="L132" i="13"/>
  <c r="E132" i="13"/>
  <c r="K132" i="13"/>
  <c r="F131" i="13"/>
  <c r="L131" i="13"/>
  <c r="E131" i="13"/>
  <c r="K131" i="13"/>
  <c r="F130" i="13"/>
  <c r="L130" i="13"/>
  <c r="E130" i="13"/>
  <c r="K130" i="13"/>
  <c r="S129" i="13"/>
  <c r="R129" i="13"/>
  <c r="Q129" i="13"/>
  <c r="P129" i="13"/>
  <c r="F129" i="13"/>
  <c r="L129" i="13"/>
  <c r="E129" i="13"/>
  <c r="K129" i="13"/>
  <c r="S128" i="13"/>
  <c r="R128" i="13"/>
  <c r="Q128" i="13"/>
  <c r="P128" i="13"/>
  <c r="F128" i="13"/>
  <c r="L128" i="13"/>
  <c r="E128" i="13"/>
  <c r="K128" i="13"/>
  <c r="S127" i="13"/>
  <c r="R127" i="13"/>
  <c r="Q127" i="13"/>
  <c r="P127" i="13"/>
  <c r="F127" i="13"/>
  <c r="L127" i="13"/>
  <c r="E127" i="13"/>
  <c r="K127" i="13"/>
  <c r="S126" i="13"/>
  <c r="R126" i="13"/>
  <c r="Q126" i="13"/>
  <c r="P126" i="13"/>
  <c r="F126" i="13"/>
  <c r="L126" i="13"/>
  <c r="E126" i="13"/>
  <c r="K126" i="13"/>
  <c r="S125" i="13"/>
  <c r="R125" i="13"/>
  <c r="Q125" i="13"/>
  <c r="P125" i="13"/>
  <c r="F125" i="13"/>
  <c r="L125" i="13"/>
  <c r="E125" i="13"/>
  <c r="K125" i="13"/>
  <c r="S124" i="13"/>
  <c r="R124" i="13"/>
  <c r="Q124" i="13"/>
  <c r="P124" i="13"/>
  <c r="F124" i="13"/>
  <c r="L124" i="13"/>
  <c r="E124" i="13"/>
  <c r="K124" i="13"/>
  <c r="S123" i="13"/>
  <c r="R123" i="13"/>
  <c r="Q123" i="13"/>
  <c r="P123" i="13"/>
  <c r="F123" i="13"/>
  <c r="L123" i="13"/>
  <c r="E123" i="13"/>
  <c r="K123" i="13"/>
  <c r="S122" i="13"/>
  <c r="R122" i="13"/>
  <c r="Q122" i="13"/>
  <c r="P122" i="13"/>
  <c r="F122" i="13"/>
  <c r="L122" i="13"/>
  <c r="E122" i="13"/>
  <c r="K122" i="13"/>
  <c r="S121" i="13"/>
  <c r="R121" i="13"/>
  <c r="Q121" i="13"/>
  <c r="P121" i="13"/>
  <c r="F121" i="13"/>
  <c r="L121" i="13"/>
  <c r="E121" i="13"/>
  <c r="K121" i="13"/>
  <c r="S120" i="13"/>
  <c r="R120" i="13"/>
  <c r="Q120" i="13"/>
  <c r="P120" i="13"/>
  <c r="F120" i="13"/>
  <c r="L120" i="13"/>
  <c r="E120" i="13"/>
  <c r="K120" i="13"/>
  <c r="S119" i="13"/>
  <c r="R119" i="13"/>
  <c r="Q119" i="13"/>
  <c r="P119" i="13"/>
  <c r="F119" i="13"/>
  <c r="L119" i="13"/>
  <c r="E119" i="13"/>
  <c r="K119" i="13"/>
  <c r="S118" i="13"/>
  <c r="R118" i="13"/>
  <c r="Q118" i="13"/>
  <c r="P118" i="13"/>
  <c r="F118" i="13"/>
  <c r="L118" i="13"/>
  <c r="E118" i="13"/>
  <c r="K118" i="13"/>
  <c r="S117" i="13"/>
  <c r="R117" i="13"/>
  <c r="Q117" i="13"/>
  <c r="P117" i="13"/>
  <c r="F117" i="13"/>
  <c r="L117" i="13"/>
  <c r="E117" i="13"/>
  <c r="K117" i="13"/>
  <c r="S116" i="13"/>
  <c r="R116" i="13"/>
  <c r="Q116" i="13"/>
  <c r="P116" i="13"/>
  <c r="F116" i="13"/>
  <c r="L116" i="13"/>
  <c r="E116" i="13"/>
  <c r="K116" i="13"/>
  <c r="S115" i="13"/>
  <c r="R115" i="13"/>
  <c r="Q115" i="13"/>
  <c r="P115" i="13"/>
  <c r="F115" i="13"/>
  <c r="L115" i="13"/>
  <c r="E115" i="13"/>
  <c r="K115" i="13"/>
  <c r="S114" i="13"/>
  <c r="R114" i="13"/>
  <c r="Q114" i="13"/>
  <c r="P114" i="13"/>
  <c r="F114" i="13"/>
  <c r="L114" i="13"/>
  <c r="E114" i="13"/>
  <c r="K114" i="13"/>
  <c r="S113" i="13"/>
  <c r="R113" i="13"/>
  <c r="Q113" i="13"/>
  <c r="P113" i="13"/>
  <c r="F113" i="13"/>
  <c r="L113" i="13"/>
  <c r="E113" i="13"/>
  <c r="K113" i="13"/>
  <c r="S112" i="13"/>
  <c r="R112" i="13"/>
  <c r="Q112" i="13"/>
  <c r="P112" i="13"/>
  <c r="F112" i="13"/>
  <c r="L112" i="13"/>
  <c r="E112" i="13"/>
  <c r="K112" i="13"/>
  <c r="S111" i="13"/>
  <c r="R111" i="13"/>
  <c r="Q111" i="13"/>
  <c r="P111" i="13"/>
  <c r="F111" i="13"/>
  <c r="L111" i="13"/>
  <c r="E111" i="13"/>
  <c r="K111" i="13"/>
  <c r="S110" i="13"/>
  <c r="R110" i="13"/>
  <c r="Q110" i="13"/>
  <c r="P110" i="13"/>
  <c r="F110" i="13"/>
  <c r="L110" i="13"/>
  <c r="E110" i="13"/>
  <c r="K110" i="13"/>
  <c r="S109" i="13"/>
  <c r="R109" i="13"/>
  <c r="Q109" i="13"/>
  <c r="P109" i="13"/>
  <c r="F109" i="13"/>
  <c r="L109" i="13"/>
  <c r="E109" i="13"/>
  <c r="K109" i="13"/>
  <c r="S108" i="13"/>
  <c r="R108" i="13"/>
  <c r="Q108" i="13"/>
  <c r="P108" i="13"/>
  <c r="F108" i="13"/>
  <c r="L108" i="13"/>
  <c r="E108" i="13"/>
  <c r="K108" i="13"/>
  <c r="S107" i="13"/>
  <c r="R107" i="13"/>
  <c r="Q107" i="13"/>
  <c r="P107" i="13"/>
  <c r="F107" i="13"/>
  <c r="L107" i="13"/>
  <c r="E107" i="13"/>
  <c r="K107" i="13"/>
  <c r="S106" i="13"/>
  <c r="R106" i="13"/>
  <c r="Q106" i="13"/>
  <c r="P106" i="13"/>
  <c r="F106" i="13"/>
  <c r="L106" i="13"/>
  <c r="E106" i="13"/>
  <c r="K106" i="13"/>
  <c r="S105" i="13"/>
  <c r="R105" i="13"/>
  <c r="Q105" i="13"/>
  <c r="P105" i="13"/>
  <c r="F105" i="13"/>
  <c r="L105" i="13"/>
  <c r="E105" i="13"/>
  <c r="K105" i="13"/>
  <c r="S104" i="13"/>
  <c r="R104" i="13"/>
  <c r="Q104" i="13"/>
  <c r="P104" i="13"/>
  <c r="F104" i="13"/>
  <c r="L104" i="13"/>
  <c r="E104" i="13"/>
  <c r="K104" i="13"/>
  <c r="S103" i="13"/>
  <c r="R103" i="13"/>
  <c r="Q103" i="13"/>
  <c r="P103" i="13"/>
  <c r="F103" i="13"/>
  <c r="L103" i="13"/>
  <c r="E103" i="13"/>
  <c r="K103" i="13"/>
  <c r="S102" i="13"/>
  <c r="R102" i="13"/>
  <c r="Q102" i="13"/>
  <c r="P102" i="13"/>
  <c r="F102" i="13"/>
  <c r="L102" i="13"/>
  <c r="E102" i="13"/>
  <c r="K102" i="13"/>
  <c r="S101" i="13"/>
  <c r="R101" i="13"/>
  <c r="Q101" i="13"/>
  <c r="P101" i="13"/>
  <c r="F101" i="13"/>
  <c r="L101" i="13"/>
  <c r="E101" i="13"/>
  <c r="K101" i="13"/>
  <c r="S100" i="13"/>
  <c r="R100" i="13"/>
  <c r="Q100" i="13"/>
  <c r="P100" i="13"/>
  <c r="F100" i="13"/>
  <c r="L100" i="13"/>
  <c r="E100" i="13"/>
  <c r="K100" i="13"/>
  <c r="S99" i="13"/>
  <c r="R99" i="13"/>
  <c r="Q99" i="13"/>
  <c r="P99" i="13"/>
  <c r="F99" i="13"/>
  <c r="L99" i="13"/>
  <c r="E99" i="13"/>
  <c r="K99" i="13"/>
  <c r="S98" i="13"/>
  <c r="R98" i="13"/>
  <c r="Q98" i="13"/>
  <c r="P98" i="13"/>
  <c r="F98" i="13"/>
  <c r="L98" i="13"/>
  <c r="E98" i="13"/>
  <c r="K98" i="13"/>
  <c r="S97" i="13"/>
  <c r="R97" i="13"/>
  <c r="Q97" i="13"/>
  <c r="P97" i="13"/>
  <c r="F97" i="13"/>
  <c r="L97" i="13"/>
  <c r="E97" i="13"/>
  <c r="K97" i="13"/>
  <c r="S96" i="13"/>
  <c r="R96" i="13"/>
  <c r="Q96" i="13"/>
  <c r="P96" i="13"/>
  <c r="F96" i="13"/>
  <c r="L96" i="13"/>
  <c r="E96" i="13"/>
  <c r="K96" i="13"/>
  <c r="S95" i="13"/>
  <c r="R95" i="13"/>
  <c r="Q95" i="13"/>
  <c r="P95" i="13"/>
  <c r="F95" i="13"/>
  <c r="L95" i="13"/>
  <c r="E95" i="13"/>
  <c r="K95" i="13"/>
  <c r="S94" i="13"/>
  <c r="R94" i="13"/>
  <c r="Q94" i="13"/>
  <c r="P94" i="13"/>
  <c r="F94" i="13"/>
  <c r="L94" i="13"/>
  <c r="E94" i="13"/>
  <c r="K94" i="13"/>
  <c r="S93" i="13"/>
  <c r="R93" i="13"/>
  <c r="Q93" i="13"/>
  <c r="P93" i="13"/>
  <c r="F93" i="13"/>
  <c r="L93" i="13"/>
  <c r="E93" i="13"/>
  <c r="K93" i="13"/>
  <c r="S92" i="13"/>
  <c r="R92" i="13"/>
  <c r="Q92" i="13"/>
  <c r="P92" i="13"/>
  <c r="F92" i="13"/>
  <c r="L92" i="13"/>
  <c r="E92" i="13"/>
  <c r="K92" i="13"/>
  <c r="S91" i="13"/>
  <c r="R91" i="13"/>
  <c r="Q91" i="13"/>
  <c r="P91" i="13"/>
  <c r="F91" i="13"/>
  <c r="L91" i="13"/>
  <c r="E91" i="13"/>
  <c r="K91" i="13"/>
  <c r="S90" i="13"/>
  <c r="R90" i="13"/>
  <c r="Q90" i="13"/>
  <c r="P90" i="13"/>
  <c r="F90" i="13"/>
  <c r="L90" i="13"/>
  <c r="E90" i="13"/>
  <c r="K90" i="13"/>
  <c r="S89" i="13"/>
  <c r="R89" i="13"/>
  <c r="Q89" i="13"/>
  <c r="P89" i="13"/>
  <c r="F89" i="13"/>
  <c r="L89" i="13"/>
  <c r="E89" i="13"/>
  <c r="K89" i="13"/>
  <c r="S88" i="13"/>
  <c r="R88" i="13"/>
  <c r="Q88" i="13"/>
  <c r="P88" i="13"/>
  <c r="F88" i="13"/>
  <c r="L88" i="13"/>
  <c r="E88" i="13"/>
  <c r="K88" i="13"/>
  <c r="S87" i="13"/>
  <c r="R87" i="13"/>
  <c r="Q87" i="13"/>
  <c r="P87" i="13"/>
  <c r="F87" i="13"/>
  <c r="L87" i="13"/>
  <c r="E87" i="13"/>
  <c r="K87" i="13"/>
  <c r="S86" i="13"/>
  <c r="R86" i="13"/>
  <c r="Q86" i="13"/>
  <c r="P86" i="13"/>
  <c r="F86" i="13"/>
  <c r="L86" i="13"/>
  <c r="E86" i="13"/>
  <c r="K86" i="13"/>
  <c r="S85" i="13"/>
  <c r="R85" i="13"/>
  <c r="Q85" i="13"/>
  <c r="P85" i="13"/>
  <c r="F85" i="13"/>
  <c r="L85" i="13"/>
  <c r="E85" i="13"/>
  <c r="K85" i="13"/>
  <c r="S84" i="13"/>
  <c r="R84" i="13"/>
  <c r="Q84" i="13"/>
  <c r="P84" i="13"/>
  <c r="F84" i="13"/>
  <c r="L84" i="13"/>
  <c r="E84" i="13"/>
  <c r="K84" i="13"/>
  <c r="S83" i="13"/>
  <c r="R83" i="13"/>
  <c r="Q83" i="13"/>
  <c r="P83" i="13"/>
  <c r="F83" i="13"/>
  <c r="L83" i="13"/>
  <c r="E83" i="13"/>
  <c r="K83" i="13"/>
  <c r="S82" i="13"/>
  <c r="R82" i="13"/>
  <c r="Q82" i="13"/>
  <c r="P82" i="13"/>
  <c r="F82" i="13"/>
  <c r="L82" i="13"/>
  <c r="E82" i="13"/>
  <c r="K82" i="13"/>
  <c r="S81" i="13"/>
  <c r="R81" i="13"/>
  <c r="Q81" i="13"/>
  <c r="P81" i="13"/>
  <c r="F81" i="13"/>
  <c r="L81" i="13"/>
  <c r="E81" i="13"/>
  <c r="K81" i="13"/>
  <c r="S80" i="13"/>
  <c r="R80" i="13"/>
  <c r="Q80" i="13"/>
  <c r="P80" i="13"/>
  <c r="F80" i="13"/>
  <c r="L80" i="13"/>
  <c r="E80" i="13"/>
  <c r="K80" i="13"/>
  <c r="S79" i="13"/>
  <c r="R79" i="13"/>
  <c r="Q79" i="13"/>
  <c r="P79" i="13"/>
  <c r="F79" i="13"/>
  <c r="L79" i="13"/>
  <c r="E79" i="13"/>
  <c r="K79" i="13"/>
  <c r="S78" i="13"/>
  <c r="R78" i="13"/>
  <c r="Q78" i="13"/>
  <c r="P78" i="13"/>
  <c r="F78" i="13"/>
  <c r="L78" i="13"/>
  <c r="E78" i="13"/>
  <c r="K78" i="13"/>
  <c r="S77" i="13"/>
  <c r="R77" i="13"/>
  <c r="Q77" i="13"/>
  <c r="P77" i="13"/>
  <c r="F77" i="13"/>
  <c r="L77" i="13"/>
  <c r="E77" i="13"/>
  <c r="K77" i="13"/>
  <c r="S76" i="13"/>
  <c r="R76" i="13"/>
  <c r="Q76" i="13"/>
  <c r="P76" i="13"/>
  <c r="F76" i="13"/>
  <c r="L76" i="13"/>
  <c r="E76" i="13"/>
  <c r="K76" i="13"/>
  <c r="S75" i="13"/>
  <c r="R75" i="13"/>
  <c r="Q75" i="13"/>
  <c r="P75" i="13"/>
  <c r="F75" i="13"/>
  <c r="L75" i="13"/>
  <c r="E75" i="13"/>
  <c r="K75" i="13"/>
  <c r="S74" i="13"/>
  <c r="R74" i="13"/>
  <c r="Q74" i="13"/>
  <c r="P74" i="13"/>
  <c r="F74" i="13"/>
  <c r="L74" i="13"/>
  <c r="E74" i="13"/>
  <c r="K74" i="13"/>
  <c r="S73" i="13"/>
  <c r="R73" i="13"/>
  <c r="Q73" i="13"/>
  <c r="P73" i="13"/>
  <c r="F73" i="13"/>
  <c r="L73" i="13"/>
  <c r="E73" i="13"/>
  <c r="K73" i="13"/>
  <c r="S72" i="13"/>
  <c r="R72" i="13"/>
  <c r="Q72" i="13"/>
  <c r="P72" i="13"/>
  <c r="F72" i="13"/>
  <c r="L72" i="13"/>
  <c r="E72" i="13"/>
  <c r="K72" i="13"/>
  <c r="S71" i="13"/>
  <c r="R71" i="13"/>
  <c r="Q71" i="13"/>
  <c r="P71" i="13"/>
  <c r="F71" i="13"/>
  <c r="L71" i="13"/>
  <c r="E71" i="13"/>
  <c r="K71" i="13"/>
  <c r="S70" i="13"/>
  <c r="R70" i="13"/>
  <c r="Q70" i="13"/>
  <c r="P70" i="13"/>
  <c r="F70" i="13"/>
  <c r="L70" i="13"/>
  <c r="E70" i="13"/>
  <c r="K70" i="13"/>
  <c r="S69" i="13"/>
  <c r="R69" i="13"/>
  <c r="Q69" i="13"/>
  <c r="P69" i="13"/>
  <c r="F69" i="13"/>
  <c r="L69" i="13"/>
  <c r="E69" i="13"/>
  <c r="K69" i="13"/>
  <c r="S68" i="13"/>
  <c r="R68" i="13"/>
  <c r="Q68" i="13"/>
  <c r="P68" i="13"/>
  <c r="F68" i="13"/>
  <c r="L68" i="13"/>
  <c r="E68" i="13"/>
  <c r="K68" i="13"/>
  <c r="S67" i="13"/>
  <c r="R67" i="13"/>
  <c r="Q67" i="13"/>
  <c r="P67" i="13"/>
  <c r="F67" i="13"/>
  <c r="L67" i="13"/>
  <c r="E67" i="13"/>
  <c r="K67" i="13"/>
  <c r="S66" i="13"/>
  <c r="R66" i="13"/>
  <c r="Q66" i="13"/>
  <c r="P66" i="13"/>
  <c r="F66" i="13"/>
  <c r="L66" i="13"/>
  <c r="E66" i="13"/>
  <c r="K66" i="13"/>
  <c r="S65" i="13"/>
  <c r="R65" i="13"/>
  <c r="Q65" i="13"/>
  <c r="P65" i="13"/>
  <c r="F65" i="13"/>
  <c r="L65" i="13"/>
  <c r="E65" i="13"/>
  <c r="K65" i="13"/>
  <c r="S64" i="13"/>
  <c r="R64" i="13"/>
  <c r="Q64" i="13"/>
  <c r="P64" i="13"/>
  <c r="F64" i="13"/>
  <c r="L64" i="13"/>
  <c r="E64" i="13"/>
  <c r="K64" i="13"/>
  <c r="S63" i="13"/>
  <c r="R63" i="13"/>
  <c r="Q63" i="13"/>
  <c r="P63" i="13"/>
  <c r="F63" i="13"/>
  <c r="L63" i="13"/>
  <c r="E63" i="13"/>
  <c r="K63" i="13"/>
  <c r="S62" i="13"/>
  <c r="R62" i="13"/>
  <c r="Q62" i="13"/>
  <c r="P62" i="13"/>
  <c r="F62" i="13"/>
  <c r="L62" i="13"/>
  <c r="E62" i="13"/>
  <c r="K62" i="13"/>
  <c r="S61" i="13"/>
  <c r="R61" i="13"/>
  <c r="Q61" i="13"/>
  <c r="P61" i="13"/>
  <c r="F61" i="13"/>
  <c r="L61" i="13"/>
  <c r="E61" i="13"/>
  <c r="K61" i="13"/>
  <c r="S60" i="13"/>
  <c r="R60" i="13"/>
  <c r="Q60" i="13"/>
  <c r="P60" i="13"/>
  <c r="F60" i="13"/>
  <c r="L60" i="13"/>
  <c r="E60" i="13"/>
  <c r="K60" i="13"/>
  <c r="S59" i="13"/>
  <c r="R59" i="13"/>
  <c r="Q59" i="13"/>
  <c r="P59" i="13"/>
  <c r="F59" i="13"/>
  <c r="L59" i="13"/>
  <c r="E59" i="13"/>
  <c r="K59" i="13"/>
  <c r="S58" i="13"/>
  <c r="R58" i="13"/>
  <c r="Q58" i="13"/>
  <c r="P58" i="13"/>
  <c r="F58" i="13"/>
  <c r="L58" i="13"/>
  <c r="E58" i="13"/>
  <c r="K58" i="13"/>
  <c r="S57" i="13"/>
  <c r="R57" i="13"/>
  <c r="Q57" i="13"/>
  <c r="P57" i="13"/>
  <c r="F57" i="13"/>
  <c r="L57" i="13"/>
  <c r="E57" i="13"/>
  <c r="K57" i="13"/>
  <c r="S56" i="13"/>
  <c r="R56" i="13"/>
  <c r="Q56" i="13"/>
  <c r="P56" i="13"/>
  <c r="F56" i="13"/>
  <c r="L56" i="13"/>
  <c r="E56" i="13"/>
  <c r="K56" i="13"/>
  <c r="S55" i="13"/>
  <c r="R55" i="13"/>
  <c r="Q55" i="13"/>
  <c r="P55" i="13"/>
  <c r="F55" i="13"/>
  <c r="L55" i="13"/>
  <c r="E55" i="13"/>
  <c r="K55" i="13"/>
  <c r="S54" i="13"/>
  <c r="R54" i="13"/>
  <c r="Q54" i="13"/>
  <c r="P54" i="13"/>
  <c r="F54" i="13"/>
  <c r="L54" i="13"/>
  <c r="E54" i="13"/>
  <c r="K54" i="13"/>
  <c r="S53" i="13"/>
  <c r="R53" i="13"/>
  <c r="Q53" i="13"/>
  <c r="P53" i="13"/>
  <c r="F53" i="13"/>
  <c r="L53" i="13"/>
  <c r="E53" i="13"/>
  <c r="K53" i="13"/>
  <c r="S52" i="13"/>
  <c r="R52" i="13"/>
  <c r="Q52" i="13"/>
  <c r="P52" i="13"/>
  <c r="F52" i="13"/>
  <c r="L52" i="13"/>
  <c r="E52" i="13"/>
  <c r="K52" i="13"/>
  <c r="S51" i="13"/>
  <c r="R51" i="13"/>
  <c r="Q51" i="13"/>
  <c r="P51" i="13"/>
  <c r="F51" i="13"/>
  <c r="L51" i="13"/>
  <c r="E51" i="13"/>
  <c r="K51" i="13"/>
  <c r="S50" i="13"/>
  <c r="R50" i="13"/>
  <c r="Q50" i="13"/>
  <c r="P50" i="13"/>
  <c r="F50" i="13"/>
  <c r="L50" i="13"/>
  <c r="E50" i="13"/>
  <c r="K50" i="13"/>
  <c r="S49" i="13"/>
  <c r="R49" i="13"/>
  <c r="Q49" i="13"/>
  <c r="P49" i="13"/>
  <c r="F49" i="13"/>
  <c r="L49" i="13"/>
  <c r="E49" i="13"/>
  <c r="K49" i="13"/>
  <c r="S48" i="13"/>
  <c r="R48" i="13"/>
  <c r="Q48" i="13"/>
  <c r="P48" i="13"/>
  <c r="F48" i="13"/>
  <c r="L48" i="13"/>
  <c r="E48" i="13"/>
  <c r="K48" i="13"/>
  <c r="S47" i="13"/>
  <c r="R47" i="13"/>
  <c r="Q47" i="13"/>
  <c r="P47" i="13"/>
  <c r="F47" i="13"/>
  <c r="L47" i="13"/>
  <c r="E47" i="13"/>
  <c r="K47" i="13"/>
  <c r="S46" i="13"/>
  <c r="R46" i="13"/>
  <c r="Q46" i="13"/>
  <c r="P46" i="13"/>
  <c r="F46" i="13"/>
  <c r="L46" i="13"/>
  <c r="E46" i="13"/>
  <c r="K46" i="13"/>
  <c r="S45" i="13"/>
  <c r="R45" i="13"/>
  <c r="Q45" i="13"/>
  <c r="P45" i="13"/>
  <c r="F45" i="13"/>
  <c r="L45" i="13"/>
  <c r="E45" i="13"/>
  <c r="K45" i="13"/>
  <c r="S44" i="13"/>
  <c r="R44" i="13"/>
  <c r="Q44" i="13"/>
  <c r="P44" i="13"/>
  <c r="F44" i="13"/>
  <c r="L44" i="13"/>
  <c r="E44" i="13"/>
  <c r="K44" i="13"/>
  <c r="S43" i="13"/>
  <c r="R43" i="13"/>
  <c r="Q43" i="13"/>
  <c r="P43" i="13"/>
  <c r="F43" i="13"/>
  <c r="L43" i="13"/>
  <c r="E43" i="13"/>
  <c r="K43" i="13"/>
  <c r="S42" i="13"/>
  <c r="R42" i="13"/>
  <c r="Q42" i="13"/>
  <c r="P42" i="13"/>
  <c r="F42" i="13"/>
  <c r="L42" i="13"/>
  <c r="E42" i="13"/>
  <c r="K42" i="13"/>
  <c r="S41" i="13"/>
  <c r="R41" i="13"/>
  <c r="Q41" i="13"/>
  <c r="P41" i="13"/>
  <c r="F41" i="13"/>
  <c r="L41" i="13"/>
  <c r="E41" i="13"/>
  <c r="K41" i="13"/>
  <c r="S40" i="13"/>
  <c r="R40" i="13"/>
  <c r="Q40" i="13"/>
  <c r="P40" i="13"/>
  <c r="F40" i="13"/>
  <c r="L40" i="13"/>
  <c r="E40" i="13"/>
  <c r="K40" i="13"/>
  <c r="S39" i="13"/>
  <c r="R39" i="13"/>
  <c r="Q39" i="13"/>
  <c r="P39" i="13"/>
  <c r="F39" i="13"/>
  <c r="L39" i="13"/>
  <c r="E39" i="13"/>
  <c r="K39" i="13"/>
  <c r="S38" i="13"/>
  <c r="R38" i="13"/>
  <c r="Q38" i="13"/>
  <c r="P38" i="13"/>
  <c r="F38" i="13"/>
  <c r="L38" i="13"/>
  <c r="E38" i="13"/>
  <c r="K38" i="13"/>
  <c r="S37" i="13"/>
  <c r="R37" i="13"/>
  <c r="Q37" i="13"/>
  <c r="P37" i="13"/>
  <c r="F37" i="13"/>
  <c r="L37" i="13"/>
  <c r="E37" i="13"/>
  <c r="K37" i="13"/>
  <c r="S36" i="13"/>
  <c r="R36" i="13"/>
  <c r="Q36" i="13"/>
  <c r="P36" i="13"/>
  <c r="F36" i="13"/>
  <c r="L36" i="13"/>
  <c r="E36" i="13"/>
  <c r="K36" i="13"/>
  <c r="S35" i="13"/>
  <c r="R35" i="13"/>
  <c r="Q35" i="13"/>
  <c r="P35" i="13"/>
  <c r="F35" i="13"/>
  <c r="L35" i="13"/>
  <c r="E35" i="13"/>
  <c r="K35" i="13"/>
  <c r="S34" i="13"/>
  <c r="R34" i="13"/>
  <c r="Q34" i="13"/>
  <c r="P34" i="13"/>
  <c r="F34" i="13"/>
  <c r="L34" i="13"/>
  <c r="E34" i="13"/>
  <c r="K34" i="13"/>
  <c r="S33" i="13"/>
  <c r="R33" i="13"/>
  <c r="Q33" i="13"/>
  <c r="P33" i="13"/>
  <c r="F33" i="13"/>
  <c r="L33" i="13"/>
  <c r="E33" i="13"/>
  <c r="K33" i="13"/>
  <c r="S32" i="13"/>
  <c r="R32" i="13"/>
  <c r="Q32" i="13"/>
  <c r="P32" i="13"/>
  <c r="F32" i="13"/>
  <c r="L32" i="13"/>
  <c r="E32" i="13"/>
  <c r="K32" i="13"/>
  <c r="S31" i="13"/>
  <c r="R31" i="13"/>
  <c r="Q31" i="13"/>
  <c r="P31" i="13"/>
  <c r="F31" i="13"/>
  <c r="L31" i="13"/>
  <c r="E31" i="13"/>
  <c r="K31" i="13"/>
  <c r="S30" i="13"/>
  <c r="R30" i="13"/>
  <c r="Q30" i="13"/>
  <c r="P30" i="13"/>
  <c r="F30" i="13"/>
  <c r="L30" i="13"/>
  <c r="E30" i="13"/>
  <c r="K30" i="13"/>
  <c r="S29" i="13"/>
  <c r="R29" i="13"/>
  <c r="Q29" i="13"/>
  <c r="P29" i="13"/>
  <c r="F29" i="13"/>
  <c r="L29" i="13"/>
  <c r="E29" i="13"/>
  <c r="K29" i="13"/>
  <c r="S28" i="13"/>
  <c r="R28" i="13"/>
  <c r="Q28" i="13"/>
  <c r="P28" i="13"/>
  <c r="F28" i="13"/>
  <c r="L28" i="13"/>
  <c r="E28" i="13"/>
  <c r="K28" i="13"/>
  <c r="S27" i="13"/>
  <c r="R27" i="13"/>
  <c r="Q27" i="13"/>
  <c r="P27" i="13"/>
  <c r="F27" i="13"/>
  <c r="L27" i="13"/>
  <c r="E27" i="13"/>
  <c r="K27" i="13"/>
  <c r="S26" i="13"/>
  <c r="R26" i="13"/>
  <c r="Q26" i="13"/>
  <c r="P26" i="13"/>
  <c r="F26" i="13"/>
  <c r="L26" i="13"/>
  <c r="E26" i="13"/>
  <c r="K26" i="13"/>
  <c r="S25" i="13"/>
  <c r="R25" i="13"/>
  <c r="Q25" i="13"/>
  <c r="P25" i="13"/>
  <c r="F25" i="13"/>
  <c r="L25" i="13"/>
  <c r="E25" i="13"/>
  <c r="K25" i="13"/>
  <c r="S24" i="13"/>
  <c r="R24" i="13"/>
  <c r="Q24" i="13"/>
  <c r="P24" i="13"/>
  <c r="F24" i="13"/>
  <c r="L24" i="13"/>
  <c r="E24" i="13"/>
  <c r="K24" i="13"/>
  <c r="S23" i="13"/>
  <c r="R23" i="13"/>
  <c r="Q23" i="13"/>
  <c r="P23" i="13"/>
  <c r="F23" i="13"/>
  <c r="L23" i="13"/>
  <c r="E23" i="13"/>
  <c r="K23" i="13"/>
  <c r="S22" i="13"/>
  <c r="R22" i="13"/>
  <c r="Q22" i="13"/>
  <c r="P22" i="13"/>
  <c r="F22" i="13"/>
  <c r="L22" i="13"/>
  <c r="E22" i="13"/>
  <c r="K22" i="13"/>
  <c r="S21" i="13"/>
  <c r="R21" i="13"/>
  <c r="Q21" i="13"/>
  <c r="P21" i="13"/>
  <c r="F21" i="13"/>
  <c r="L21" i="13"/>
  <c r="E21" i="13"/>
  <c r="K21" i="13"/>
  <c r="S20" i="13"/>
  <c r="R20" i="13"/>
  <c r="Q20" i="13"/>
  <c r="P20" i="13"/>
  <c r="F20" i="13"/>
  <c r="L20" i="13"/>
  <c r="E20" i="13"/>
  <c r="K20" i="13"/>
  <c r="S19" i="13"/>
  <c r="R19" i="13"/>
  <c r="Q19" i="13"/>
  <c r="P19" i="13"/>
  <c r="F19" i="13"/>
  <c r="L19" i="13"/>
  <c r="E19" i="13"/>
  <c r="K19" i="13"/>
  <c r="S18" i="13"/>
  <c r="R18" i="13"/>
  <c r="Q18" i="13"/>
  <c r="P18" i="13"/>
  <c r="F18" i="13"/>
  <c r="L18" i="13"/>
  <c r="E18" i="13"/>
  <c r="K18" i="13"/>
  <c r="S17" i="13"/>
  <c r="R17" i="13"/>
  <c r="Q17" i="13"/>
  <c r="P17" i="13"/>
  <c r="F17" i="13"/>
  <c r="L17" i="13"/>
  <c r="E17" i="13"/>
  <c r="K17" i="13"/>
  <c r="S16" i="13"/>
  <c r="R16" i="13"/>
  <c r="Q16" i="13"/>
  <c r="P16" i="13"/>
  <c r="F16" i="13"/>
  <c r="L16" i="13"/>
  <c r="E16" i="13"/>
  <c r="K16" i="13"/>
  <c r="S15" i="13"/>
  <c r="R15" i="13"/>
  <c r="Q15" i="13"/>
  <c r="P15" i="13"/>
  <c r="F15" i="13"/>
  <c r="L15" i="13"/>
  <c r="E15" i="13"/>
  <c r="K15" i="13"/>
  <c r="S14" i="13"/>
  <c r="R14" i="13"/>
  <c r="Q14" i="13"/>
  <c r="P14" i="13"/>
  <c r="F14" i="13"/>
  <c r="L14" i="13"/>
  <c r="E14" i="13"/>
  <c r="K14" i="13"/>
  <c r="S13" i="13"/>
  <c r="R13" i="13"/>
  <c r="Q13" i="13"/>
  <c r="P13" i="13"/>
  <c r="F13" i="13"/>
  <c r="L13" i="13"/>
  <c r="E13" i="13"/>
  <c r="K13" i="13"/>
  <c r="S12" i="13"/>
  <c r="R12" i="13"/>
  <c r="Q12" i="13"/>
  <c r="P12" i="13"/>
  <c r="F12" i="13"/>
  <c r="L12" i="13"/>
  <c r="E12" i="13"/>
  <c r="K12" i="13"/>
  <c r="S11" i="13"/>
  <c r="R11" i="13"/>
  <c r="Q11" i="13"/>
  <c r="P11" i="13"/>
  <c r="F11" i="13"/>
  <c r="L11" i="13"/>
  <c r="E11" i="13"/>
  <c r="K11" i="13"/>
  <c r="S10" i="13"/>
  <c r="R10" i="13"/>
  <c r="Q10" i="13"/>
  <c r="P10" i="13"/>
  <c r="F10" i="13"/>
  <c r="L10" i="13"/>
  <c r="E10" i="13"/>
  <c r="K10" i="13"/>
  <c r="S9" i="13"/>
  <c r="R9" i="13"/>
  <c r="Q9" i="13"/>
  <c r="P9" i="13"/>
  <c r="F9" i="13"/>
  <c r="L9" i="13"/>
  <c r="E9" i="13"/>
  <c r="K9" i="13"/>
  <c r="S8" i="13"/>
  <c r="R8" i="13"/>
  <c r="Q8" i="13"/>
  <c r="P8" i="13"/>
  <c r="F8" i="13"/>
  <c r="L8" i="13"/>
  <c r="E8" i="13"/>
  <c r="K8" i="13"/>
  <c r="S7" i="13"/>
  <c r="R7" i="13"/>
  <c r="Q7" i="13"/>
  <c r="P7" i="13"/>
  <c r="F7" i="13"/>
  <c r="L7" i="13"/>
  <c r="E7" i="13"/>
  <c r="K7" i="13"/>
  <c r="S6" i="13"/>
  <c r="R6" i="13"/>
  <c r="Q6" i="13"/>
  <c r="P6" i="13"/>
  <c r="F6" i="13"/>
  <c r="L6" i="13"/>
  <c r="E6" i="13"/>
  <c r="K6" i="13"/>
  <c r="S5" i="13"/>
  <c r="R5" i="13"/>
  <c r="Q5" i="13"/>
  <c r="P5" i="13"/>
  <c r="F5" i="13"/>
  <c r="L5" i="13"/>
  <c r="E5" i="13"/>
  <c r="K5" i="13"/>
  <c r="S4" i="13"/>
  <c r="F4" i="13"/>
  <c r="L4" i="13"/>
  <c r="R4" i="13"/>
  <c r="Q4" i="13"/>
  <c r="E4" i="13"/>
  <c r="K4" i="13"/>
  <c r="P4" i="13"/>
  <c r="F3" i="13"/>
  <c r="L3" i="13"/>
  <c r="S3" i="13"/>
  <c r="F2" i="13"/>
  <c r="L2" i="13"/>
  <c r="R3" i="13"/>
  <c r="E3" i="13"/>
  <c r="K3" i="13"/>
  <c r="Q3" i="13"/>
  <c r="E2" i="13"/>
  <c r="K2" i="13"/>
  <c r="P3" i="13"/>
  <c r="C1" i="12"/>
  <c r="D1" i="12"/>
  <c r="F255" i="12"/>
  <c r="L255" i="12"/>
  <c r="E255" i="12"/>
  <c r="K255" i="12"/>
  <c r="F254" i="12"/>
  <c r="L254" i="12"/>
  <c r="E254" i="12"/>
  <c r="K254" i="12"/>
  <c r="F253" i="12"/>
  <c r="L253" i="12"/>
  <c r="E253" i="12"/>
  <c r="K253" i="12"/>
  <c r="F252" i="12"/>
  <c r="L252" i="12"/>
  <c r="E252" i="12"/>
  <c r="K252" i="12"/>
  <c r="F251" i="12"/>
  <c r="L251" i="12"/>
  <c r="E251" i="12"/>
  <c r="K251" i="12"/>
  <c r="F250" i="12"/>
  <c r="L250" i="12"/>
  <c r="E250" i="12"/>
  <c r="K250" i="12"/>
  <c r="F249" i="12"/>
  <c r="L249" i="12"/>
  <c r="E249" i="12"/>
  <c r="K249" i="12"/>
  <c r="F248" i="12"/>
  <c r="L248" i="12"/>
  <c r="E248" i="12"/>
  <c r="K248" i="12"/>
  <c r="F247" i="12"/>
  <c r="L247" i="12"/>
  <c r="E247" i="12"/>
  <c r="K247" i="12"/>
  <c r="F246" i="12"/>
  <c r="L246" i="12"/>
  <c r="E246" i="12"/>
  <c r="K246" i="12"/>
  <c r="F245" i="12"/>
  <c r="L245" i="12"/>
  <c r="E245" i="12"/>
  <c r="K245" i="12"/>
  <c r="F244" i="12"/>
  <c r="L244" i="12"/>
  <c r="E244" i="12"/>
  <c r="K244" i="12"/>
  <c r="F243" i="12"/>
  <c r="L243" i="12"/>
  <c r="E243" i="12"/>
  <c r="K243" i="12"/>
  <c r="F242" i="12"/>
  <c r="L242" i="12"/>
  <c r="E242" i="12"/>
  <c r="K242" i="12"/>
  <c r="F241" i="12"/>
  <c r="L241" i="12"/>
  <c r="E241" i="12"/>
  <c r="K241" i="12"/>
  <c r="F240" i="12"/>
  <c r="L240" i="12"/>
  <c r="E240" i="12"/>
  <c r="K240" i="12"/>
  <c r="F239" i="12"/>
  <c r="L239" i="12"/>
  <c r="E239" i="12"/>
  <c r="K239" i="12"/>
  <c r="F238" i="12"/>
  <c r="L238" i="12"/>
  <c r="E238" i="12"/>
  <c r="K238" i="12"/>
  <c r="F237" i="12"/>
  <c r="L237" i="12"/>
  <c r="E237" i="12"/>
  <c r="K237" i="12"/>
  <c r="F236" i="12"/>
  <c r="L236" i="12"/>
  <c r="E236" i="12"/>
  <c r="K236" i="12"/>
  <c r="F235" i="12"/>
  <c r="L235" i="12"/>
  <c r="E235" i="12"/>
  <c r="K235" i="12"/>
  <c r="F234" i="12"/>
  <c r="L234" i="12"/>
  <c r="E234" i="12"/>
  <c r="K234" i="12"/>
  <c r="F233" i="12"/>
  <c r="L233" i="12"/>
  <c r="E233" i="12"/>
  <c r="K233" i="12"/>
  <c r="F232" i="12"/>
  <c r="L232" i="12"/>
  <c r="E232" i="12"/>
  <c r="K232" i="12"/>
  <c r="F231" i="12"/>
  <c r="L231" i="12"/>
  <c r="E231" i="12"/>
  <c r="K231" i="12"/>
  <c r="F230" i="12"/>
  <c r="L230" i="12"/>
  <c r="E230" i="12"/>
  <c r="K230" i="12"/>
  <c r="F229" i="12"/>
  <c r="L229" i="12"/>
  <c r="E229" i="12"/>
  <c r="K229" i="12"/>
  <c r="F228" i="12"/>
  <c r="L228" i="12"/>
  <c r="E228" i="12"/>
  <c r="K228" i="12"/>
  <c r="F227" i="12"/>
  <c r="L227" i="12"/>
  <c r="E227" i="12"/>
  <c r="K227" i="12"/>
  <c r="F226" i="12"/>
  <c r="L226" i="12"/>
  <c r="E226" i="12"/>
  <c r="K226" i="12"/>
  <c r="F225" i="12"/>
  <c r="L225" i="12"/>
  <c r="E225" i="12"/>
  <c r="K225" i="12"/>
  <c r="F224" i="12"/>
  <c r="L224" i="12"/>
  <c r="E224" i="12"/>
  <c r="K224" i="12"/>
  <c r="F223" i="12"/>
  <c r="L223" i="12"/>
  <c r="E223" i="12"/>
  <c r="K223" i="12"/>
  <c r="F222" i="12"/>
  <c r="L222" i="12"/>
  <c r="E222" i="12"/>
  <c r="K222" i="12"/>
  <c r="F221" i="12"/>
  <c r="L221" i="12"/>
  <c r="E221" i="12"/>
  <c r="K221" i="12"/>
  <c r="F220" i="12"/>
  <c r="L220" i="12"/>
  <c r="E220" i="12"/>
  <c r="K220" i="12"/>
  <c r="F219" i="12"/>
  <c r="L219" i="12"/>
  <c r="E219" i="12"/>
  <c r="K219" i="12"/>
  <c r="F218" i="12"/>
  <c r="L218" i="12"/>
  <c r="E218" i="12"/>
  <c r="K218" i="12"/>
  <c r="F217" i="12"/>
  <c r="L217" i="12"/>
  <c r="E217" i="12"/>
  <c r="K217" i="12"/>
  <c r="F216" i="12"/>
  <c r="L216" i="12"/>
  <c r="E216" i="12"/>
  <c r="K216" i="12"/>
  <c r="F215" i="12"/>
  <c r="L215" i="12"/>
  <c r="E215" i="12"/>
  <c r="K215" i="12"/>
  <c r="F214" i="12"/>
  <c r="L214" i="12"/>
  <c r="E214" i="12"/>
  <c r="K214" i="12"/>
  <c r="F213" i="12"/>
  <c r="L213" i="12"/>
  <c r="E213" i="12"/>
  <c r="K213" i="12"/>
  <c r="F212" i="12"/>
  <c r="L212" i="12"/>
  <c r="E212" i="12"/>
  <c r="K212" i="12"/>
  <c r="F211" i="12"/>
  <c r="L211" i="12"/>
  <c r="E211" i="12"/>
  <c r="K211" i="12"/>
  <c r="F210" i="12"/>
  <c r="L210" i="12"/>
  <c r="E210" i="12"/>
  <c r="K210" i="12"/>
  <c r="F209" i="12"/>
  <c r="L209" i="12"/>
  <c r="E209" i="12"/>
  <c r="K209" i="12"/>
  <c r="F208" i="12"/>
  <c r="L208" i="12"/>
  <c r="E208" i="12"/>
  <c r="K208" i="12"/>
  <c r="F207" i="12"/>
  <c r="L207" i="12"/>
  <c r="E207" i="12"/>
  <c r="K207" i="12"/>
  <c r="F206" i="12"/>
  <c r="L206" i="12"/>
  <c r="E206" i="12"/>
  <c r="K206" i="12"/>
  <c r="F205" i="12"/>
  <c r="L205" i="12"/>
  <c r="E205" i="12"/>
  <c r="K205" i="12"/>
  <c r="F204" i="12"/>
  <c r="L204" i="12"/>
  <c r="E204" i="12"/>
  <c r="K204" i="12"/>
  <c r="F203" i="12"/>
  <c r="L203" i="12"/>
  <c r="E203" i="12"/>
  <c r="K203" i="12"/>
  <c r="F202" i="12"/>
  <c r="L202" i="12"/>
  <c r="E202" i="12"/>
  <c r="K202" i="12"/>
  <c r="F201" i="12"/>
  <c r="L201" i="12"/>
  <c r="E201" i="12"/>
  <c r="K201" i="12"/>
  <c r="F200" i="12"/>
  <c r="L200" i="12"/>
  <c r="E200" i="12"/>
  <c r="K200" i="12"/>
  <c r="F199" i="12"/>
  <c r="L199" i="12"/>
  <c r="E199" i="12"/>
  <c r="K199" i="12"/>
  <c r="F198" i="12"/>
  <c r="L198" i="12"/>
  <c r="E198" i="12"/>
  <c r="K198" i="12"/>
  <c r="F197" i="12"/>
  <c r="L197" i="12"/>
  <c r="E197" i="12"/>
  <c r="K197" i="12"/>
  <c r="F196" i="12"/>
  <c r="L196" i="12"/>
  <c r="E196" i="12"/>
  <c r="K196" i="12"/>
  <c r="F195" i="12"/>
  <c r="L195" i="12"/>
  <c r="E195" i="12"/>
  <c r="K195" i="12"/>
  <c r="F194" i="12"/>
  <c r="L194" i="12"/>
  <c r="E194" i="12"/>
  <c r="K194" i="12"/>
  <c r="F193" i="12"/>
  <c r="L193" i="12"/>
  <c r="E193" i="12"/>
  <c r="K193" i="12"/>
  <c r="F192" i="12"/>
  <c r="L192" i="12"/>
  <c r="E192" i="12"/>
  <c r="K192" i="12"/>
  <c r="F191" i="12"/>
  <c r="L191" i="12"/>
  <c r="E191" i="12"/>
  <c r="K191" i="12"/>
  <c r="F190" i="12"/>
  <c r="L190" i="12"/>
  <c r="E190" i="12"/>
  <c r="K190" i="12"/>
  <c r="F189" i="12"/>
  <c r="L189" i="12"/>
  <c r="E189" i="12"/>
  <c r="K189" i="12"/>
  <c r="F188" i="12"/>
  <c r="L188" i="12"/>
  <c r="E188" i="12"/>
  <c r="K188" i="12"/>
  <c r="F187" i="12"/>
  <c r="L187" i="12"/>
  <c r="E187" i="12"/>
  <c r="K187" i="12"/>
  <c r="F186" i="12"/>
  <c r="L186" i="12"/>
  <c r="E186" i="12"/>
  <c r="K186" i="12"/>
  <c r="F185" i="12"/>
  <c r="L185" i="12"/>
  <c r="E185" i="12"/>
  <c r="K185" i="12"/>
  <c r="F184" i="12"/>
  <c r="L184" i="12"/>
  <c r="E184" i="12"/>
  <c r="K184" i="12"/>
  <c r="F183" i="12"/>
  <c r="L183" i="12"/>
  <c r="E183" i="12"/>
  <c r="K183" i="12"/>
  <c r="F182" i="12"/>
  <c r="L182" i="12"/>
  <c r="E182" i="12"/>
  <c r="K182" i="12"/>
  <c r="F181" i="12"/>
  <c r="L181" i="12"/>
  <c r="E181" i="12"/>
  <c r="K181" i="12"/>
  <c r="F180" i="12"/>
  <c r="L180" i="12"/>
  <c r="E180" i="12"/>
  <c r="K180" i="12"/>
  <c r="F179" i="12"/>
  <c r="L179" i="12"/>
  <c r="E179" i="12"/>
  <c r="K179" i="12"/>
  <c r="F178" i="12"/>
  <c r="L178" i="12"/>
  <c r="E178" i="12"/>
  <c r="K178" i="12"/>
  <c r="F177" i="12"/>
  <c r="L177" i="12"/>
  <c r="E177" i="12"/>
  <c r="K177" i="12"/>
  <c r="F176" i="12"/>
  <c r="L176" i="12"/>
  <c r="E176" i="12"/>
  <c r="K176" i="12"/>
  <c r="F175" i="12"/>
  <c r="L175" i="12"/>
  <c r="E175" i="12"/>
  <c r="K175" i="12"/>
  <c r="F174" i="12"/>
  <c r="L174" i="12"/>
  <c r="E174" i="12"/>
  <c r="K174" i="12"/>
  <c r="F173" i="12"/>
  <c r="L173" i="12"/>
  <c r="E173" i="12"/>
  <c r="K173" i="12"/>
  <c r="F172" i="12"/>
  <c r="L172" i="12"/>
  <c r="E172" i="12"/>
  <c r="K172" i="12"/>
  <c r="F171" i="12"/>
  <c r="L171" i="12"/>
  <c r="E171" i="12"/>
  <c r="K171" i="12"/>
  <c r="F170" i="12"/>
  <c r="L170" i="12"/>
  <c r="E170" i="12"/>
  <c r="K170" i="12"/>
  <c r="F169" i="12"/>
  <c r="L169" i="12"/>
  <c r="E169" i="12"/>
  <c r="K169" i="12"/>
  <c r="F168" i="12"/>
  <c r="L168" i="12"/>
  <c r="E168" i="12"/>
  <c r="K168" i="12"/>
  <c r="F167" i="12"/>
  <c r="L167" i="12"/>
  <c r="E167" i="12"/>
  <c r="K167" i="12"/>
  <c r="F166" i="12"/>
  <c r="L166" i="12"/>
  <c r="E166" i="12"/>
  <c r="K166" i="12"/>
  <c r="F165" i="12"/>
  <c r="L165" i="12"/>
  <c r="E165" i="12"/>
  <c r="K165" i="12"/>
  <c r="F164" i="12"/>
  <c r="L164" i="12"/>
  <c r="E164" i="12"/>
  <c r="K164" i="12"/>
  <c r="F163" i="12"/>
  <c r="L163" i="12"/>
  <c r="E163" i="12"/>
  <c r="K163" i="12"/>
  <c r="F162" i="12"/>
  <c r="L162" i="12"/>
  <c r="E162" i="12"/>
  <c r="K162" i="12"/>
  <c r="F161" i="12"/>
  <c r="L161" i="12"/>
  <c r="E161" i="12"/>
  <c r="K161" i="12"/>
  <c r="F160" i="12"/>
  <c r="L160" i="12"/>
  <c r="E160" i="12"/>
  <c r="K160" i="12"/>
  <c r="F159" i="12"/>
  <c r="L159" i="12"/>
  <c r="E159" i="12"/>
  <c r="K159" i="12"/>
  <c r="F158" i="12"/>
  <c r="L158" i="12"/>
  <c r="E158" i="12"/>
  <c r="K158" i="12"/>
  <c r="F157" i="12"/>
  <c r="L157" i="12"/>
  <c r="E157" i="12"/>
  <c r="K157" i="12"/>
  <c r="F156" i="12"/>
  <c r="L156" i="12"/>
  <c r="E156" i="12"/>
  <c r="K156" i="12"/>
  <c r="F155" i="12"/>
  <c r="L155" i="12"/>
  <c r="E155" i="12"/>
  <c r="K155" i="12"/>
  <c r="F154" i="12"/>
  <c r="L154" i="12"/>
  <c r="E154" i="12"/>
  <c r="K154" i="12"/>
  <c r="F153" i="12"/>
  <c r="L153" i="12"/>
  <c r="E153" i="12"/>
  <c r="K153" i="12"/>
  <c r="F152" i="12"/>
  <c r="L152" i="12"/>
  <c r="E152" i="12"/>
  <c r="K152" i="12"/>
  <c r="F151" i="12"/>
  <c r="L151" i="12"/>
  <c r="E151" i="12"/>
  <c r="K151" i="12"/>
  <c r="F150" i="12"/>
  <c r="L150" i="12"/>
  <c r="E150" i="12"/>
  <c r="K150" i="12"/>
  <c r="F149" i="12"/>
  <c r="L149" i="12"/>
  <c r="E149" i="12"/>
  <c r="K149" i="12"/>
  <c r="F148" i="12"/>
  <c r="L148" i="12"/>
  <c r="E148" i="12"/>
  <c r="K148" i="12"/>
  <c r="F147" i="12"/>
  <c r="L147" i="12"/>
  <c r="E147" i="12"/>
  <c r="K147" i="12"/>
  <c r="F146" i="12"/>
  <c r="L146" i="12"/>
  <c r="E146" i="12"/>
  <c r="K146" i="12"/>
  <c r="F145" i="12"/>
  <c r="L145" i="12"/>
  <c r="E145" i="12"/>
  <c r="K145" i="12"/>
  <c r="F144" i="12"/>
  <c r="L144" i="12"/>
  <c r="E144" i="12"/>
  <c r="K144" i="12"/>
  <c r="F143" i="12"/>
  <c r="L143" i="12"/>
  <c r="E143" i="12"/>
  <c r="K143" i="12"/>
  <c r="F142" i="12"/>
  <c r="L142" i="12"/>
  <c r="E142" i="12"/>
  <c r="K142" i="12"/>
  <c r="F141" i="12"/>
  <c r="L141" i="12"/>
  <c r="E141" i="12"/>
  <c r="K141" i="12"/>
  <c r="F140" i="12"/>
  <c r="L140" i="12"/>
  <c r="E140" i="12"/>
  <c r="K140" i="12"/>
  <c r="F139" i="12"/>
  <c r="L139" i="12"/>
  <c r="E139" i="12"/>
  <c r="K139" i="12"/>
  <c r="F138" i="12"/>
  <c r="L138" i="12"/>
  <c r="E138" i="12"/>
  <c r="K138" i="12"/>
  <c r="F137" i="12"/>
  <c r="L137" i="12"/>
  <c r="E137" i="12"/>
  <c r="K137" i="12"/>
  <c r="F136" i="12"/>
  <c r="L136" i="12"/>
  <c r="E136" i="12"/>
  <c r="K136" i="12"/>
  <c r="F135" i="12"/>
  <c r="L135" i="12"/>
  <c r="E135" i="12"/>
  <c r="K135" i="12"/>
  <c r="F134" i="12"/>
  <c r="L134" i="12"/>
  <c r="E134" i="12"/>
  <c r="K134" i="12"/>
  <c r="F133" i="12"/>
  <c r="L133" i="12"/>
  <c r="E133" i="12"/>
  <c r="K133" i="12"/>
  <c r="F132" i="12"/>
  <c r="L132" i="12"/>
  <c r="E132" i="12"/>
  <c r="K132" i="12"/>
  <c r="F131" i="12"/>
  <c r="L131" i="12"/>
  <c r="E131" i="12"/>
  <c r="K131" i="12"/>
  <c r="F130" i="12"/>
  <c r="L130" i="12"/>
  <c r="E130" i="12"/>
  <c r="K130" i="12"/>
  <c r="S129" i="12"/>
  <c r="R129" i="12"/>
  <c r="Q129" i="12"/>
  <c r="P129" i="12"/>
  <c r="F129" i="12"/>
  <c r="L129" i="12"/>
  <c r="E129" i="12"/>
  <c r="K129" i="12"/>
  <c r="S128" i="12"/>
  <c r="R128" i="12"/>
  <c r="Q128" i="12"/>
  <c r="P128" i="12"/>
  <c r="F128" i="12"/>
  <c r="L128" i="12"/>
  <c r="E128" i="12"/>
  <c r="K128" i="12"/>
  <c r="S127" i="12"/>
  <c r="R127" i="12"/>
  <c r="Q127" i="12"/>
  <c r="P127" i="12"/>
  <c r="F127" i="12"/>
  <c r="L127" i="12"/>
  <c r="E127" i="12"/>
  <c r="K127" i="12"/>
  <c r="S126" i="12"/>
  <c r="R126" i="12"/>
  <c r="Q126" i="12"/>
  <c r="P126" i="12"/>
  <c r="F126" i="12"/>
  <c r="L126" i="12"/>
  <c r="E126" i="12"/>
  <c r="K126" i="12"/>
  <c r="S125" i="12"/>
  <c r="R125" i="12"/>
  <c r="Q125" i="12"/>
  <c r="P125" i="12"/>
  <c r="F125" i="12"/>
  <c r="L125" i="12"/>
  <c r="E125" i="12"/>
  <c r="K125" i="12"/>
  <c r="S124" i="12"/>
  <c r="R124" i="12"/>
  <c r="Q124" i="12"/>
  <c r="P124" i="12"/>
  <c r="F124" i="12"/>
  <c r="L124" i="12"/>
  <c r="E124" i="12"/>
  <c r="K124" i="12"/>
  <c r="S123" i="12"/>
  <c r="R123" i="12"/>
  <c r="Q123" i="12"/>
  <c r="P123" i="12"/>
  <c r="F123" i="12"/>
  <c r="L123" i="12"/>
  <c r="E123" i="12"/>
  <c r="K123" i="12"/>
  <c r="S122" i="12"/>
  <c r="R122" i="12"/>
  <c r="Q122" i="12"/>
  <c r="P122" i="12"/>
  <c r="F122" i="12"/>
  <c r="L122" i="12"/>
  <c r="E122" i="12"/>
  <c r="K122" i="12"/>
  <c r="S121" i="12"/>
  <c r="R121" i="12"/>
  <c r="Q121" i="12"/>
  <c r="P121" i="12"/>
  <c r="F121" i="12"/>
  <c r="L121" i="12"/>
  <c r="E121" i="12"/>
  <c r="K121" i="12"/>
  <c r="S120" i="12"/>
  <c r="R120" i="12"/>
  <c r="Q120" i="12"/>
  <c r="P120" i="12"/>
  <c r="F120" i="12"/>
  <c r="L120" i="12"/>
  <c r="E120" i="12"/>
  <c r="K120" i="12"/>
  <c r="S119" i="12"/>
  <c r="R119" i="12"/>
  <c r="Q119" i="12"/>
  <c r="P119" i="12"/>
  <c r="F119" i="12"/>
  <c r="L119" i="12"/>
  <c r="E119" i="12"/>
  <c r="K119" i="12"/>
  <c r="S118" i="12"/>
  <c r="R118" i="12"/>
  <c r="Q118" i="12"/>
  <c r="P118" i="12"/>
  <c r="F118" i="12"/>
  <c r="L118" i="12"/>
  <c r="E118" i="12"/>
  <c r="K118" i="12"/>
  <c r="S117" i="12"/>
  <c r="R117" i="12"/>
  <c r="Q117" i="12"/>
  <c r="P117" i="12"/>
  <c r="F117" i="12"/>
  <c r="L117" i="12"/>
  <c r="E117" i="12"/>
  <c r="K117" i="12"/>
  <c r="S116" i="12"/>
  <c r="R116" i="12"/>
  <c r="Q116" i="12"/>
  <c r="P116" i="12"/>
  <c r="F116" i="12"/>
  <c r="L116" i="12"/>
  <c r="E116" i="12"/>
  <c r="K116" i="12"/>
  <c r="S115" i="12"/>
  <c r="R115" i="12"/>
  <c r="Q115" i="12"/>
  <c r="P115" i="12"/>
  <c r="F115" i="12"/>
  <c r="L115" i="12"/>
  <c r="E115" i="12"/>
  <c r="K115" i="12"/>
  <c r="S114" i="12"/>
  <c r="R114" i="12"/>
  <c r="Q114" i="12"/>
  <c r="P114" i="12"/>
  <c r="F114" i="12"/>
  <c r="L114" i="12"/>
  <c r="E114" i="12"/>
  <c r="K114" i="12"/>
  <c r="S113" i="12"/>
  <c r="R113" i="12"/>
  <c r="Q113" i="12"/>
  <c r="P113" i="12"/>
  <c r="F113" i="12"/>
  <c r="L113" i="12"/>
  <c r="E113" i="12"/>
  <c r="K113" i="12"/>
  <c r="S112" i="12"/>
  <c r="R112" i="12"/>
  <c r="Q112" i="12"/>
  <c r="P112" i="12"/>
  <c r="F112" i="12"/>
  <c r="L112" i="12"/>
  <c r="E112" i="12"/>
  <c r="K112" i="12"/>
  <c r="S111" i="12"/>
  <c r="R111" i="12"/>
  <c r="Q111" i="12"/>
  <c r="P111" i="12"/>
  <c r="F111" i="12"/>
  <c r="L111" i="12"/>
  <c r="E111" i="12"/>
  <c r="K111" i="12"/>
  <c r="S110" i="12"/>
  <c r="R110" i="12"/>
  <c r="Q110" i="12"/>
  <c r="P110" i="12"/>
  <c r="F110" i="12"/>
  <c r="L110" i="12"/>
  <c r="E110" i="12"/>
  <c r="K110" i="12"/>
  <c r="S109" i="12"/>
  <c r="R109" i="12"/>
  <c r="Q109" i="12"/>
  <c r="P109" i="12"/>
  <c r="F109" i="12"/>
  <c r="L109" i="12"/>
  <c r="E109" i="12"/>
  <c r="K109" i="12"/>
  <c r="S108" i="12"/>
  <c r="R108" i="12"/>
  <c r="Q108" i="12"/>
  <c r="P108" i="12"/>
  <c r="F108" i="12"/>
  <c r="L108" i="12"/>
  <c r="E108" i="12"/>
  <c r="K108" i="12"/>
  <c r="S107" i="12"/>
  <c r="R107" i="12"/>
  <c r="Q107" i="12"/>
  <c r="P107" i="12"/>
  <c r="F107" i="12"/>
  <c r="L107" i="12"/>
  <c r="E107" i="12"/>
  <c r="K107" i="12"/>
  <c r="S106" i="12"/>
  <c r="R106" i="12"/>
  <c r="Q106" i="12"/>
  <c r="P106" i="12"/>
  <c r="F106" i="12"/>
  <c r="L106" i="12"/>
  <c r="E106" i="12"/>
  <c r="K106" i="12"/>
  <c r="S105" i="12"/>
  <c r="R105" i="12"/>
  <c r="Q105" i="12"/>
  <c r="P105" i="12"/>
  <c r="F105" i="12"/>
  <c r="L105" i="12"/>
  <c r="E105" i="12"/>
  <c r="K105" i="12"/>
  <c r="S104" i="12"/>
  <c r="R104" i="12"/>
  <c r="Q104" i="12"/>
  <c r="P104" i="12"/>
  <c r="F104" i="12"/>
  <c r="L104" i="12"/>
  <c r="E104" i="12"/>
  <c r="K104" i="12"/>
  <c r="S103" i="12"/>
  <c r="R103" i="12"/>
  <c r="Q103" i="12"/>
  <c r="P103" i="12"/>
  <c r="F103" i="12"/>
  <c r="L103" i="12"/>
  <c r="E103" i="12"/>
  <c r="K103" i="12"/>
  <c r="S102" i="12"/>
  <c r="R102" i="12"/>
  <c r="Q102" i="12"/>
  <c r="P102" i="12"/>
  <c r="F102" i="12"/>
  <c r="L102" i="12"/>
  <c r="E102" i="12"/>
  <c r="K102" i="12"/>
  <c r="S101" i="12"/>
  <c r="R101" i="12"/>
  <c r="Q101" i="12"/>
  <c r="P101" i="12"/>
  <c r="F101" i="12"/>
  <c r="L101" i="12"/>
  <c r="E101" i="12"/>
  <c r="K101" i="12"/>
  <c r="S100" i="12"/>
  <c r="R100" i="12"/>
  <c r="Q100" i="12"/>
  <c r="P100" i="12"/>
  <c r="F100" i="12"/>
  <c r="L100" i="12"/>
  <c r="E100" i="12"/>
  <c r="K100" i="12"/>
  <c r="S99" i="12"/>
  <c r="R99" i="12"/>
  <c r="Q99" i="12"/>
  <c r="P99" i="12"/>
  <c r="F99" i="12"/>
  <c r="L99" i="12"/>
  <c r="E99" i="12"/>
  <c r="K99" i="12"/>
  <c r="S98" i="12"/>
  <c r="R98" i="12"/>
  <c r="Q98" i="12"/>
  <c r="P98" i="12"/>
  <c r="F98" i="12"/>
  <c r="L98" i="12"/>
  <c r="E98" i="12"/>
  <c r="K98" i="12"/>
  <c r="S97" i="12"/>
  <c r="R97" i="12"/>
  <c r="Q97" i="12"/>
  <c r="P97" i="12"/>
  <c r="F97" i="12"/>
  <c r="L97" i="12"/>
  <c r="E97" i="12"/>
  <c r="K97" i="12"/>
  <c r="S96" i="12"/>
  <c r="R96" i="12"/>
  <c r="Q96" i="12"/>
  <c r="P96" i="12"/>
  <c r="F96" i="12"/>
  <c r="L96" i="12"/>
  <c r="E96" i="12"/>
  <c r="K96" i="12"/>
  <c r="S95" i="12"/>
  <c r="R95" i="12"/>
  <c r="Q95" i="12"/>
  <c r="P95" i="12"/>
  <c r="F95" i="12"/>
  <c r="L95" i="12"/>
  <c r="E95" i="12"/>
  <c r="K95" i="12"/>
  <c r="S94" i="12"/>
  <c r="R94" i="12"/>
  <c r="Q94" i="12"/>
  <c r="P94" i="12"/>
  <c r="F94" i="12"/>
  <c r="L94" i="12"/>
  <c r="E94" i="12"/>
  <c r="K94" i="12"/>
  <c r="S93" i="12"/>
  <c r="R93" i="12"/>
  <c r="Q93" i="12"/>
  <c r="P93" i="12"/>
  <c r="F93" i="12"/>
  <c r="L93" i="12"/>
  <c r="E93" i="12"/>
  <c r="K93" i="12"/>
  <c r="S92" i="12"/>
  <c r="R92" i="12"/>
  <c r="Q92" i="12"/>
  <c r="P92" i="12"/>
  <c r="F92" i="12"/>
  <c r="L92" i="12"/>
  <c r="E92" i="12"/>
  <c r="K92" i="12"/>
  <c r="S91" i="12"/>
  <c r="R91" i="12"/>
  <c r="Q91" i="12"/>
  <c r="P91" i="12"/>
  <c r="F91" i="12"/>
  <c r="L91" i="12"/>
  <c r="E91" i="12"/>
  <c r="K91" i="12"/>
  <c r="S90" i="12"/>
  <c r="R90" i="12"/>
  <c r="Q90" i="12"/>
  <c r="P90" i="12"/>
  <c r="F90" i="12"/>
  <c r="L90" i="12"/>
  <c r="E90" i="12"/>
  <c r="K90" i="12"/>
  <c r="S89" i="12"/>
  <c r="R89" i="12"/>
  <c r="Q89" i="12"/>
  <c r="P89" i="12"/>
  <c r="F89" i="12"/>
  <c r="L89" i="12"/>
  <c r="E89" i="12"/>
  <c r="K89" i="12"/>
  <c r="S88" i="12"/>
  <c r="R88" i="12"/>
  <c r="Q88" i="12"/>
  <c r="P88" i="12"/>
  <c r="F88" i="12"/>
  <c r="L88" i="12"/>
  <c r="E88" i="12"/>
  <c r="K88" i="12"/>
  <c r="S87" i="12"/>
  <c r="R87" i="12"/>
  <c r="Q87" i="12"/>
  <c r="P87" i="12"/>
  <c r="F87" i="12"/>
  <c r="L87" i="12"/>
  <c r="E87" i="12"/>
  <c r="K87" i="12"/>
  <c r="S86" i="12"/>
  <c r="R86" i="12"/>
  <c r="Q86" i="12"/>
  <c r="P86" i="12"/>
  <c r="F86" i="12"/>
  <c r="L86" i="12"/>
  <c r="E86" i="12"/>
  <c r="K86" i="12"/>
  <c r="S85" i="12"/>
  <c r="R85" i="12"/>
  <c r="Q85" i="12"/>
  <c r="P85" i="12"/>
  <c r="F85" i="12"/>
  <c r="L85" i="12"/>
  <c r="E85" i="12"/>
  <c r="K85" i="12"/>
  <c r="S84" i="12"/>
  <c r="R84" i="12"/>
  <c r="Q84" i="12"/>
  <c r="P84" i="12"/>
  <c r="F84" i="12"/>
  <c r="L84" i="12"/>
  <c r="E84" i="12"/>
  <c r="K84" i="12"/>
  <c r="S83" i="12"/>
  <c r="R83" i="12"/>
  <c r="Q83" i="12"/>
  <c r="P83" i="12"/>
  <c r="F83" i="12"/>
  <c r="L83" i="12"/>
  <c r="E83" i="12"/>
  <c r="K83" i="12"/>
  <c r="S82" i="12"/>
  <c r="R82" i="12"/>
  <c r="Q82" i="12"/>
  <c r="P82" i="12"/>
  <c r="F82" i="12"/>
  <c r="L82" i="12"/>
  <c r="E82" i="12"/>
  <c r="K82" i="12"/>
  <c r="S81" i="12"/>
  <c r="R81" i="12"/>
  <c r="Q81" i="12"/>
  <c r="P81" i="12"/>
  <c r="F81" i="12"/>
  <c r="L81" i="12"/>
  <c r="E81" i="12"/>
  <c r="K81" i="12"/>
  <c r="S80" i="12"/>
  <c r="R80" i="12"/>
  <c r="Q80" i="12"/>
  <c r="P80" i="12"/>
  <c r="F80" i="12"/>
  <c r="L80" i="12"/>
  <c r="E80" i="12"/>
  <c r="K80" i="12"/>
  <c r="S79" i="12"/>
  <c r="R79" i="12"/>
  <c r="Q79" i="12"/>
  <c r="P79" i="12"/>
  <c r="F79" i="12"/>
  <c r="L79" i="12"/>
  <c r="E79" i="12"/>
  <c r="K79" i="12"/>
  <c r="S78" i="12"/>
  <c r="R78" i="12"/>
  <c r="Q78" i="12"/>
  <c r="P78" i="12"/>
  <c r="F78" i="12"/>
  <c r="L78" i="12"/>
  <c r="E78" i="12"/>
  <c r="K78" i="12"/>
  <c r="S77" i="12"/>
  <c r="R77" i="12"/>
  <c r="Q77" i="12"/>
  <c r="P77" i="12"/>
  <c r="F77" i="12"/>
  <c r="L77" i="12"/>
  <c r="E77" i="12"/>
  <c r="K77" i="12"/>
  <c r="S76" i="12"/>
  <c r="R76" i="12"/>
  <c r="Q76" i="12"/>
  <c r="P76" i="12"/>
  <c r="F76" i="12"/>
  <c r="L76" i="12"/>
  <c r="E76" i="12"/>
  <c r="K76" i="12"/>
  <c r="S75" i="12"/>
  <c r="R75" i="12"/>
  <c r="Q75" i="12"/>
  <c r="P75" i="12"/>
  <c r="F75" i="12"/>
  <c r="L75" i="12"/>
  <c r="E75" i="12"/>
  <c r="K75" i="12"/>
  <c r="S74" i="12"/>
  <c r="R74" i="12"/>
  <c r="Q74" i="12"/>
  <c r="P74" i="12"/>
  <c r="F74" i="12"/>
  <c r="L74" i="12"/>
  <c r="E74" i="12"/>
  <c r="K74" i="12"/>
  <c r="S73" i="12"/>
  <c r="R73" i="12"/>
  <c r="Q73" i="12"/>
  <c r="P73" i="12"/>
  <c r="F73" i="12"/>
  <c r="L73" i="12"/>
  <c r="E73" i="12"/>
  <c r="K73" i="12"/>
  <c r="S72" i="12"/>
  <c r="R72" i="12"/>
  <c r="Q72" i="12"/>
  <c r="P72" i="12"/>
  <c r="F72" i="12"/>
  <c r="L72" i="12"/>
  <c r="E72" i="12"/>
  <c r="K72" i="12"/>
  <c r="S71" i="12"/>
  <c r="R71" i="12"/>
  <c r="Q71" i="12"/>
  <c r="P71" i="12"/>
  <c r="F71" i="12"/>
  <c r="L71" i="12"/>
  <c r="E71" i="12"/>
  <c r="K71" i="12"/>
  <c r="S70" i="12"/>
  <c r="R70" i="12"/>
  <c r="Q70" i="12"/>
  <c r="P70" i="12"/>
  <c r="F70" i="12"/>
  <c r="L70" i="12"/>
  <c r="E70" i="12"/>
  <c r="K70" i="12"/>
  <c r="S69" i="12"/>
  <c r="R69" i="12"/>
  <c r="Q69" i="12"/>
  <c r="P69" i="12"/>
  <c r="F69" i="12"/>
  <c r="L69" i="12"/>
  <c r="E69" i="12"/>
  <c r="K69" i="12"/>
  <c r="S68" i="12"/>
  <c r="R68" i="12"/>
  <c r="Q68" i="12"/>
  <c r="P68" i="12"/>
  <c r="F68" i="12"/>
  <c r="L68" i="12"/>
  <c r="E68" i="12"/>
  <c r="K68" i="12"/>
  <c r="S67" i="12"/>
  <c r="R67" i="12"/>
  <c r="Q67" i="12"/>
  <c r="P67" i="12"/>
  <c r="F67" i="12"/>
  <c r="L67" i="12"/>
  <c r="E67" i="12"/>
  <c r="K67" i="12"/>
  <c r="S66" i="12"/>
  <c r="R66" i="12"/>
  <c r="Q66" i="12"/>
  <c r="P66" i="12"/>
  <c r="F66" i="12"/>
  <c r="L66" i="12"/>
  <c r="E66" i="12"/>
  <c r="K66" i="12"/>
  <c r="S65" i="12"/>
  <c r="R65" i="12"/>
  <c r="Q65" i="12"/>
  <c r="P65" i="12"/>
  <c r="F65" i="12"/>
  <c r="L65" i="12"/>
  <c r="E65" i="12"/>
  <c r="K65" i="12"/>
  <c r="S64" i="12"/>
  <c r="R64" i="12"/>
  <c r="Q64" i="12"/>
  <c r="P64" i="12"/>
  <c r="F64" i="12"/>
  <c r="L64" i="12"/>
  <c r="E64" i="12"/>
  <c r="K64" i="12"/>
  <c r="S63" i="12"/>
  <c r="R63" i="12"/>
  <c r="Q63" i="12"/>
  <c r="P63" i="12"/>
  <c r="F63" i="12"/>
  <c r="L63" i="12"/>
  <c r="E63" i="12"/>
  <c r="K63" i="12"/>
  <c r="S62" i="12"/>
  <c r="R62" i="12"/>
  <c r="Q62" i="12"/>
  <c r="P62" i="12"/>
  <c r="F62" i="12"/>
  <c r="L62" i="12"/>
  <c r="E62" i="12"/>
  <c r="K62" i="12"/>
  <c r="S61" i="12"/>
  <c r="R61" i="12"/>
  <c r="Q61" i="12"/>
  <c r="P61" i="12"/>
  <c r="F61" i="12"/>
  <c r="L61" i="12"/>
  <c r="E61" i="12"/>
  <c r="K61" i="12"/>
  <c r="S60" i="12"/>
  <c r="R60" i="12"/>
  <c r="Q60" i="12"/>
  <c r="P60" i="12"/>
  <c r="F60" i="12"/>
  <c r="L60" i="12"/>
  <c r="E60" i="12"/>
  <c r="K60" i="12"/>
  <c r="S59" i="12"/>
  <c r="R59" i="12"/>
  <c r="Q59" i="12"/>
  <c r="P59" i="12"/>
  <c r="F59" i="12"/>
  <c r="L59" i="12"/>
  <c r="E59" i="12"/>
  <c r="K59" i="12"/>
  <c r="S58" i="12"/>
  <c r="R58" i="12"/>
  <c r="Q58" i="12"/>
  <c r="P58" i="12"/>
  <c r="F58" i="12"/>
  <c r="L58" i="12"/>
  <c r="E58" i="12"/>
  <c r="K58" i="12"/>
  <c r="S57" i="12"/>
  <c r="R57" i="12"/>
  <c r="Q57" i="12"/>
  <c r="P57" i="12"/>
  <c r="F57" i="12"/>
  <c r="L57" i="12"/>
  <c r="E57" i="12"/>
  <c r="K57" i="12"/>
  <c r="S56" i="12"/>
  <c r="R56" i="12"/>
  <c r="Q56" i="12"/>
  <c r="P56" i="12"/>
  <c r="F56" i="12"/>
  <c r="L56" i="12"/>
  <c r="E56" i="12"/>
  <c r="K56" i="12"/>
  <c r="S55" i="12"/>
  <c r="R55" i="12"/>
  <c r="Q55" i="12"/>
  <c r="P55" i="12"/>
  <c r="F55" i="12"/>
  <c r="L55" i="12"/>
  <c r="E55" i="12"/>
  <c r="K55" i="12"/>
  <c r="S54" i="12"/>
  <c r="R54" i="12"/>
  <c r="Q54" i="12"/>
  <c r="P54" i="12"/>
  <c r="F54" i="12"/>
  <c r="L54" i="12"/>
  <c r="E54" i="12"/>
  <c r="K54" i="12"/>
  <c r="S53" i="12"/>
  <c r="R53" i="12"/>
  <c r="Q53" i="12"/>
  <c r="P53" i="12"/>
  <c r="F53" i="12"/>
  <c r="L53" i="12"/>
  <c r="E53" i="12"/>
  <c r="K53" i="12"/>
  <c r="S52" i="12"/>
  <c r="R52" i="12"/>
  <c r="Q52" i="12"/>
  <c r="P52" i="12"/>
  <c r="F52" i="12"/>
  <c r="L52" i="12"/>
  <c r="E52" i="12"/>
  <c r="K52" i="12"/>
  <c r="S51" i="12"/>
  <c r="R51" i="12"/>
  <c r="Q51" i="12"/>
  <c r="P51" i="12"/>
  <c r="F51" i="12"/>
  <c r="L51" i="12"/>
  <c r="E51" i="12"/>
  <c r="K51" i="12"/>
  <c r="S50" i="12"/>
  <c r="R50" i="12"/>
  <c r="Q50" i="12"/>
  <c r="P50" i="12"/>
  <c r="F50" i="12"/>
  <c r="L50" i="12"/>
  <c r="E50" i="12"/>
  <c r="K50" i="12"/>
  <c r="S49" i="12"/>
  <c r="R49" i="12"/>
  <c r="Q49" i="12"/>
  <c r="P49" i="12"/>
  <c r="F49" i="12"/>
  <c r="L49" i="12"/>
  <c r="E49" i="12"/>
  <c r="K49" i="12"/>
  <c r="S48" i="12"/>
  <c r="R48" i="12"/>
  <c r="Q48" i="12"/>
  <c r="P48" i="12"/>
  <c r="F48" i="12"/>
  <c r="L48" i="12"/>
  <c r="E48" i="12"/>
  <c r="K48" i="12"/>
  <c r="S47" i="12"/>
  <c r="R47" i="12"/>
  <c r="Q47" i="12"/>
  <c r="P47" i="12"/>
  <c r="F47" i="12"/>
  <c r="L47" i="12"/>
  <c r="E47" i="12"/>
  <c r="K47" i="12"/>
  <c r="S46" i="12"/>
  <c r="R46" i="12"/>
  <c r="Q46" i="12"/>
  <c r="P46" i="12"/>
  <c r="F46" i="12"/>
  <c r="L46" i="12"/>
  <c r="E46" i="12"/>
  <c r="K46" i="12"/>
  <c r="S45" i="12"/>
  <c r="R45" i="12"/>
  <c r="Q45" i="12"/>
  <c r="P45" i="12"/>
  <c r="F45" i="12"/>
  <c r="L45" i="12"/>
  <c r="E45" i="12"/>
  <c r="K45" i="12"/>
  <c r="S44" i="12"/>
  <c r="R44" i="12"/>
  <c r="Q44" i="12"/>
  <c r="P44" i="12"/>
  <c r="F44" i="12"/>
  <c r="L44" i="12"/>
  <c r="E44" i="12"/>
  <c r="K44" i="12"/>
  <c r="S43" i="12"/>
  <c r="R43" i="12"/>
  <c r="Q43" i="12"/>
  <c r="P43" i="12"/>
  <c r="F43" i="12"/>
  <c r="L43" i="12"/>
  <c r="E43" i="12"/>
  <c r="K43" i="12"/>
  <c r="S42" i="12"/>
  <c r="R42" i="12"/>
  <c r="Q42" i="12"/>
  <c r="P42" i="12"/>
  <c r="F42" i="12"/>
  <c r="L42" i="12"/>
  <c r="E42" i="12"/>
  <c r="K42" i="12"/>
  <c r="S41" i="12"/>
  <c r="R41" i="12"/>
  <c r="Q41" i="12"/>
  <c r="P41" i="12"/>
  <c r="F41" i="12"/>
  <c r="L41" i="12"/>
  <c r="E41" i="12"/>
  <c r="K41" i="12"/>
  <c r="S40" i="12"/>
  <c r="R40" i="12"/>
  <c r="Q40" i="12"/>
  <c r="P40" i="12"/>
  <c r="F40" i="12"/>
  <c r="L40" i="12"/>
  <c r="E40" i="12"/>
  <c r="K40" i="12"/>
  <c r="S39" i="12"/>
  <c r="R39" i="12"/>
  <c r="Q39" i="12"/>
  <c r="P39" i="12"/>
  <c r="F39" i="12"/>
  <c r="L39" i="12"/>
  <c r="E39" i="12"/>
  <c r="K39" i="12"/>
  <c r="S38" i="12"/>
  <c r="R38" i="12"/>
  <c r="Q38" i="12"/>
  <c r="P38" i="12"/>
  <c r="F38" i="12"/>
  <c r="L38" i="12"/>
  <c r="E38" i="12"/>
  <c r="K38" i="12"/>
  <c r="S37" i="12"/>
  <c r="R37" i="12"/>
  <c r="Q37" i="12"/>
  <c r="P37" i="12"/>
  <c r="F37" i="12"/>
  <c r="L37" i="12"/>
  <c r="E37" i="12"/>
  <c r="K37" i="12"/>
  <c r="S36" i="12"/>
  <c r="R36" i="12"/>
  <c r="Q36" i="12"/>
  <c r="P36" i="12"/>
  <c r="F36" i="12"/>
  <c r="L36" i="12"/>
  <c r="E36" i="12"/>
  <c r="K36" i="12"/>
  <c r="S35" i="12"/>
  <c r="R35" i="12"/>
  <c r="Q35" i="12"/>
  <c r="P35" i="12"/>
  <c r="F35" i="12"/>
  <c r="L35" i="12"/>
  <c r="E35" i="12"/>
  <c r="K35" i="12"/>
  <c r="S34" i="12"/>
  <c r="R34" i="12"/>
  <c r="Q34" i="12"/>
  <c r="P34" i="12"/>
  <c r="F34" i="12"/>
  <c r="L34" i="12"/>
  <c r="E34" i="12"/>
  <c r="K34" i="12"/>
  <c r="S33" i="12"/>
  <c r="R33" i="12"/>
  <c r="Q33" i="12"/>
  <c r="P33" i="12"/>
  <c r="F33" i="12"/>
  <c r="L33" i="12"/>
  <c r="E33" i="12"/>
  <c r="K33" i="12"/>
  <c r="S32" i="12"/>
  <c r="R32" i="12"/>
  <c r="Q32" i="12"/>
  <c r="P32" i="12"/>
  <c r="F32" i="12"/>
  <c r="L32" i="12"/>
  <c r="E32" i="12"/>
  <c r="K32" i="12"/>
  <c r="S31" i="12"/>
  <c r="R31" i="12"/>
  <c r="Q31" i="12"/>
  <c r="P31" i="12"/>
  <c r="F31" i="12"/>
  <c r="L31" i="12"/>
  <c r="E31" i="12"/>
  <c r="K31" i="12"/>
  <c r="S30" i="12"/>
  <c r="R30" i="12"/>
  <c r="Q30" i="12"/>
  <c r="P30" i="12"/>
  <c r="F30" i="12"/>
  <c r="L30" i="12"/>
  <c r="E30" i="12"/>
  <c r="K30" i="12"/>
  <c r="S29" i="12"/>
  <c r="R29" i="12"/>
  <c r="Q29" i="12"/>
  <c r="P29" i="12"/>
  <c r="F29" i="12"/>
  <c r="L29" i="12"/>
  <c r="E29" i="12"/>
  <c r="K29" i="12"/>
  <c r="S28" i="12"/>
  <c r="R28" i="12"/>
  <c r="Q28" i="12"/>
  <c r="P28" i="12"/>
  <c r="F28" i="12"/>
  <c r="L28" i="12"/>
  <c r="E28" i="12"/>
  <c r="K28" i="12"/>
  <c r="S27" i="12"/>
  <c r="R27" i="12"/>
  <c r="Q27" i="12"/>
  <c r="P27" i="12"/>
  <c r="F27" i="12"/>
  <c r="L27" i="12"/>
  <c r="E27" i="12"/>
  <c r="K27" i="12"/>
  <c r="S26" i="12"/>
  <c r="R26" i="12"/>
  <c r="Q26" i="12"/>
  <c r="P26" i="12"/>
  <c r="F26" i="12"/>
  <c r="L26" i="12"/>
  <c r="E26" i="12"/>
  <c r="K26" i="12"/>
  <c r="S25" i="12"/>
  <c r="R25" i="12"/>
  <c r="Q25" i="12"/>
  <c r="P25" i="12"/>
  <c r="F25" i="12"/>
  <c r="L25" i="12"/>
  <c r="E25" i="12"/>
  <c r="K25" i="12"/>
  <c r="S24" i="12"/>
  <c r="R24" i="12"/>
  <c r="Q24" i="12"/>
  <c r="P24" i="12"/>
  <c r="F24" i="12"/>
  <c r="L24" i="12"/>
  <c r="E24" i="12"/>
  <c r="K24" i="12"/>
  <c r="S23" i="12"/>
  <c r="R23" i="12"/>
  <c r="Q23" i="12"/>
  <c r="P23" i="12"/>
  <c r="F23" i="12"/>
  <c r="L23" i="12"/>
  <c r="E23" i="12"/>
  <c r="K23" i="12"/>
  <c r="S22" i="12"/>
  <c r="R22" i="12"/>
  <c r="Q22" i="12"/>
  <c r="P22" i="12"/>
  <c r="F22" i="12"/>
  <c r="L22" i="12"/>
  <c r="E22" i="12"/>
  <c r="K22" i="12"/>
  <c r="S21" i="12"/>
  <c r="R21" i="12"/>
  <c r="Q21" i="12"/>
  <c r="P21" i="12"/>
  <c r="F21" i="12"/>
  <c r="L21" i="12"/>
  <c r="E21" i="12"/>
  <c r="K21" i="12"/>
  <c r="S20" i="12"/>
  <c r="R20" i="12"/>
  <c r="Q20" i="12"/>
  <c r="P20" i="12"/>
  <c r="F20" i="12"/>
  <c r="L20" i="12"/>
  <c r="E20" i="12"/>
  <c r="K20" i="12"/>
  <c r="S19" i="12"/>
  <c r="R19" i="12"/>
  <c r="Q19" i="12"/>
  <c r="P19" i="12"/>
  <c r="F19" i="12"/>
  <c r="L19" i="12"/>
  <c r="E19" i="12"/>
  <c r="K19" i="12"/>
  <c r="S18" i="12"/>
  <c r="R18" i="12"/>
  <c r="Q18" i="12"/>
  <c r="P18" i="12"/>
  <c r="F18" i="12"/>
  <c r="L18" i="12"/>
  <c r="E18" i="12"/>
  <c r="K18" i="12"/>
  <c r="S17" i="12"/>
  <c r="R17" i="12"/>
  <c r="Q17" i="12"/>
  <c r="P17" i="12"/>
  <c r="F17" i="12"/>
  <c r="L17" i="12"/>
  <c r="E17" i="12"/>
  <c r="K17" i="12"/>
  <c r="S16" i="12"/>
  <c r="R16" i="12"/>
  <c r="Q16" i="12"/>
  <c r="P16" i="12"/>
  <c r="F16" i="12"/>
  <c r="L16" i="12"/>
  <c r="E16" i="12"/>
  <c r="K16" i="12"/>
  <c r="S15" i="12"/>
  <c r="R15" i="12"/>
  <c r="Q15" i="12"/>
  <c r="P15" i="12"/>
  <c r="F15" i="12"/>
  <c r="L15" i="12"/>
  <c r="E15" i="12"/>
  <c r="K15" i="12"/>
  <c r="S14" i="12"/>
  <c r="R14" i="12"/>
  <c r="Q14" i="12"/>
  <c r="P14" i="12"/>
  <c r="F14" i="12"/>
  <c r="L14" i="12"/>
  <c r="E14" i="12"/>
  <c r="K14" i="12"/>
  <c r="S13" i="12"/>
  <c r="R13" i="12"/>
  <c r="Q13" i="12"/>
  <c r="P13" i="12"/>
  <c r="F13" i="12"/>
  <c r="L13" i="12"/>
  <c r="E13" i="12"/>
  <c r="K13" i="12"/>
  <c r="S12" i="12"/>
  <c r="R12" i="12"/>
  <c r="Q12" i="12"/>
  <c r="P12" i="12"/>
  <c r="F12" i="12"/>
  <c r="L12" i="12"/>
  <c r="E12" i="12"/>
  <c r="K12" i="12"/>
  <c r="S11" i="12"/>
  <c r="R11" i="12"/>
  <c r="Q11" i="12"/>
  <c r="P11" i="12"/>
  <c r="F11" i="12"/>
  <c r="L11" i="12"/>
  <c r="E11" i="12"/>
  <c r="K11" i="12"/>
  <c r="S10" i="12"/>
  <c r="R10" i="12"/>
  <c r="Q10" i="12"/>
  <c r="P10" i="12"/>
  <c r="F10" i="12"/>
  <c r="L10" i="12"/>
  <c r="E10" i="12"/>
  <c r="K10" i="12"/>
  <c r="S9" i="12"/>
  <c r="R9" i="12"/>
  <c r="Q9" i="12"/>
  <c r="P9" i="12"/>
  <c r="F9" i="12"/>
  <c r="L9" i="12"/>
  <c r="E9" i="12"/>
  <c r="K9" i="12"/>
  <c r="S8" i="12"/>
  <c r="R8" i="12"/>
  <c r="Q8" i="12"/>
  <c r="P8" i="12"/>
  <c r="F8" i="12"/>
  <c r="L8" i="12"/>
  <c r="E8" i="12"/>
  <c r="K8" i="12"/>
  <c r="S7" i="12"/>
  <c r="R7" i="12"/>
  <c r="Q7" i="12"/>
  <c r="P7" i="12"/>
  <c r="F7" i="12"/>
  <c r="L7" i="12"/>
  <c r="E7" i="12"/>
  <c r="K7" i="12"/>
  <c r="S6" i="12"/>
  <c r="R6" i="12"/>
  <c r="Q6" i="12"/>
  <c r="P6" i="12"/>
  <c r="F6" i="12"/>
  <c r="L6" i="12"/>
  <c r="E6" i="12"/>
  <c r="K6" i="12"/>
  <c r="S5" i="12"/>
  <c r="R5" i="12"/>
  <c r="Q5" i="12"/>
  <c r="P5" i="12"/>
  <c r="F5" i="12"/>
  <c r="L5" i="12"/>
  <c r="E5" i="12"/>
  <c r="K5" i="12"/>
  <c r="S4" i="12"/>
  <c r="F4" i="12"/>
  <c r="L4" i="12"/>
  <c r="R4" i="12"/>
  <c r="Q4" i="12"/>
  <c r="E4" i="12"/>
  <c r="K4" i="12"/>
  <c r="P4" i="12"/>
  <c r="F3" i="12"/>
  <c r="L3" i="12"/>
  <c r="S3" i="12"/>
  <c r="F2" i="12"/>
  <c r="L2" i="12"/>
  <c r="R3" i="12"/>
  <c r="E3" i="12"/>
  <c r="K3" i="12"/>
  <c r="Q3" i="12"/>
  <c r="E2" i="12"/>
  <c r="K2" i="12"/>
  <c r="P3" i="12"/>
  <c r="E20" i="6"/>
  <c r="K20" i="6"/>
  <c r="P12" i="6"/>
  <c r="E21" i="6"/>
  <c r="K21" i="6"/>
  <c r="Q12" i="6"/>
  <c r="F20" i="6"/>
  <c r="L20" i="6"/>
  <c r="R12" i="6"/>
  <c r="F21" i="6"/>
  <c r="L21" i="6"/>
  <c r="S12" i="6"/>
  <c r="E22" i="6"/>
  <c r="K22" i="6"/>
  <c r="P13" i="6"/>
  <c r="E23" i="6"/>
  <c r="K23" i="6"/>
  <c r="Q13" i="6"/>
  <c r="F22" i="6"/>
  <c r="L22" i="6"/>
  <c r="R13" i="6"/>
  <c r="F23" i="6"/>
  <c r="L23" i="6"/>
  <c r="S13" i="6"/>
  <c r="E24" i="6"/>
  <c r="K24" i="6"/>
  <c r="P14" i="6"/>
  <c r="E25" i="6"/>
  <c r="K25" i="6"/>
  <c r="Q14" i="6"/>
  <c r="F24" i="6"/>
  <c r="L24" i="6"/>
  <c r="R14" i="6"/>
  <c r="F25" i="6"/>
  <c r="L25" i="6"/>
  <c r="S14" i="6"/>
  <c r="E26" i="6"/>
  <c r="K26" i="6"/>
  <c r="P15" i="6"/>
  <c r="E27" i="6"/>
  <c r="K27" i="6"/>
  <c r="Q15" i="6"/>
  <c r="F26" i="6"/>
  <c r="L26" i="6"/>
  <c r="R15" i="6"/>
  <c r="F27" i="6"/>
  <c r="L27" i="6"/>
  <c r="S15" i="6"/>
  <c r="E28" i="6"/>
  <c r="K28" i="6"/>
  <c r="P16" i="6"/>
  <c r="E29" i="6"/>
  <c r="K29" i="6"/>
  <c r="Q16" i="6"/>
  <c r="F28" i="6"/>
  <c r="L28" i="6"/>
  <c r="R16" i="6"/>
  <c r="F29" i="6"/>
  <c r="L29" i="6"/>
  <c r="S16" i="6"/>
  <c r="E30" i="6"/>
  <c r="K30" i="6"/>
  <c r="P17" i="6"/>
  <c r="E31" i="6"/>
  <c r="K31" i="6"/>
  <c r="Q17" i="6"/>
  <c r="F30" i="6"/>
  <c r="L30" i="6"/>
  <c r="R17" i="6"/>
  <c r="F31" i="6"/>
  <c r="L31" i="6"/>
  <c r="S17" i="6"/>
  <c r="E32" i="6"/>
  <c r="K32" i="6"/>
  <c r="P18" i="6"/>
  <c r="E33" i="6"/>
  <c r="K33" i="6"/>
  <c r="Q18" i="6"/>
  <c r="F32" i="6"/>
  <c r="L32" i="6"/>
  <c r="R18" i="6"/>
  <c r="F33" i="6"/>
  <c r="L33" i="6"/>
  <c r="S18" i="6"/>
  <c r="E34" i="6"/>
  <c r="K34" i="6"/>
  <c r="P19" i="6"/>
  <c r="E35" i="6"/>
  <c r="K35" i="6"/>
  <c r="Q19" i="6"/>
  <c r="F34" i="6"/>
  <c r="L34" i="6"/>
  <c r="R19" i="6"/>
  <c r="F35" i="6"/>
  <c r="L35" i="6"/>
  <c r="S19" i="6"/>
  <c r="E36" i="6"/>
  <c r="K36" i="6"/>
  <c r="P20" i="6"/>
  <c r="E37" i="6"/>
  <c r="K37" i="6"/>
  <c r="Q20" i="6"/>
  <c r="F36" i="6"/>
  <c r="L36" i="6"/>
  <c r="R20" i="6"/>
  <c r="F37" i="6"/>
  <c r="L37" i="6"/>
  <c r="S20" i="6"/>
  <c r="E38" i="6"/>
  <c r="K38" i="6"/>
  <c r="P21" i="6"/>
  <c r="E39" i="6"/>
  <c r="K39" i="6"/>
  <c r="Q21" i="6"/>
  <c r="F38" i="6"/>
  <c r="L38" i="6"/>
  <c r="R21" i="6"/>
  <c r="F39" i="6"/>
  <c r="L39" i="6"/>
  <c r="S21" i="6"/>
  <c r="E40" i="6"/>
  <c r="K40" i="6"/>
  <c r="P22" i="6"/>
  <c r="E41" i="6"/>
  <c r="K41" i="6"/>
  <c r="Q22" i="6"/>
  <c r="F40" i="6"/>
  <c r="L40" i="6"/>
  <c r="R22" i="6"/>
  <c r="F41" i="6"/>
  <c r="L41" i="6"/>
  <c r="S22" i="6"/>
  <c r="E42" i="6"/>
  <c r="K42" i="6"/>
  <c r="P23" i="6"/>
  <c r="E43" i="6"/>
  <c r="K43" i="6"/>
  <c r="Q23" i="6"/>
  <c r="F42" i="6"/>
  <c r="L42" i="6"/>
  <c r="R23" i="6"/>
  <c r="F43" i="6"/>
  <c r="L43" i="6"/>
  <c r="S23" i="6"/>
  <c r="E44" i="6"/>
  <c r="K44" i="6"/>
  <c r="P24" i="6"/>
  <c r="E45" i="6"/>
  <c r="K45" i="6"/>
  <c r="Q24" i="6"/>
  <c r="F44" i="6"/>
  <c r="L44" i="6"/>
  <c r="R24" i="6"/>
  <c r="F45" i="6"/>
  <c r="L45" i="6"/>
  <c r="S24" i="6"/>
  <c r="E46" i="6"/>
  <c r="K46" i="6"/>
  <c r="P25" i="6"/>
  <c r="E47" i="6"/>
  <c r="K47" i="6"/>
  <c r="Q25" i="6"/>
  <c r="F46" i="6"/>
  <c r="L46" i="6"/>
  <c r="R25" i="6"/>
  <c r="F47" i="6"/>
  <c r="L47" i="6"/>
  <c r="S25" i="6"/>
  <c r="E48" i="6"/>
  <c r="K48" i="6"/>
  <c r="P26" i="6"/>
  <c r="E49" i="6"/>
  <c r="K49" i="6"/>
  <c r="Q26" i="6"/>
  <c r="F48" i="6"/>
  <c r="L48" i="6"/>
  <c r="R26" i="6"/>
  <c r="F49" i="6"/>
  <c r="L49" i="6"/>
  <c r="S26" i="6"/>
  <c r="E50" i="6"/>
  <c r="K50" i="6"/>
  <c r="P27" i="6"/>
  <c r="E51" i="6"/>
  <c r="K51" i="6"/>
  <c r="Q27" i="6"/>
  <c r="F50" i="6"/>
  <c r="L50" i="6"/>
  <c r="R27" i="6"/>
  <c r="F51" i="6"/>
  <c r="L51" i="6"/>
  <c r="S27" i="6"/>
  <c r="E52" i="6"/>
  <c r="K52" i="6"/>
  <c r="P28" i="6"/>
  <c r="E53" i="6"/>
  <c r="K53" i="6"/>
  <c r="Q28" i="6"/>
  <c r="F52" i="6"/>
  <c r="L52" i="6"/>
  <c r="R28" i="6"/>
  <c r="F53" i="6"/>
  <c r="L53" i="6"/>
  <c r="S28" i="6"/>
  <c r="E54" i="6"/>
  <c r="K54" i="6"/>
  <c r="P29" i="6"/>
  <c r="E55" i="6"/>
  <c r="K55" i="6"/>
  <c r="Q29" i="6"/>
  <c r="F54" i="6"/>
  <c r="L54" i="6"/>
  <c r="R29" i="6"/>
  <c r="F55" i="6"/>
  <c r="L55" i="6"/>
  <c r="S29" i="6"/>
  <c r="E56" i="6"/>
  <c r="K56" i="6"/>
  <c r="P30" i="6"/>
  <c r="E57" i="6"/>
  <c r="K57" i="6"/>
  <c r="Q30" i="6"/>
  <c r="F56" i="6"/>
  <c r="L56" i="6"/>
  <c r="R30" i="6"/>
  <c r="F57" i="6"/>
  <c r="L57" i="6"/>
  <c r="S30" i="6"/>
  <c r="E58" i="6"/>
  <c r="K58" i="6"/>
  <c r="P31" i="6"/>
  <c r="E59" i="6"/>
  <c r="K59" i="6"/>
  <c r="Q31" i="6"/>
  <c r="F58" i="6"/>
  <c r="L58" i="6"/>
  <c r="R31" i="6"/>
  <c r="F59" i="6"/>
  <c r="L59" i="6"/>
  <c r="S31" i="6"/>
  <c r="E60" i="6"/>
  <c r="K60" i="6"/>
  <c r="P32" i="6"/>
  <c r="E61" i="6"/>
  <c r="K61" i="6"/>
  <c r="Q32" i="6"/>
  <c r="F60" i="6"/>
  <c r="L60" i="6"/>
  <c r="R32" i="6"/>
  <c r="F61" i="6"/>
  <c r="L61" i="6"/>
  <c r="S32" i="6"/>
  <c r="E62" i="6"/>
  <c r="K62" i="6"/>
  <c r="P33" i="6"/>
  <c r="E63" i="6"/>
  <c r="K63" i="6"/>
  <c r="Q33" i="6"/>
  <c r="F62" i="6"/>
  <c r="L62" i="6"/>
  <c r="R33" i="6"/>
  <c r="F63" i="6"/>
  <c r="L63" i="6"/>
  <c r="S33" i="6"/>
  <c r="E64" i="6"/>
  <c r="K64" i="6"/>
  <c r="P34" i="6"/>
  <c r="E65" i="6"/>
  <c r="K65" i="6"/>
  <c r="Q34" i="6"/>
  <c r="F64" i="6"/>
  <c r="L64" i="6"/>
  <c r="R34" i="6"/>
  <c r="F65" i="6"/>
  <c r="L65" i="6"/>
  <c r="S34" i="6"/>
  <c r="E66" i="6"/>
  <c r="K66" i="6"/>
  <c r="P35" i="6"/>
  <c r="E67" i="6"/>
  <c r="K67" i="6"/>
  <c r="Q35" i="6"/>
  <c r="F66" i="6"/>
  <c r="L66" i="6"/>
  <c r="R35" i="6"/>
  <c r="F67" i="6"/>
  <c r="L67" i="6"/>
  <c r="S35" i="6"/>
  <c r="E68" i="6"/>
  <c r="K68" i="6"/>
  <c r="P36" i="6"/>
  <c r="E69" i="6"/>
  <c r="K69" i="6"/>
  <c r="Q36" i="6"/>
  <c r="F68" i="6"/>
  <c r="L68" i="6"/>
  <c r="R36" i="6"/>
  <c r="F69" i="6"/>
  <c r="L69" i="6"/>
  <c r="S36" i="6"/>
  <c r="E70" i="6"/>
  <c r="K70" i="6"/>
  <c r="P37" i="6"/>
  <c r="E71" i="6"/>
  <c r="K71" i="6"/>
  <c r="Q37" i="6"/>
  <c r="F70" i="6"/>
  <c r="L70" i="6"/>
  <c r="R37" i="6"/>
  <c r="F71" i="6"/>
  <c r="L71" i="6"/>
  <c r="S37" i="6"/>
  <c r="E72" i="6"/>
  <c r="K72" i="6"/>
  <c r="P38" i="6"/>
  <c r="E73" i="6"/>
  <c r="K73" i="6"/>
  <c r="Q38" i="6"/>
  <c r="F72" i="6"/>
  <c r="L72" i="6"/>
  <c r="R38" i="6"/>
  <c r="F73" i="6"/>
  <c r="L73" i="6"/>
  <c r="S38" i="6"/>
  <c r="E74" i="6"/>
  <c r="K74" i="6"/>
  <c r="P39" i="6"/>
  <c r="E75" i="6"/>
  <c r="K75" i="6"/>
  <c r="Q39" i="6"/>
  <c r="F74" i="6"/>
  <c r="L74" i="6"/>
  <c r="R39" i="6"/>
  <c r="F75" i="6"/>
  <c r="L75" i="6"/>
  <c r="S39" i="6"/>
  <c r="E76" i="6"/>
  <c r="K76" i="6"/>
  <c r="P40" i="6"/>
  <c r="E77" i="6"/>
  <c r="K77" i="6"/>
  <c r="Q40" i="6"/>
  <c r="F76" i="6"/>
  <c r="L76" i="6"/>
  <c r="R40" i="6"/>
  <c r="F77" i="6"/>
  <c r="L77" i="6"/>
  <c r="S40" i="6"/>
  <c r="E78" i="6"/>
  <c r="K78" i="6"/>
  <c r="P41" i="6"/>
  <c r="E79" i="6"/>
  <c r="K79" i="6"/>
  <c r="Q41" i="6"/>
  <c r="F78" i="6"/>
  <c r="L78" i="6"/>
  <c r="R41" i="6"/>
  <c r="F79" i="6"/>
  <c r="L79" i="6"/>
  <c r="S41" i="6"/>
  <c r="E80" i="6"/>
  <c r="K80" i="6"/>
  <c r="P42" i="6"/>
  <c r="E81" i="6"/>
  <c r="K81" i="6"/>
  <c r="Q42" i="6"/>
  <c r="F80" i="6"/>
  <c r="L80" i="6"/>
  <c r="R42" i="6"/>
  <c r="F81" i="6"/>
  <c r="L81" i="6"/>
  <c r="S42" i="6"/>
  <c r="E82" i="6"/>
  <c r="K82" i="6"/>
  <c r="P43" i="6"/>
  <c r="E83" i="6"/>
  <c r="K83" i="6"/>
  <c r="Q43" i="6"/>
  <c r="F82" i="6"/>
  <c r="L82" i="6"/>
  <c r="R43" i="6"/>
  <c r="F83" i="6"/>
  <c r="L83" i="6"/>
  <c r="S43" i="6"/>
  <c r="E84" i="6"/>
  <c r="K84" i="6"/>
  <c r="P44" i="6"/>
  <c r="E85" i="6"/>
  <c r="K85" i="6"/>
  <c r="Q44" i="6"/>
  <c r="F84" i="6"/>
  <c r="L84" i="6"/>
  <c r="R44" i="6"/>
  <c r="F85" i="6"/>
  <c r="L85" i="6"/>
  <c r="S44" i="6"/>
  <c r="E86" i="6"/>
  <c r="K86" i="6"/>
  <c r="P45" i="6"/>
  <c r="E87" i="6"/>
  <c r="K87" i="6"/>
  <c r="Q45" i="6"/>
  <c r="F86" i="6"/>
  <c r="L86" i="6"/>
  <c r="R45" i="6"/>
  <c r="F87" i="6"/>
  <c r="L87" i="6"/>
  <c r="S45" i="6"/>
  <c r="E88" i="6"/>
  <c r="K88" i="6"/>
  <c r="P46" i="6"/>
  <c r="E89" i="6"/>
  <c r="K89" i="6"/>
  <c r="Q46" i="6"/>
  <c r="F88" i="6"/>
  <c r="L88" i="6"/>
  <c r="R46" i="6"/>
  <c r="F89" i="6"/>
  <c r="L89" i="6"/>
  <c r="S46" i="6"/>
  <c r="E90" i="6"/>
  <c r="K90" i="6"/>
  <c r="P47" i="6"/>
  <c r="E91" i="6"/>
  <c r="K91" i="6"/>
  <c r="Q47" i="6"/>
  <c r="F90" i="6"/>
  <c r="L90" i="6"/>
  <c r="R47" i="6"/>
  <c r="F91" i="6"/>
  <c r="L91" i="6"/>
  <c r="S47" i="6"/>
  <c r="E92" i="6"/>
  <c r="K92" i="6"/>
  <c r="P48" i="6"/>
  <c r="E93" i="6"/>
  <c r="K93" i="6"/>
  <c r="Q48" i="6"/>
  <c r="F92" i="6"/>
  <c r="L92" i="6"/>
  <c r="R48" i="6"/>
  <c r="F93" i="6"/>
  <c r="L93" i="6"/>
  <c r="S48" i="6"/>
  <c r="E94" i="6"/>
  <c r="K94" i="6"/>
  <c r="P49" i="6"/>
  <c r="E95" i="6"/>
  <c r="K95" i="6"/>
  <c r="Q49" i="6"/>
  <c r="F94" i="6"/>
  <c r="L94" i="6"/>
  <c r="R49" i="6"/>
  <c r="F95" i="6"/>
  <c r="L95" i="6"/>
  <c r="S49" i="6"/>
  <c r="E96" i="6"/>
  <c r="K96" i="6"/>
  <c r="P50" i="6"/>
  <c r="E97" i="6"/>
  <c r="K97" i="6"/>
  <c r="Q50" i="6"/>
  <c r="F96" i="6"/>
  <c r="L96" i="6"/>
  <c r="R50" i="6"/>
  <c r="F97" i="6"/>
  <c r="L97" i="6"/>
  <c r="S50" i="6"/>
  <c r="E98" i="6"/>
  <c r="K98" i="6"/>
  <c r="P51" i="6"/>
  <c r="E99" i="6"/>
  <c r="K99" i="6"/>
  <c r="Q51" i="6"/>
  <c r="F98" i="6"/>
  <c r="L98" i="6"/>
  <c r="R51" i="6"/>
  <c r="F99" i="6"/>
  <c r="L99" i="6"/>
  <c r="S51" i="6"/>
  <c r="E100" i="6"/>
  <c r="K100" i="6"/>
  <c r="P52" i="6"/>
  <c r="E101" i="6"/>
  <c r="K101" i="6"/>
  <c r="Q52" i="6"/>
  <c r="F100" i="6"/>
  <c r="L100" i="6"/>
  <c r="R52" i="6"/>
  <c r="F101" i="6"/>
  <c r="L101" i="6"/>
  <c r="S52" i="6"/>
  <c r="E102" i="6"/>
  <c r="K102" i="6"/>
  <c r="P53" i="6"/>
  <c r="E103" i="6"/>
  <c r="K103" i="6"/>
  <c r="Q53" i="6"/>
  <c r="F102" i="6"/>
  <c r="L102" i="6"/>
  <c r="R53" i="6"/>
  <c r="F103" i="6"/>
  <c r="L103" i="6"/>
  <c r="S53" i="6"/>
  <c r="E104" i="6"/>
  <c r="K104" i="6"/>
  <c r="P54" i="6"/>
  <c r="E105" i="6"/>
  <c r="K105" i="6"/>
  <c r="Q54" i="6"/>
  <c r="F104" i="6"/>
  <c r="L104" i="6"/>
  <c r="R54" i="6"/>
  <c r="F105" i="6"/>
  <c r="L105" i="6"/>
  <c r="S54" i="6"/>
  <c r="E106" i="6"/>
  <c r="K106" i="6"/>
  <c r="P55" i="6"/>
  <c r="E107" i="6"/>
  <c r="K107" i="6"/>
  <c r="Q55" i="6"/>
  <c r="F106" i="6"/>
  <c r="L106" i="6"/>
  <c r="R55" i="6"/>
  <c r="F107" i="6"/>
  <c r="L107" i="6"/>
  <c r="S55" i="6"/>
  <c r="E108" i="6"/>
  <c r="K108" i="6"/>
  <c r="P56" i="6"/>
  <c r="E109" i="6"/>
  <c r="K109" i="6"/>
  <c r="Q56" i="6"/>
  <c r="F108" i="6"/>
  <c r="L108" i="6"/>
  <c r="R56" i="6"/>
  <c r="F109" i="6"/>
  <c r="L109" i="6"/>
  <c r="S56" i="6"/>
  <c r="E110" i="6"/>
  <c r="K110" i="6"/>
  <c r="P57" i="6"/>
  <c r="E111" i="6"/>
  <c r="K111" i="6"/>
  <c r="Q57" i="6"/>
  <c r="F110" i="6"/>
  <c r="L110" i="6"/>
  <c r="R57" i="6"/>
  <c r="F111" i="6"/>
  <c r="L111" i="6"/>
  <c r="S57" i="6"/>
  <c r="E112" i="6"/>
  <c r="K112" i="6"/>
  <c r="P58" i="6"/>
  <c r="E113" i="6"/>
  <c r="K113" i="6"/>
  <c r="Q58" i="6"/>
  <c r="F112" i="6"/>
  <c r="L112" i="6"/>
  <c r="R58" i="6"/>
  <c r="F113" i="6"/>
  <c r="L113" i="6"/>
  <c r="S58" i="6"/>
  <c r="E114" i="6"/>
  <c r="K114" i="6"/>
  <c r="P59" i="6"/>
  <c r="E115" i="6"/>
  <c r="K115" i="6"/>
  <c r="Q59" i="6"/>
  <c r="F114" i="6"/>
  <c r="L114" i="6"/>
  <c r="R59" i="6"/>
  <c r="F115" i="6"/>
  <c r="L115" i="6"/>
  <c r="S59" i="6"/>
  <c r="E116" i="6"/>
  <c r="K116" i="6"/>
  <c r="P60" i="6"/>
  <c r="E117" i="6"/>
  <c r="K117" i="6"/>
  <c r="Q60" i="6"/>
  <c r="F116" i="6"/>
  <c r="L116" i="6"/>
  <c r="R60" i="6"/>
  <c r="F117" i="6"/>
  <c r="L117" i="6"/>
  <c r="S60" i="6"/>
  <c r="E118" i="6"/>
  <c r="K118" i="6"/>
  <c r="P61" i="6"/>
  <c r="E119" i="6"/>
  <c r="K119" i="6"/>
  <c r="Q61" i="6"/>
  <c r="F118" i="6"/>
  <c r="L118" i="6"/>
  <c r="R61" i="6"/>
  <c r="F119" i="6"/>
  <c r="L119" i="6"/>
  <c r="S61" i="6"/>
  <c r="E120" i="6"/>
  <c r="K120" i="6"/>
  <c r="P62" i="6"/>
  <c r="E121" i="6"/>
  <c r="K121" i="6"/>
  <c r="Q62" i="6"/>
  <c r="F120" i="6"/>
  <c r="L120" i="6"/>
  <c r="R62" i="6"/>
  <c r="F121" i="6"/>
  <c r="L121" i="6"/>
  <c r="S62" i="6"/>
  <c r="E122" i="6"/>
  <c r="K122" i="6"/>
  <c r="P63" i="6"/>
  <c r="E123" i="6"/>
  <c r="K123" i="6"/>
  <c r="Q63" i="6"/>
  <c r="F122" i="6"/>
  <c r="L122" i="6"/>
  <c r="R63" i="6"/>
  <c r="F123" i="6"/>
  <c r="L123" i="6"/>
  <c r="S63" i="6"/>
  <c r="E124" i="6"/>
  <c r="K124" i="6"/>
  <c r="P64" i="6"/>
  <c r="E125" i="6"/>
  <c r="K125" i="6"/>
  <c r="Q64" i="6"/>
  <c r="F124" i="6"/>
  <c r="L124" i="6"/>
  <c r="R64" i="6"/>
  <c r="F125" i="6"/>
  <c r="L125" i="6"/>
  <c r="S64" i="6"/>
  <c r="E126" i="6"/>
  <c r="K126" i="6"/>
  <c r="P65" i="6"/>
  <c r="E127" i="6"/>
  <c r="K127" i="6"/>
  <c r="Q65" i="6"/>
  <c r="F126" i="6"/>
  <c r="L126" i="6"/>
  <c r="R65" i="6"/>
  <c r="F127" i="6"/>
  <c r="L127" i="6"/>
  <c r="S65" i="6"/>
  <c r="E128" i="6"/>
  <c r="K128" i="6"/>
  <c r="P66" i="6"/>
  <c r="E129" i="6"/>
  <c r="K129" i="6"/>
  <c r="Q66" i="6"/>
  <c r="F128" i="6"/>
  <c r="L128" i="6"/>
  <c r="R66" i="6"/>
  <c r="F129" i="6"/>
  <c r="L129" i="6"/>
  <c r="S66" i="6"/>
  <c r="E130" i="6"/>
  <c r="K130" i="6"/>
  <c r="P67" i="6"/>
  <c r="E131" i="6"/>
  <c r="K131" i="6"/>
  <c r="Q67" i="6"/>
  <c r="F130" i="6"/>
  <c r="L130" i="6"/>
  <c r="R67" i="6"/>
  <c r="F131" i="6"/>
  <c r="L131" i="6"/>
  <c r="S67" i="6"/>
  <c r="E132" i="6"/>
  <c r="K132" i="6"/>
  <c r="P68" i="6"/>
  <c r="E133" i="6"/>
  <c r="K133" i="6"/>
  <c r="Q68" i="6"/>
  <c r="F132" i="6"/>
  <c r="L132" i="6"/>
  <c r="R68" i="6"/>
  <c r="F133" i="6"/>
  <c r="L133" i="6"/>
  <c r="S68" i="6"/>
  <c r="E134" i="6"/>
  <c r="K134" i="6"/>
  <c r="P69" i="6"/>
  <c r="E135" i="6"/>
  <c r="K135" i="6"/>
  <c r="Q69" i="6"/>
  <c r="F134" i="6"/>
  <c r="L134" i="6"/>
  <c r="R69" i="6"/>
  <c r="F135" i="6"/>
  <c r="L135" i="6"/>
  <c r="S69" i="6"/>
  <c r="E136" i="6"/>
  <c r="K136" i="6"/>
  <c r="P70" i="6"/>
  <c r="E137" i="6"/>
  <c r="K137" i="6"/>
  <c r="Q70" i="6"/>
  <c r="F136" i="6"/>
  <c r="L136" i="6"/>
  <c r="R70" i="6"/>
  <c r="F137" i="6"/>
  <c r="L137" i="6"/>
  <c r="S70" i="6"/>
  <c r="E138" i="6"/>
  <c r="K138" i="6"/>
  <c r="P71" i="6"/>
  <c r="E139" i="6"/>
  <c r="K139" i="6"/>
  <c r="Q71" i="6"/>
  <c r="F138" i="6"/>
  <c r="L138" i="6"/>
  <c r="R71" i="6"/>
  <c r="F139" i="6"/>
  <c r="L139" i="6"/>
  <c r="S71" i="6"/>
  <c r="E140" i="6"/>
  <c r="K140" i="6"/>
  <c r="P72" i="6"/>
  <c r="E141" i="6"/>
  <c r="K141" i="6"/>
  <c r="Q72" i="6"/>
  <c r="F140" i="6"/>
  <c r="L140" i="6"/>
  <c r="R72" i="6"/>
  <c r="F141" i="6"/>
  <c r="L141" i="6"/>
  <c r="S72" i="6"/>
  <c r="E142" i="6"/>
  <c r="K142" i="6"/>
  <c r="P73" i="6"/>
  <c r="E143" i="6"/>
  <c r="K143" i="6"/>
  <c r="Q73" i="6"/>
  <c r="F142" i="6"/>
  <c r="L142" i="6"/>
  <c r="R73" i="6"/>
  <c r="F143" i="6"/>
  <c r="L143" i="6"/>
  <c r="S73" i="6"/>
  <c r="E144" i="6"/>
  <c r="K144" i="6"/>
  <c r="P74" i="6"/>
  <c r="E145" i="6"/>
  <c r="K145" i="6"/>
  <c r="Q74" i="6"/>
  <c r="F144" i="6"/>
  <c r="L144" i="6"/>
  <c r="R74" i="6"/>
  <c r="F145" i="6"/>
  <c r="L145" i="6"/>
  <c r="S74" i="6"/>
  <c r="E146" i="6"/>
  <c r="K146" i="6"/>
  <c r="P75" i="6"/>
  <c r="E147" i="6"/>
  <c r="K147" i="6"/>
  <c r="Q75" i="6"/>
  <c r="F146" i="6"/>
  <c r="L146" i="6"/>
  <c r="R75" i="6"/>
  <c r="F147" i="6"/>
  <c r="L147" i="6"/>
  <c r="S75" i="6"/>
  <c r="E148" i="6"/>
  <c r="K148" i="6"/>
  <c r="P76" i="6"/>
  <c r="E149" i="6"/>
  <c r="K149" i="6"/>
  <c r="Q76" i="6"/>
  <c r="F148" i="6"/>
  <c r="L148" i="6"/>
  <c r="R76" i="6"/>
  <c r="F149" i="6"/>
  <c r="L149" i="6"/>
  <c r="S76" i="6"/>
  <c r="E150" i="6"/>
  <c r="K150" i="6"/>
  <c r="P77" i="6"/>
  <c r="E151" i="6"/>
  <c r="K151" i="6"/>
  <c r="Q77" i="6"/>
  <c r="F150" i="6"/>
  <c r="L150" i="6"/>
  <c r="R77" i="6"/>
  <c r="F151" i="6"/>
  <c r="L151" i="6"/>
  <c r="S77" i="6"/>
  <c r="E152" i="6"/>
  <c r="K152" i="6"/>
  <c r="P78" i="6"/>
  <c r="E153" i="6"/>
  <c r="K153" i="6"/>
  <c r="Q78" i="6"/>
  <c r="F152" i="6"/>
  <c r="L152" i="6"/>
  <c r="R78" i="6"/>
  <c r="F153" i="6"/>
  <c r="L153" i="6"/>
  <c r="S78" i="6"/>
  <c r="E154" i="6"/>
  <c r="K154" i="6"/>
  <c r="P79" i="6"/>
  <c r="E155" i="6"/>
  <c r="K155" i="6"/>
  <c r="Q79" i="6"/>
  <c r="F154" i="6"/>
  <c r="L154" i="6"/>
  <c r="R79" i="6"/>
  <c r="F155" i="6"/>
  <c r="L155" i="6"/>
  <c r="S79" i="6"/>
  <c r="E156" i="6"/>
  <c r="K156" i="6"/>
  <c r="P80" i="6"/>
  <c r="E157" i="6"/>
  <c r="K157" i="6"/>
  <c r="Q80" i="6"/>
  <c r="F156" i="6"/>
  <c r="L156" i="6"/>
  <c r="R80" i="6"/>
  <c r="F157" i="6"/>
  <c r="L157" i="6"/>
  <c r="S80" i="6"/>
  <c r="E158" i="6"/>
  <c r="K158" i="6"/>
  <c r="P81" i="6"/>
  <c r="E159" i="6"/>
  <c r="K159" i="6"/>
  <c r="Q81" i="6"/>
  <c r="F158" i="6"/>
  <c r="L158" i="6"/>
  <c r="R81" i="6"/>
  <c r="F159" i="6"/>
  <c r="L159" i="6"/>
  <c r="S81" i="6"/>
  <c r="E160" i="6"/>
  <c r="K160" i="6"/>
  <c r="P82" i="6"/>
  <c r="E161" i="6"/>
  <c r="K161" i="6"/>
  <c r="Q82" i="6"/>
  <c r="F160" i="6"/>
  <c r="L160" i="6"/>
  <c r="R82" i="6"/>
  <c r="F161" i="6"/>
  <c r="L161" i="6"/>
  <c r="S82" i="6"/>
  <c r="E162" i="6"/>
  <c r="K162" i="6"/>
  <c r="P83" i="6"/>
  <c r="E163" i="6"/>
  <c r="K163" i="6"/>
  <c r="Q83" i="6"/>
  <c r="F162" i="6"/>
  <c r="L162" i="6"/>
  <c r="R83" i="6"/>
  <c r="F163" i="6"/>
  <c r="L163" i="6"/>
  <c r="S83" i="6"/>
  <c r="E164" i="6"/>
  <c r="K164" i="6"/>
  <c r="P84" i="6"/>
  <c r="E165" i="6"/>
  <c r="K165" i="6"/>
  <c r="Q84" i="6"/>
  <c r="F164" i="6"/>
  <c r="L164" i="6"/>
  <c r="R84" i="6"/>
  <c r="F165" i="6"/>
  <c r="L165" i="6"/>
  <c r="S84" i="6"/>
  <c r="E166" i="6"/>
  <c r="K166" i="6"/>
  <c r="P85" i="6"/>
  <c r="E167" i="6"/>
  <c r="K167" i="6"/>
  <c r="Q85" i="6"/>
  <c r="F166" i="6"/>
  <c r="L166" i="6"/>
  <c r="R85" i="6"/>
  <c r="F167" i="6"/>
  <c r="L167" i="6"/>
  <c r="S85" i="6"/>
  <c r="E168" i="6"/>
  <c r="K168" i="6"/>
  <c r="P86" i="6"/>
  <c r="E169" i="6"/>
  <c r="K169" i="6"/>
  <c r="Q86" i="6"/>
  <c r="F168" i="6"/>
  <c r="L168" i="6"/>
  <c r="R86" i="6"/>
  <c r="F169" i="6"/>
  <c r="L169" i="6"/>
  <c r="S86" i="6"/>
  <c r="E170" i="6"/>
  <c r="K170" i="6"/>
  <c r="P87" i="6"/>
  <c r="E171" i="6"/>
  <c r="K171" i="6"/>
  <c r="Q87" i="6"/>
  <c r="F170" i="6"/>
  <c r="L170" i="6"/>
  <c r="R87" i="6"/>
  <c r="F171" i="6"/>
  <c r="L171" i="6"/>
  <c r="S87" i="6"/>
  <c r="E172" i="6"/>
  <c r="K172" i="6"/>
  <c r="P88" i="6"/>
  <c r="E173" i="6"/>
  <c r="K173" i="6"/>
  <c r="Q88" i="6"/>
  <c r="F172" i="6"/>
  <c r="L172" i="6"/>
  <c r="R88" i="6"/>
  <c r="F173" i="6"/>
  <c r="L173" i="6"/>
  <c r="S88" i="6"/>
  <c r="E174" i="6"/>
  <c r="K174" i="6"/>
  <c r="P89" i="6"/>
  <c r="E175" i="6"/>
  <c r="K175" i="6"/>
  <c r="Q89" i="6"/>
  <c r="F174" i="6"/>
  <c r="L174" i="6"/>
  <c r="R89" i="6"/>
  <c r="F175" i="6"/>
  <c r="L175" i="6"/>
  <c r="S89" i="6"/>
  <c r="E176" i="6"/>
  <c r="K176" i="6"/>
  <c r="P90" i="6"/>
  <c r="E177" i="6"/>
  <c r="K177" i="6"/>
  <c r="Q90" i="6"/>
  <c r="F176" i="6"/>
  <c r="L176" i="6"/>
  <c r="R90" i="6"/>
  <c r="F177" i="6"/>
  <c r="L177" i="6"/>
  <c r="S90" i="6"/>
  <c r="E178" i="6"/>
  <c r="K178" i="6"/>
  <c r="P91" i="6"/>
  <c r="E179" i="6"/>
  <c r="K179" i="6"/>
  <c r="Q91" i="6"/>
  <c r="F178" i="6"/>
  <c r="L178" i="6"/>
  <c r="R91" i="6"/>
  <c r="F179" i="6"/>
  <c r="L179" i="6"/>
  <c r="S91" i="6"/>
  <c r="E180" i="6"/>
  <c r="K180" i="6"/>
  <c r="P92" i="6"/>
  <c r="E181" i="6"/>
  <c r="K181" i="6"/>
  <c r="Q92" i="6"/>
  <c r="F180" i="6"/>
  <c r="L180" i="6"/>
  <c r="R92" i="6"/>
  <c r="F181" i="6"/>
  <c r="L181" i="6"/>
  <c r="S92" i="6"/>
  <c r="E182" i="6"/>
  <c r="K182" i="6"/>
  <c r="P93" i="6"/>
  <c r="E183" i="6"/>
  <c r="K183" i="6"/>
  <c r="Q93" i="6"/>
  <c r="F182" i="6"/>
  <c r="L182" i="6"/>
  <c r="R93" i="6"/>
  <c r="F183" i="6"/>
  <c r="L183" i="6"/>
  <c r="S93" i="6"/>
  <c r="E184" i="6"/>
  <c r="K184" i="6"/>
  <c r="P94" i="6"/>
  <c r="E185" i="6"/>
  <c r="K185" i="6"/>
  <c r="Q94" i="6"/>
  <c r="F184" i="6"/>
  <c r="L184" i="6"/>
  <c r="R94" i="6"/>
  <c r="F185" i="6"/>
  <c r="L185" i="6"/>
  <c r="S94" i="6"/>
  <c r="E186" i="6"/>
  <c r="K186" i="6"/>
  <c r="P95" i="6"/>
  <c r="E187" i="6"/>
  <c r="K187" i="6"/>
  <c r="Q95" i="6"/>
  <c r="F186" i="6"/>
  <c r="L186" i="6"/>
  <c r="R95" i="6"/>
  <c r="F187" i="6"/>
  <c r="L187" i="6"/>
  <c r="S95" i="6"/>
  <c r="E188" i="6"/>
  <c r="K188" i="6"/>
  <c r="P96" i="6"/>
  <c r="E189" i="6"/>
  <c r="K189" i="6"/>
  <c r="Q96" i="6"/>
  <c r="F188" i="6"/>
  <c r="L188" i="6"/>
  <c r="R96" i="6"/>
  <c r="F189" i="6"/>
  <c r="L189" i="6"/>
  <c r="S96" i="6"/>
  <c r="E190" i="6"/>
  <c r="K190" i="6"/>
  <c r="P97" i="6"/>
  <c r="E191" i="6"/>
  <c r="K191" i="6"/>
  <c r="Q97" i="6"/>
  <c r="F190" i="6"/>
  <c r="L190" i="6"/>
  <c r="R97" i="6"/>
  <c r="F191" i="6"/>
  <c r="L191" i="6"/>
  <c r="S97" i="6"/>
  <c r="E192" i="6"/>
  <c r="K192" i="6"/>
  <c r="P98" i="6"/>
  <c r="E193" i="6"/>
  <c r="K193" i="6"/>
  <c r="Q98" i="6"/>
  <c r="F192" i="6"/>
  <c r="L192" i="6"/>
  <c r="R98" i="6"/>
  <c r="F193" i="6"/>
  <c r="L193" i="6"/>
  <c r="S98" i="6"/>
  <c r="E194" i="6"/>
  <c r="K194" i="6"/>
  <c r="P99" i="6"/>
  <c r="E195" i="6"/>
  <c r="K195" i="6"/>
  <c r="Q99" i="6"/>
  <c r="F194" i="6"/>
  <c r="L194" i="6"/>
  <c r="R99" i="6"/>
  <c r="F195" i="6"/>
  <c r="L195" i="6"/>
  <c r="S99" i="6"/>
  <c r="E196" i="6"/>
  <c r="K196" i="6"/>
  <c r="P100" i="6"/>
  <c r="E197" i="6"/>
  <c r="K197" i="6"/>
  <c r="Q100" i="6"/>
  <c r="F196" i="6"/>
  <c r="L196" i="6"/>
  <c r="R100" i="6"/>
  <c r="F197" i="6"/>
  <c r="L197" i="6"/>
  <c r="S100" i="6"/>
  <c r="E198" i="6"/>
  <c r="K198" i="6"/>
  <c r="P101" i="6"/>
  <c r="E199" i="6"/>
  <c r="K199" i="6"/>
  <c r="Q101" i="6"/>
  <c r="F198" i="6"/>
  <c r="L198" i="6"/>
  <c r="R101" i="6"/>
  <c r="F199" i="6"/>
  <c r="L199" i="6"/>
  <c r="S101" i="6"/>
  <c r="E200" i="6"/>
  <c r="K200" i="6"/>
  <c r="P102" i="6"/>
  <c r="E201" i="6"/>
  <c r="K201" i="6"/>
  <c r="Q102" i="6"/>
  <c r="F200" i="6"/>
  <c r="L200" i="6"/>
  <c r="R102" i="6"/>
  <c r="F201" i="6"/>
  <c r="L201" i="6"/>
  <c r="S102" i="6"/>
  <c r="E202" i="6"/>
  <c r="K202" i="6"/>
  <c r="P103" i="6"/>
  <c r="E203" i="6"/>
  <c r="K203" i="6"/>
  <c r="Q103" i="6"/>
  <c r="F202" i="6"/>
  <c r="L202" i="6"/>
  <c r="R103" i="6"/>
  <c r="F203" i="6"/>
  <c r="L203" i="6"/>
  <c r="S103" i="6"/>
  <c r="E204" i="6"/>
  <c r="K204" i="6"/>
  <c r="P104" i="6"/>
  <c r="E205" i="6"/>
  <c r="K205" i="6"/>
  <c r="Q104" i="6"/>
  <c r="F204" i="6"/>
  <c r="L204" i="6"/>
  <c r="R104" i="6"/>
  <c r="F205" i="6"/>
  <c r="L205" i="6"/>
  <c r="S104" i="6"/>
  <c r="E206" i="6"/>
  <c r="K206" i="6"/>
  <c r="P105" i="6"/>
  <c r="E207" i="6"/>
  <c r="K207" i="6"/>
  <c r="Q105" i="6"/>
  <c r="F206" i="6"/>
  <c r="L206" i="6"/>
  <c r="R105" i="6"/>
  <c r="F207" i="6"/>
  <c r="L207" i="6"/>
  <c r="S105" i="6"/>
  <c r="E208" i="6"/>
  <c r="K208" i="6"/>
  <c r="P106" i="6"/>
  <c r="E209" i="6"/>
  <c r="K209" i="6"/>
  <c r="Q106" i="6"/>
  <c r="F208" i="6"/>
  <c r="L208" i="6"/>
  <c r="R106" i="6"/>
  <c r="F209" i="6"/>
  <c r="L209" i="6"/>
  <c r="S106" i="6"/>
  <c r="E210" i="6"/>
  <c r="K210" i="6"/>
  <c r="P107" i="6"/>
  <c r="E211" i="6"/>
  <c r="K211" i="6"/>
  <c r="Q107" i="6"/>
  <c r="F210" i="6"/>
  <c r="L210" i="6"/>
  <c r="R107" i="6"/>
  <c r="F211" i="6"/>
  <c r="L211" i="6"/>
  <c r="S107" i="6"/>
  <c r="E212" i="6"/>
  <c r="K212" i="6"/>
  <c r="P108" i="6"/>
  <c r="E213" i="6"/>
  <c r="K213" i="6"/>
  <c r="Q108" i="6"/>
  <c r="F212" i="6"/>
  <c r="L212" i="6"/>
  <c r="R108" i="6"/>
  <c r="F213" i="6"/>
  <c r="L213" i="6"/>
  <c r="S108" i="6"/>
  <c r="E214" i="6"/>
  <c r="K214" i="6"/>
  <c r="P109" i="6"/>
  <c r="E215" i="6"/>
  <c r="K215" i="6"/>
  <c r="Q109" i="6"/>
  <c r="F214" i="6"/>
  <c r="L214" i="6"/>
  <c r="R109" i="6"/>
  <c r="F215" i="6"/>
  <c r="L215" i="6"/>
  <c r="S109" i="6"/>
  <c r="E216" i="6"/>
  <c r="K216" i="6"/>
  <c r="P110" i="6"/>
  <c r="E217" i="6"/>
  <c r="K217" i="6"/>
  <c r="Q110" i="6"/>
  <c r="F216" i="6"/>
  <c r="L216" i="6"/>
  <c r="R110" i="6"/>
  <c r="F217" i="6"/>
  <c r="L217" i="6"/>
  <c r="S110" i="6"/>
  <c r="E218" i="6"/>
  <c r="K218" i="6"/>
  <c r="P111" i="6"/>
  <c r="E219" i="6"/>
  <c r="K219" i="6"/>
  <c r="Q111" i="6"/>
  <c r="F218" i="6"/>
  <c r="L218" i="6"/>
  <c r="R111" i="6"/>
  <c r="F219" i="6"/>
  <c r="L219" i="6"/>
  <c r="S111" i="6"/>
  <c r="E220" i="6"/>
  <c r="K220" i="6"/>
  <c r="P112" i="6"/>
  <c r="E221" i="6"/>
  <c r="K221" i="6"/>
  <c r="Q112" i="6"/>
  <c r="F220" i="6"/>
  <c r="L220" i="6"/>
  <c r="R112" i="6"/>
  <c r="F221" i="6"/>
  <c r="L221" i="6"/>
  <c r="S112" i="6"/>
  <c r="E222" i="6"/>
  <c r="K222" i="6"/>
  <c r="P113" i="6"/>
  <c r="E223" i="6"/>
  <c r="K223" i="6"/>
  <c r="Q113" i="6"/>
  <c r="F222" i="6"/>
  <c r="L222" i="6"/>
  <c r="R113" i="6"/>
  <c r="F223" i="6"/>
  <c r="L223" i="6"/>
  <c r="S113" i="6"/>
  <c r="E224" i="6"/>
  <c r="K224" i="6"/>
  <c r="P114" i="6"/>
  <c r="E225" i="6"/>
  <c r="K225" i="6"/>
  <c r="Q114" i="6"/>
  <c r="F224" i="6"/>
  <c r="L224" i="6"/>
  <c r="R114" i="6"/>
  <c r="F225" i="6"/>
  <c r="L225" i="6"/>
  <c r="S114" i="6"/>
  <c r="E226" i="6"/>
  <c r="K226" i="6"/>
  <c r="P115" i="6"/>
  <c r="E227" i="6"/>
  <c r="K227" i="6"/>
  <c r="Q115" i="6"/>
  <c r="F226" i="6"/>
  <c r="L226" i="6"/>
  <c r="R115" i="6"/>
  <c r="F227" i="6"/>
  <c r="L227" i="6"/>
  <c r="S115" i="6"/>
  <c r="E228" i="6"/>
  <c r="K228" i="6"/>
  <c r="P116" i="6"/>
  <c r="E229" i="6"/>
  <c r="K229" i="6"/>
  <c r="Q116" i="6"/>
  <c r="F228" i="6"/>
  <c r="L228" i="6"/>
  <c r="R116" i="6"/>
  <c r="F229" i="6"/>
  <c r="L229" i="6"/>
  <c r="S116" i="6"/>
  <c r="E230" i="6"/>
  <c r="K230" i="6"/>
  <c r="P117" i="6"/>
  <c r="E231" i="6"/>
  <c r="K231" i="6"/>
  <c r="Q117" i="6"/>
  <c r="F230" i="6"/>
  <c r="L230" i="6"/>
  <c r="R117" i="6"/>
  <c r="F231" i="6"/>
  <c r="L231" i="6"/>
  <c r="S117" i="6"/>
  <c r="E232" i="6"/>
  <c r="K232" i="6"/>
  <c r="P118" i="6"/>
  <c r="E233" i="6"/>
  <c r="K233" i="6"/>
  <c r="Q118" i="6"/>
  <c r="F232" i="6"/>
  <c r="L232" i="6"/>
  <c r="R118" i="6"/>
  <c r="F233" i="6"/>
  <c r="L233" i="6"/>
  <c r="S118" i="6"/>
  <c r="E234" i="6"/>
  <c r="K234" i="6"/>
  <c r="P119" i="6"/>
  <c r="E235" i="6"/>
  <c r="K235" i="6"/>
  <c r="Q119" i="6"/>
  <c r="F234" i="6"/>
  <c r="L234" i="6"/>
  <c r="R119" i="6"/>
  <c r="F235" i="6"/>
  <c r="L235" i="6"/>
  <c r="S119" i="6"/>
  <c r="E236" i="6"/>
  <c r="K236" i="6"/>
  <c r="P120" i="6"/>
  <c r="E237" i="6"/>
  <c r="K237" i="6"/>
  <c r="Q120" i="6"/>
  <c r="F236" i="6"/>
  <c r="L236" i="6"/>
  <c r="R120" i="6"/>
  <c r="F237" i="6"/>
  <c r="L237" i="6"/>
  <c r="S120" i="6"/>
  <c r="E238" i="6"/>
  <c r="K238" i="6"/>
  <c r="P121" i="6"/>
  <c r="E239" i="6"/>
  <c r="K239" i="6"/>
  <c r="Q121" i="6"/>
  <c r="F238" i="6"/>
  <c r="L238" i="6"/>
  <c r="R121" i="6"/>
  <c r="F239" i="6"/>
  <c r="L239" i="6"/>
  <c r="S121" i="6"/>
  <c r="E240" i="6"/>
  <c r="K240" i="6"/>
  <c r="P122" i="6"/>
  <c r="E241" i="6"/>
  <c r="K241" i="6"/>
  <c r="Q122" i="6"/>
  <c r="F240" i="6"/>
  <c r="L240" i="6"/>
  <c r="R122" i="6"/>
  <c r="F241" i="6"/>
  <c r="L241" i="6"/>
  <c r="S122" i="6"/>
  <c r="E242" i="6"/>
  <c r="K242" i="6"/>
  <c r="P123" i="6"/>
  <c r="E243" i="6"/>
  <c r="K243" i="6"/>
  <c r="Q123" i="6"/>
  <c r="F242" i="6"/>
  <c r="L242" i="6"/>
  <c r="R123" i="6"/>
  <c r="F243" i="6"/>
  <c r="L243" i="6"/>
  <c r="S123" i="6"/>
  <c r="E244" i="6"/>
  <c r="K244" i="6"/>
  <c r="P124" i="6"/>
  <c r="E245" i="6"/>
  <c r="K245" i="6"/>
  <c r="Q124" i="6"/>
  <c r="F244" i="6"/>
  <c r="L244" i="6"/>
  <c r="R124" i="6"/>
  <c r="F245" i="6"/>
  <c r="L245" i="6"/>
  <c r="S124" i="6"/>
  <c r="E246" i="6"/>
  <c r="K246" i="6"/>
  <c r="P125" i="6"/>
  <c r="E247" i="6"/>
  <c r="K247" i="6"/>
  <c r="Q125" i="6"/>
  <c r="F246" i="6"/>
  <c r="L246" i="6"/>
  <c r="R125" i="6"/>
  <c r="F247" i="6"/>
  <c r="L247" i="6"/>
  <c r="S125" i="6"/>
  <c r="E248" i="6"/>
  <c r="K248" i="6"/>
  <c r="P126" i="6"/>
  <c r="E249" i="6"/>
  <c r="K249" i="6"/>
  <c r="Q126" i="6"/>
  <c r="F248" i="6"/>
  <c r="L248" i="6"/>
  <c r="R126" i="6"/>
  <c r="F249" i="6"/>
  <c r="L249" i="6"/>
  <c r="S126" i="6"/>
  <c r="E250" i="6"/>
  <c r="K250" i="6"/>
  <c r="P127" i="6"/>
  <c r="E251" i="6"/>
  <c r="K251" i="6"/>
  <c r="Q127" i="6"/>
  <c r="F250" i="6"/>
  <c r="L250" i="6"/>
  <c r="R127" i="6"/>
  <c r="F251" i="6"/>
  <c r="L251" i="6"/>
  <c r="S127" i="6"/>
  <c r="E252" i="6"/>
  <c r="K252" i="6"/>
  <c r="P128" i="6"/>
  <c r="E253" i="6"/>
  <c r="K253" i="6"/>
  <c r="Q128" i="6"/>
  <c r="F252" i="6"/>
  <c r="L252" i="6"/>
  <c r="R128" i="6"/>
  <c r="F253" i="6"/>
  <c r="L253" i="6"/>
  <c r="S128" i="6"/>
  <c r="E254" i="6"/>
  <c r="K254" i="6"/>
  <c r="P129" i="6"/>
  <c r="E255" i="6"/>
  <c r="K255" i="6"/>
  <c r="Q129" i="6"/>
  <c r="F254" i="6"/>
  <c r="L254" i="6"/>
  <c r="R129" i="6"/>
  <c r="F255" i="6"/>
  <c r="L255" i="6"/>
  <c r="S129" i="6"/>
  <c r="E5" i="6"/>
  <c r="K5" i="6"/>
  <c r="Q4" i="6"/>
  <c r="F4" i="6"/>
  <c r="L4" i="6"/>
  <c r="R4" i="6"/>
  <c r="F5" i="6"/>
  <c r="L5" i="6"/>
  <c r="S4" i="6"/>
  <c r="E7" i="6"/>
  <c r="K7" i="6"/>
  <c r="Q5" i="6"/>
  <c r="F6" i="6"/>
  <c r="L6" i="6"/>
  <c r="R5" i="6"/>
  <c r="F7" i="6"/>
  <c r="L7" i="6"/>
  <c r="S5" i="6"/>
  <c r="E9" i="6"/>
  <c r="K9" i="6"/>
  <c r="Q6" i="6"/>
  <c r="F8" i="6"/>
  <c r="L8" i="6"/>
  <c r="R6" i="6"/>
  <c r="F9" i="6"/>
  <c r="L9" i="6"/>
  <c r="S6" i="6"/>
  <c r="E11" i="6"/>
  <c r="K11" i="6"/>
  <c r="Q7" i="6"/>
  <c r="F10" i="6"/>
  <c r="L10" i="6"/>
  <c r="R7" i="6"/>
  <c r="F11" i="6"/>
  <c r="L11" i="6"/>
  <c r="S7" i="6"/>
  <c r="E13" i="6"/>
  <c r="K13" i="6"/>
  <c r="Q8" i="6"/>
  <c r="F12" i="6"/>
  <c r="L12" i="6"/>
  <c r="R8" i="6"/>
  <c r="F13" i="6"/>
  <c r="L13" i="6"/>
  <c r="S8" i="6"/>
  <c r="E15" i="6"/>
  <c r="K15" i="6"/>
  <c r="Q9" i="6"/>
  <c r="F14" i="6"/>
  <c r="L14" i="6"/>
  <c r="R9" i="6"/>
  <c r="F15" i="6"/>
  <c r="L15" i="6"/>
  <c r="S9" i="6"/>
  <c r="E17" i="6"/>
  <c r="K17" i="6"/>
  <c r="Q10" i="6"/>
  <c r="F16" i="6"/>
  <c r="L16" i="6"/>
  <c r="R10" i="6"/>
  <c r="F17" i="6"/>
  <c r="L17" i="6"/>
  <c r="S10" i="6"/>
  <c r="E19" i="6"/>
  <c r="K19" i="6"/>
  <c r="Q11" i="6"/>
  <c r="F18" i="6"/>
  <c r="L18" i="6"/>
  <c r="R11" i="6"/>
  <c r="F19" i="6"/>
  <c r="L19" i="6"/>
  <c r="S11" i="6"/>
  <c r="F2" i="6"/>
  <c r="L2" i="6"/>
  <c r="R3" i="6"/>
  <c r="E3" i="6"/>
  <c r="K3" i="6"/>
  <c r="Q3" i="6"/>
  <c r="F3" i="6"/>
  <c r="L3" i="6"/>
  <c r="S3" i="6"/>
  <c r="E2" i="6"/>
  <c r="K2" i="6"/>
  <c r="P3" i="6"/>
  <c r="E18" i="6"/>
  <c r="K18" i="6"/>
  <c r="P11" i="6"/>
  <c r="E16" i="6"/>
  <c r="K16" i="6"/>
  <c r="P10" i="6"/>
  <c r="E14" i="6"/>
  <c r="K14" i="6"/>
  <c r="P9" i="6"/>
  <c r="E6" i="6"/>
  <c r="K6" i="6"/>
  <c r="P5" i="6"/>
  <c r="E4" i="6"/>
  <c r="K4" i="6"/>
  <c r="P4" i="6"/>
  <c r="E8" i="6"/>
  <c r="K8" i="6"/>
  <c r="P6" i="6"/>
  <c r="E10" i="6"/>
  <c r="K10" i="6"/>
  <c r="P7" i="6"/>
  <c r="E12" i="6"/>
  <c r="K12" i="6"/>
  <c r="P8" i="6"/>
  <c r="C1" i="6"/>
  <c r="D1" i="6"/>
  <c r="B2" i="5"/>
  <c r="C2" i="5"/>
  <c r="D2" i="5"/>
  <c r="I13" i="2"/>
  <c r="I17" i="2"/>
  <c r="E2" i="5"/>
  <c r="B3" i="5"/>
  <c r="C3" i="5"/>
  <c r="D3" i="5"/>
  <c r="I18" i="2"/>
  <c r="E3" i="5"/>
  <c r="B4" i="5"/>
  <c r="C4" i="5"/>
  <c r="D4" i="5"/>
  <c r="I19" i="2"/>
  <c r="E4" i="5"/>
  <c r="B5" i="5"/>
  <c r="C5" i="5"/>
  <c r="D5" i="5"/>
  <c r="I20" i="2"/>
  <c r="E5" i="5"/>
  <c r="B6" i="5"/>
  <c r="C6" i="5"/>
  <c r="D6" i="5"/>
  <c r="I21" i="2"/>
  <c r="E6" i="5"/>
  <c r="B7" i="5"/>
  <c r="C7" i="5"/>
  <c r="D7" i="5"/>
  <c r="I22" i="2"/>
  <c r="E7" i="5"/>
  <c r="B8" i="5"/>
  <c r="C8" i="5"/>
  <c r="D8" i="5"/>
  <c r="I23" i="2"/>
  <c r="E8" i="5"/>
  <c r="B9" i="5"/>
  <c r="C9" i="5"/>
  <c r="D9" i="5"/>
  <c r="I24" i="2"/>
  <c r="E9" i="5"/>
  <c r="B10" i="5"/>
  <c r="C10" i="5"/>
  <c r="D10" i="5"/>
  <c r="I25" i="2"/>
  <c r="E10" i="5"/>
  <c r="B11" i="5"/>
  <c r="C11" i="5"/>
  <c r="D11" i="5"/>
  <c r="I26" i="2"/>
  <c r="E11" i="5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3" i="2"/>
</calcChain>
</file>

<file path=xl/sharedStrings.xml><?xml version="1.0" encoding="utf-8"?>
<sst xmlns="http://schemas.openxmlformats.org/spreadsheetml/2006/main" count="2506" uniqueCount="83">
  <si>
    <t>name</t>
  </si>
  <si>
    <t>all</t>
  </si>
  <si>
    <t>PARS_transcripts</t>
  </si>
  <si>
    <t>PARS_mRNA</t>
  </si>
  <si>
    <t>PARS_mRNA_non_complex</t>
  </si>
  <si>
    <t>SNPs</t>
  </si>
  <si>
    <t>gene</t>
  </si>
  <si>
    <t>gene</t>
    <phoneticPr fontId="1" type="noConversion"/>
  </si>
  <si>
    <t>0-10%</t>
  </si>
  <si>
    <t>10-20%</t>
  </si>
  <si>
    <t>20-30%</t>
  </si>
  <si>
    <t>30-40%</t>
  </si>
  <si>
    <t>40-50%</t>
  </si>
  <si>
    <t>50-60%</t>
  </si>
  <si>
    <t>60-70%</t>
  </si>
  <si>
    <t>70-80%</t>
  </si>
  <si>
    <t>80-90%</t>
  </si>
  <si>
    <t>90-100%</t>
  </si>
  <si>
    <t>stem_SNPs</t>
    <phoneticPr fontId="1" type="noConversion"/>
  </si>
  <si>
    <t>structure</t>
  </si>
  <si>
    <t>p-value</t>
  </si>
  <si>
    <t>stem</t>
  </si>
  <si>
    <t>loop</t>
  </si>
  <si>
    <t>freq</t>
    <phoneticPr fontId="1" type="noConversion"/>
  </si>
  <si>
    <t>stem_AT-GC_SNPs</t>
    <phoneticPr fontId="1" type="noConversion"/>
  </si>
  <si>
    <t>loop_AT-GC_SNPs</t>
    <phoneticPr fontId="1" type="noConversion"/>
  </si>
  <si>
    <t>GC-AT</t>
    <phoneticPr fontId="1" type="noConversion"/>
  </si>
  <si>
    <t>AT-GC</t>
    <phoneticPr fontId="1" type="noConversion"/>
  </si>
  <si>
    <t>AT-GC_ratio</t>
    <phoneticPr fontId="1" type="noConversion"/>
  </si>
  <si>
    <t>loop_SNPs</t>
    <phoneticPr fontId="1" type="noConversion"/>
  </si>
  <si>
    <t>freq</t>
    <phoneticPr fontId="1" type="noConversion"/>
  </si>
  <si>
    <t>stem_GC-AT_SNPs</t>
    <phoneticPr fontId="1" type="noConversion"/>
  </si>
  <si>
    <t>loop_GC-AT_SNPs</t>
    <phoneticPr fontId="1" type="noConversion"/>
  </si>
  <si>
    <t>intergenic</t>
  </si>
  <si>
    <t>X2</t>
    <phoneticPr fontId="1" type="noConversion"/>
  </si>
  <si>
    <t>loop_SNPs</t>
    <phoneticPr fontId="1" type="noConversion"/>
  </si>
  <si>
    <t>stem_AT-GC_SNPs</t>
    <phoneticPr fontId="1" type="noConversion"/>
  </si>
  <si>
    <t>GC-AT ratio</t>
    <phoneticPr fontId="1" type="noConversion"/>
  </si>
  <si>
    <t>10-20%</t>
    <phoneticPr fontId="1" type="noConversion"/>
  </si>
  <si>
    <t>neutral</t>
    <phoneticPr fontId="1" type="noConversion"/>
  </si>
  <si>
    <t>stem G/C→A/T</t>
    <phoneticPr fontId="1" type="noConversion"/>
  </si>
  <si>
    <t>loop A/T→G/C</t>
    <phoneticPr fontId="1" type="noConversion"/>
  </si>
  <si>
    <t>stem A/T→G/C</t>
    <phoneticPr fontId="1" type="noConversion"/>
  </si>
  <si>
    <t>loop G/C→A/T</t>
    <phoneticPr fontId="1" type="noConversion"/>
  </si>
  <si>
    <t>AT_GC_ratio</t>
    <phoneticPr fontId="1" type="noConversion"/>
  </si>
  <si>
    <t>GC_AT_ratio</t>
    <phoneticPr fontId="1" type="noConversion"/>
  </si>
  <si>
    <t>AT_GC_ratio</t>
  </si>
  <si>
    <t>stem</t>
    <phoneticPr fontId="1" type="noConversion"/>
  </si>
  <si>
    <t>cds</t>
    <phoneticPr fontId="1" type="noConversion"/>
  </si>
  <si>
    <t>syn</t>
    <phoneticPr fontId="1" type="noConversion"/>
  </si>
  <si>
    <t>utr</t>
    <phoneticPr fontId="1" type="noConversion"/>
  </si>
  <si>
    <t>nsy</t>
    <phoneticPr fontId="1" type="noConversion"/>
  </si>
  <si>
    <t>0-10%</t>
    <phoneticPr fontId="1" type="noConversion"/>
  </si>
  <si>
    <t>20-30%</t>
    <phoneticPr fontId="1" type="noConversion"/>
  </si>
  <si>
    <t>30-40%</t>
    <phoneticPr fontId="1" type="noConversion"/>
  </si>
  <si>
    <t>40-50%</t>
    <phoneticPr fontId="1" type="noConversion"/>
  </si>
  <si>
    <t>50-60%</t>
    <phoneticPr fontId="1" type="noConversion"/>
  </si>
  <si>
    <t>60-70%</t>
    <phoneticPr fontId="1" type="noConversion"/>
  </si>
  <si>
    <t>70-80%</t>
    <phoneticPr fontId="1" type="noConversion"/>
  </si>
  <si>
    <t>80-90%</t>
    <phoneticPr fontId="1" type="noConversion"/>
  </si>
  <si>
    <t>90-100%</t>
    <phoneticPr fontId="1" type="noConversion"/>
  </si>
  <si>
    <t>sum</t>
    <phoneticPr fontId="1" type="noConversion"/>
  </si>
  <si>
    <t>freq</t>
    <phoneticPr fontId="1" type="noConversion"/>
  </si>
  <si>
    <t>utr</t>
    <phoneticPr fontId="1" type="noConversion"/>
  </si>
  <si>
    <t>syn</t>
    <phoneticPr fontId="1" type="noConversion"/>
  </si>
  <si>
    <t>nsy</t>
    <phoneticPr fontId="1" type="noConversion"/>
  </si>
  <si>
    <t>cds</t>
    <phoneticPr fontId="1" type="noConversion"/>
  </si>
  <si>
    <t>PARS_cds</t>
  </si>
  <si>
    <t>PARS_utr</t>
  </si>
  <si>
    <t>PARS_syn</t>
  </si>
  <si>
    <t>PARS_nsy</t>
  </si>
  <si>
    <t>GC_AT_ratio</t>
    <phoneticPr fontId="1" type="noConversion"/>
  </si>
  <si>
    <t>stem</t>
    <phoneticPr fontId="1" type="noConversion"/>
  </si>
  <si>
    <t>loop</t>
    <phoneticPr fontId="1" type="noConversion"/>
  </si>
  <si>
    <t>stem</t>
    <phoneticPr fontId="1" type="noConversion"/>
  </si>
  <si>
    <t>loop</t>
    <phoneticPr fontId="1" type="noConversion"/>
  </si>
  <si>
    <t>AT→GC ratio</t>
    <phoneticPr fontId="1" type="noConversion"/>
  </si>
  <si>
    <t>GC→AT ratio</t>
    <phoneticPr fontId="1" type="noConversion"/>
  </si>
  <si>
    <t>γ</t>
    <phoneticPr fontId="1" type="noConversion"/>
  </si>
  <si>
    <t>cds</t>
    <phoneticPr fontId="1" type="noConversion"/>
  </si>
  <si>
    <t>utr</t>
    <phoneticPr fontId="1" type="noConversion"/>
  </si>
  <si>
    <t>syn</t>
    <phoneticPr fontId="1" type="noConversion"/>
  </si>
  <si>
    <t>nsy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</si>
</sst>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0_);[Red]\(0.0000\)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2"/>
        <bgColor indexed="64"/>
      </patternFill>
    </fill>
  </fills>
  <borders count="1">
    <border>
      <left/>
      <right/>
      <top/>
      <bottom/>
      <diagonal/>
    </border>
  </borders>
  <cellStyleXfs count="5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50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</cellStyles>
  <dxfs count="0"/>
  <tableStyles count="0" defaultTableStyle="TableStyleMedium9" defaultPivotStyle="PivotStyleMedium7"/>
  <colors>
    <mruColors>
      <color rgb="FF424242"/>
      <color rgb="FFFFC002"/>
      <color rgb="FFFF2F92"/>
      <color rgb="FF997300"/>
      <color rgb="FF5B9BD5"/>
      <color rgb="FF9E480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4" Type="http://schemas.openxmlformats.org/officeDocument/2006/relationships/externalLink" Target="externalLinks/externalLink7.xml"/><Relationship Id="rId15" Type="http://schemas.openxmlformats.org/officeDocument/2006/relationships/externalLink" Target="externalLinks/externalLink8.xml"/><Relationship Id="rId16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1.xml"/><Relationship Id="rId19" Type="http://schemas.openxmlformats.org/officeDocument/2006/relationships/externalLink" Target="externalLinks/externalLink12.xml"/><Relationship Id="rId50" Type="http://schemas.openxmlformats.org/officeDocument/2006/relationships/externalLink" Target="externalLinks/externalLink43.xml"/><Relationship Id="rId51" Type="http://schemas.openxmlformats.org/officeDocument/2006/relationships/externalLink" Target="externalLinks/externalLink44.xml"/><Relationship Id="rId52" Type="http://schemas.openxmlformats.org/officeDocument/2006/relationships/externalLink" Target="externalLinks/externalLink45.xml"/><Relationship Id="rId53" Type="http://schemas.openxmlformats.org/officeDocument/2006/relationships/externalLink" Target="externalLinks/externalLink46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Relationship Id="rId57" Type="http://schemas.openxmlformats.org/officeDocument/2006/relationships/calcChain" Target="calcChain.xml"/><Relationship Id="rId40" Type="http://schemas.openxmlformats.org/officeDocument/2006/relationships/externalLink" Target="externalLinks/externalLink33.xml"/><Relationship Id="rId41" Type="http://schemas.openxmlformats.org/officeDocument/2006/relationships/externalLink" Target="externalLinks/externalLink34.xml"/><Relationship Id="rId42" Type="http://schemas.openxmlformats.org/officeDocument/2006/relationships/externalLink" Target="externalLinks/externalLink35.xml"/><Relationship Id="rId43" Type="http://schemas.openxmlformats.org/officeDocument/2006/relationships/externalLink" Target="externalLinks/externalLink36.xml"/><Relationship Id="rId44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38.xml"/><Relationship Id="rId46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1.xml"/><Relationship Id="rId49" Type="http://schemas.openxmlformats.org/officeDocument/2006/relationships/externalLink" Target="externalLinks/externalLink4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30" Type="http://schemas.openxmlformats.org/officeDocument/2006/relationships/externalLink" Target="externalLinks/externalLink23.xml"/><Relationship Id="rId31" Type="http://schemas.openxmlformats.org/officeDocument/2006/relationships/externalLink" Target="externalLinks/externalLink24.xml"/><Relationship Id="rId32" Type="http://schemas.openxmlformats.org/officeDocument/2006/relationships/externalLink" Target="externalLinks/externalLink25.xml"/><Relationship Id="rId33" Type="http://schemas.openxmlformats.org/officeDocument/2006/relationships/externalLink" Target="externalLinks/externalLink26.xml"/><Relationship Id="rId34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28.xml"/><Relationship Id="rId36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1.xml"/><Relationship Id="rId39" Type="http://schemas.openxmlformats.org/officeDocument/2006/relationships/externalLink" Target="externalLinks/externalLink32.xml"/><Relationship Id="rId20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14.xml"/><Relationship Id="rId22" Type="http://schemas.openxmlformats.org/officeDocument/2006/relationships/externalLink" Target="externalLinks/externalLink15.xml"/><Relationship Id="rId23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7.xml"/><Relationship Id="rId25" Type="http://schemas.openxmlformats.org/officeDocument/2006/relationships/externalLink" Target="externalLinks/externalLink18.xml"/><Relationship Id="rId26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1.xml"/><Relationship Id="rId29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3.xml"/><Relationship Id="rId11" Type="http://schemas.openxmlformats.org/officeDocument/2006/relationships/externalLink" Target="externalLinks/externalLink4.xml"/><Relationship Id="rId12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19984804531012"/>
          <c:y val="0.0994152046783625"/>
          <c:w val="0.868878712529355"/>
          <c:h val="0.77025325781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pic_freq_10!$J$1</c:f>
              <c:strCache>
                <c:ptCount val="1"/>
                <c:pt idx="0">
                  <c:v>stem A/T→G/C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pic_freq_10!$I$2:$I$11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pic_freq_10!$J$2:$J$11</c:f>
              <c:numCache>
                <c:formatCode>General</c:formatCode>
                <c:ptCount val="10"/>
                <c:pt idx="0">
                  <c:v>0.509151414309484</c:v>
                </c:pt>
                <c:pt idx="1">
                  <c:v>0.0715474209650582</c:v>
                </c:pt>
                <c:pt idx="2">
                  <c:v>0.0382695507487521</c:v>
                </c:pt>
                <c:pt idx="3">
                  <c:v>0.0449251247920133</c:v>
                </c:pt>
                <c:pt idx="4">
                  <c:v>0.0349417637271215</c:v>
                </c:pt>
                <c:pt idx="5">
                  <c:v>0.0266222961730449</c:v>
                </c:pt>
                <c:pt idx="6">
                  <c:v>0.0249584026622296</c:v>
                </c:pt>
                <c:pt idx="7">
                  <c:v>0.0366056572379368</c:v>
                </c:pt>
                <c:pt idx="8">
                  <c:v>0.0499168053244592</c:v>
                </c:pt>
                <c:pt idx="9">
                  <c:v>0.1630615640599</c:v>
                </c:pt>
              </c:numCache>
            </c:numRef>
          </c:val>
        </c:ser>
        <c:ser>
          <c:idx val="1"/>
          <c:order val="1"/>
          <c:tx>
            <c:strRef>
              <c:f>pic_freq_10!$K$1</c:f>
              <c:strCache>
                <c:ptCount val="1"/>
                <c:pt idx="0">
                  <c:v>loop A/T→G/C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pic_freq_10!$I$2:$I$11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pic_freq_10!$K$2:$K$11</c:f>
              <c:numCache>
                <c:formatCode>General</c:formatCode>
                <c:ptCount val="10"/>
                <c:pt idx="0">
                  <c:v>0.577437858508604</c:v>
                </c:pt>
                <c:pt idx="1">
                  <c:v>0.0745697896749522</c:v>
                </c:pt>
                <c:pt idx="2">
                  <c:v>0.0573613766730401</c:v>
                </c:pt>
                <c:pt idx="3">
                  <c:v>0.0420650095602294</c:v>
                </c:pt>
                <c:pt idx="4">
                  <c:v>0.0344168260038241</c:v>
                </c:pt>
                <c:pt idx="5">
                  <c:v>0.0248565965583174</c:v>
                </c:pt>
                <c:pt idx="6">
                  <c:v>0.017208413001912</c:v>
                </c:pt>
                <c:pt idx="7">
                  <c:v>0.0248565965583174</c:v>
                </c:pt>
                <c:pt idx="8">
                  <c:v>0.0439770554493308</c:v>
                </c:pt>
                <c:pt idx="9">
                  <c:v>0.103250478011472</c:v>
                </c:pt>
              </c:numCache>
            </c:numRef>
          </c:val>
        </c:ser>
        <c:ser>
          <c:idx val="2"/>
          <c:order val="2"/>
          <c:tx>
            <c:strRef>
              <c:f>pic_freq_10!$L$1</c:f>
              <c:strCache>
                <c:ptCount val="1"/>
                <c:pt idx="0">
                  <c:v>stem G/C→A/T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pic_freq_10!$I$2:$I$11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pic_freq_10!$L$2:$L$11</c:f>
              <c:numCache>
                <c:formatCode>General</c:formatCode>
                <c:ptCount val="10"/>
                <c:pt idx="0">
                  <c:v>0.504926108374384</c:v>
                </c:pt>
                <c:pt idx="1">
                  <c:v>0.0935960591133005</c:v>
                </c:pt>
                <c:pt idx="2">
                  <c:v>0.0566502463054187</c:v>
                </c:pt>
                <c:pt idx="3">
                  <c:v>0.041871921182266</c:v>
                </c:pt>
                <c:pt idx="4">
                  <c:v>0.0295566502463054</c:v>
                </c:pt>
                <c:pt idx="5">
                  <c:v>0.0246305418719212</c:v>
                </c:pt>
                <c:pt idx="6">
                  <c:v>0.0344827586206896</c:v>
                </c:pt>
                <c:pt idx="7">
                  <c:v>0.0320197044334975</c:v>
                </c:pt>
                <c:pt idx="8">
                  <c:v>0.0197044334975369</c:v>
                </c:pt>
                <c:pt idx="9">
                  <c:v>0.16256157635468</c:v>
                </c:pt>
              </c:numCache>
            </c:numRef>
          </c:val>
        </c:ser>
        <c:ser>
          <c:idx val="3"/>
          <c:order val="3"/>
          <c:tx>
            <c:strRef>
              <c:f>pic_freq_10!$M$1</c:f>
              <c:strCache>
                <c:ptCount val="1"/>
                <c:pt idx="0">
                  <c:v>loop G/C→A/T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pic_freq_10!$I$2:$I$11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pic_freq_10!$M$2:$M$11</c:f>
              <c:numCache>
                <c:formatCode>General</c:formatCode>
                <c:ptCount val="10"/>
                <c:pt idx="0">
                  <c:v>0.449044585987261</c:v>
                </c:pt>
                <c:pt idx="1">
                  <c:v>0.101910828025478</c:v>
                </c:pt>
                <c:pt idx="2">
                  <c:v>0.035031847133758</c:v>
                </c:pt>
                <c:pt idx="3">
                  <c:v>0.0509554140127388</c:v>
                </c:pt>
                <c:pt idx="4">
                  <c:v>0.0382165605095541</c:v>
                </c:pt>
                <c:pt idx="5">
                  <c:v>0.035031847133758</c:v>
                </c:pt>
                <c:pt idx="6">
                  <c:v>0.0191082802547771</c:v>
                </c:pt>
                <c:pt idx="7">
                  <c:v>0.0509554140127388</c:v>
                </c:pt>
                <c:pt idx="8">
                  <c:v>0.035031847133758</c:v>
                </c:pt>
                <c:pt idx="9">
                  <c:v>0.184713375796178</c:v>
                </c:pt>
              </c:numCache>
            </c:numRef>
          </c:val>
        </c:ser>
        <c:ser>
          <c:idx val="4"/>
          <c:order val="4"/>
          <c:tx>
            <c:strRef>
              <c:f>pic_freq_10!$N$1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pic_freq_10!$I$2:$I$11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pic_freq_10!$N$2:$N$11</c:f>
              <c:numCache>
                <c:formatCode>General</c:formatCode>
                <c:ptCount val="10"/>
                <c:pt idx="0">
                  <c:v>0.59199848</c:v>
                </c:pt>
                <c:pt idx="1">
                  <c:v>0.12129602</c:v>
                </c:pt>
                <c:pt idx="2">
                  <c:v>0.071249095</c:v>
                </c:pt>
                <c:pt idx="3">
                  <c:v>0.051756446</c:v>
                </c:pt>
                <c:pt idx="4">
                  <c:v>0.039957227</c:v>
                </c:pt>
                <c:pt idx="5">
                  <c:v>0.032549622</c:v>
                </c:pt>
                <c:pt idx="6">
                  <c:v>0.027463002</c:v>
                </c:pt>
                <c:pt idx="7">
                  <c:v>0.02375308</c:v>
                </c:pt>
                <c:pt idx="8">
                  <c:v>0.021120346</c:v>
                </c:pt>
                <c:pt idx="9">
                  <c:v>0.018856681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71494656"/>
        <c:axId val="1871633792"/>
      </c:barChart>
      <c:catAx>
        <c:axId val="18714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</a:t>
                </a:r>
                <a:r>
                  <a:rPr lang="zh-CN"/>
                  <a:t> </a:t>
                </a:r>
                <a:r>
                  <a:rPr lang="en-US"/>
                  <a:t>frequency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1871633792"/>
        <c:crosses val="autoZero"/>
        <c:auto val="1"/>
        <c:lblAlgn val="ctr"/>
        <c:lblOffset val="100"/>
        <c:noMultiLvlLbl val="0"/>
      </c:catAx>
      <c:valAx>
        <c:axId val="1871633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Proportion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SNPs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187149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62218538472"/>
          <c:y val="0.129385274209145"/>
          <c:w val="0.12753280839895"/>
          <c:h val="0.2492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'freq_each-syn'!$P$2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951898653797"/>
                  <c:y val="-0.1695794070823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sz="1200" baseline="0"/>
                      <a:t>R = 0.</a:t>
                    </a:r>
                    <a:r>
                      <a:rPr lang="en-US" altLang="zh-CN" sz="1200" baseline="0"/>
                      <a:t>43</a:t>
                    </a:r>
                    <a:endParaRPr lang="zh-CN" altLang="en-US" sz="1200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&lt; 0.0001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'freq_each-syn'!$O$3:$O$132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'freq_each-syn'!$P$3:$P$132</c:f>
              <c:numCache>
                <c:formatCode>General</c:formatCode>
                <c:ptCount val="130"/>
                <c:pt idx="0">
                  <c:v>0.563701923076923</c:v>
                </c:pt>
                <c:pt idx="1">
                  <c:v>0.552816901408451</c:v>
                </c:pt>
                <c:pt idx="2">
                  <c:v>0.566929133858268</c:v>
                </c:pt>
                <c:pt idx="3">
                  <c:v>0.632911392405063</c:v>
                </c:pt>
                <c:pt idx="4">
                  <c:v>0.570422535211268</c:v>
                </c:pt>
                <c:pt idx="5">
                  <c:v>0.573426573426573</c:v>
                </c:pt>
                <c:pt idx="6">
                  <c:v>0.425287356321839</c:v>
                </c:pt>
                <c:pt idx="7">
                  <c:v>0.592592592592593</c:v>
                </c:pt>
                <c:pt idx="8">
                  <c:v>0.537735849056604</c:v>
                </c:pt>
                <c:pt idx="9">
                  <c:v>0.555555555555556</c:v>
                </c:pt>
                <c:pt idx="10">
                  <c:v>0.507462686567164</c:v>
                </c:pt>
                <c:pt idx="11">
                  <c:v>0.489795918367347</c:v>
                </c:pt>
                <c:pt idx="12">
                  <c:v>0.606060606060606</c:v>
                </c:pt>
                <c:pt idx="13">
                  <c:v>0.553571428571429</c:v>
                </c:pt>
                <c:pt idx="14">
                  <c:v>0.589285714285714</c:v>
                </c:pt>
                <c:pt idx="15">
                  <c:v>0.622222222222222</c:v>
                </c:pt>
                <c:pt idx="16">
                  <c:v>0.553191489361702</c:v>
                </c:pt>
                <c:pt idx="17">
                  <c:v>0.558139534883721</c:v>
                </c:pt>
                <c:pt idx="18">
                  <c:v>0.666666666666667</c:v>
                </c:pt>
                <c:pt idx="19">
                  <c:v>0.567567567567568</c:v>
                </c:pt>
                <c:pt idx="20">
                  <c:v>0.463414634146341</c:v>
                </c:pt>
                <c:pt idx="21">
                  <c:v>0.657894736842105</c:v>
                </c:pt>
                <c:pt idx="22">
                  <c:v>0.673913043478261</c:v>
                </c:pt>
                <c:pt idx="23">
                  <c:v>0.634146341463415</c:v>
                </c:pt>
                <c:pt idx="24">
                  <c:v>0.53125</c:v>
                </c:pt>
                <c:pt idx="25">
                  <c:v>0.571428571428571</c:v>
                </c:pt>
                <c:pt idx="26">
                  <c:v>0.558823529411765</c:v>
                </c:pt>
                <c:pt idx="27">
                  <c:v>0.555555555555556</c:v>
                </c:pt>
                <c:pt idx="28">
                  <c:v>0.387096774193548</c:v>
                </c:pt>
                <c:pt idx="29">
                  <c:v>0.625</c:v>
                </c:pt>
                <c:pt idx="30">
                  <c:v>0.613636363636364</c:v>
                </c:pt>
                <c:pt idx="31">
                  <c:v>0.5</c:v>
                </c:pt>
                <c:pt idx="32">
                  <c:v>0.45</c:v>
                </c:pt>
                <c:pt idx="33">
                  <c:v>0.68</c:v>
                </c:pt>
                <c:pt idx="34">
                  <c:v>0.5</c:v>
                </c:pt>
                <c:pt idx="35">
                  <c:v>0.636363636363636</c:v>
                </c:pt>
                <c:pt idx="36">
                  <c:v>0.5</c:v>
                </c:pt>
                <c:pt idx="37">
                  <c:v>0.625</c:v>
                </c:pt>
                <c:pt idx="38">
                  <c:v>0.675675675675676</c:v>
                </c:pt>
                <c:pt idx="39">
                  <c:v>0.6</c:v>
                </c:pt>
                <c:pt idx="40">
                  <c:v>0.615384615384615</c:v>
                </c:pt>
                <c:pt idx="41">
                  <c:v>0.62962962962963</c:v>
                </c:pt>
                <c:pt idx="42">
                  <c:v>0.681818181818182</c:v>
                </c:pt>
                <c:pt idx="43">
                  <c:v>0.592592592592593</c:v>
                </c:pt>
                <c:pt idx="44">
                  <c:v>0.583333333333333</c:v>
                </c:pt>
                <c:pt idx="45">
                  <c:v>0.44</c:v>
                </c:pt>
                <c:pt idx="46">
                  <c:v>0.611111111111111</c:v>
                </c:pt>
                <c:pt idx="47">
                  <c:v>0.433333333333333</c:v>
                </c:pt>
                <c:pt idx="48">
                  <c:v>0.722222222222222</c:v>
                </c:pt>
                <c:pt idx="49">
                  <c:v>0.586206896551724</c:v>
                </c:pt>
                <c:pt idx="50">
                  <c:v>0.571428571428571</c:v>
                </c:pt>
                <c:pt idx="51">
                  <c:v>0.458333333333333</c:v>
                </c:pt>
                <c:pt idx="52">
                  <c:v>0.56</c:v>
                </c:pt>
                <c:pt idx="53">
                  <c:v>0.625</c:v>
                </c:pt>
                <c:pt idx="54">
                  <c:v>0.5</c:v>
                </c:pt>
                <c:pt idx="55">
                  <c:v>0.5</c:v>
                </c:pt>
                <c:pt idx="56">
                  <c:v>0.541666666666667</c:v>
                </c:pt>
                <c:pt idx="57">
                  <c:v>0.684210526315789</c:v>
                </c:pt>
                <c:pt idx="58">
                  <c:v>0.809523809523809</c:v>
                </c:pt>
                <c:pt idx="59">
                  <c:v>0.666666666666667</c:v>
                </c:pt>
                <c:pt idx="60">
                  <c:v>0.5</c:v>
                </c:pt>
                <c:pt idx="61">
                  <c:v>0.6</c:v>
                </c:pt>
                <c:pt idx="62">
                  <c:v>0.666666666666667</c:v>
                </c:pt>
                <c:pt idx="63">
                  <c:v>0.666666666666667</c:v>
                </c:pt>
                <c:pt idx="64">
                  <c:v>0.666666666666667</c:v>
                </c:pt>
                <c:pt idx="65">
                  <c:v>0.521739130434783</c:v>
                </c:pt>
                <c:pt idx="66">
                  <c:v>0.333333333333333</c:v>
                </c:pt>
                <c:pt idx="67">
                  <c:v>0.571428571428571</c:v>
                </c:pt>
                <c:pt idx="68">
                  <c:v>0.764705882352941</c:v>
                </c:pt>
                <c:pt idx="69">
                  <c:v>0.684210526315789</c:v>
                </c:pt>
                <c:pt idx="70">
                  <c:v>0.454545454545454</c:v>
                </c:pt>
                <c:pt idx="71">
                  <c:v>0.772727272727273</c:v>
                </c:pt>
                <c:pt idx="72">
                  <c:v>0.478260869565217</c:v>
                </c:pt>
                <c:pt idx="73">
                  <c:v>0.807692307692308</c:v>
                </c:pt>
                <c:pt idx="74">
                  <c:v>0.533333333333333</c:v>
                </c:pt>
                <c:pt idx="75">
                  <c:v>0.586206896551724</c:v>
                </c:pt>
                <c:pt idx="76">
                  <c:v>0.722222222222222</c:v>
                </c:pt>
                <c:pt idx="77">
                  <c:v>0.375</c:v>
                </c:pt>
                <c:pt idx="78">
                  <c:v>0.6875</c:v>
                </c:pt>
                <c:pt idx="79">
                  <c:v>0.608695652173913</c:v>
                </c:pt>
                <c:pt idx="80">
                  <c:v>0.541666666666667</c:v>
                </c:pt>
                <c:pt idx="81">
                  <c:v>0.75</c:v>
                </c:pt>
                <c:pt idx="82">
                  <c:v>0.611111111111111</c:v>
                </c:pt>
                <c:pt idx="83">
                  <c:v>0.636363636363636</c:v>
                </c:pt>
                <c:pt idx="84">
                  <c:v>0.56</c:v>
                </c:pt>
                <c:pt idx="85">
                  <c:v>0.352941176470588</c:v>
                </c:pt>
                <c:pt idx="86">
                  <c:v>0.764705882352941</c:v>
                </c:pt>
                <c:pt idx="87">
                  <c:v>0.772727272727273</c:v>
                </c:pt>
                <c:pt idx="88">
                  <c:v>0.523809523809524</c:v>
                </c:pt>
                <c:pt idx="89">
                  <c:v>0.454545454545454</c:v>
                </c:pt>
                <c:pt idx="90">
                  <c:v>0.65</c:v>
                </c:pt>
                <c:pt idx="91">
                  <c:v>0.7</c:v>
                </c:pt>
                <c:pt idx="92">
                  <c:v>0.772727272727273</c:v>
                </c:pt>
                <c:pt idx="93">
                  <c:v>0.533333333333333</c:v>
                </c:pt>
                <c:pt idx="94">
                  <c:v>0.578947368421053</c:v>
                </c:pt>
                <c:pt idx="95">
                  <c:v>0.636363636363636</c:v>
                </c:pt>
                <c:pt idx="96">
                  <c:v>0.653846153846154</c:v>
                </c:pt>
                <c:pt idx="97">
                  <c:v>0.631578947368421</c:v>
                </c:pt>
                <c:pt idx="98">
                  <c:v>0.535714285714286</c:v>
                </c:pt>
                <c:pt idx="99">
                  <c:v>0.565217391304348</c:v>
                </c:pt>
                <c:pt idx="100">
                  <c:v>0.590909090909091</c:v>
                </c:pt>
                <c:pt idx="101">
                  <c:v>0.459459459459459</c:v>
                </c:pt>
                <c:pt idx="102">
                  <c:v>0.615384615384615</c:v>
                </c:pt>
                <c:pt idx="103">
                  <c:v>0.575757575757576</c:v>
                </c:pt>
                <c:pt idx="104">
                  <c:v>0.5</c:v>
                </c:pt>
                <c:pt idx="105">
                  <c:v>0.619047619047619</c:v>
                </c:pt>
                <c:pt idx="106">
                  <c:v>0.655172413793103</c:v>
                </c:pt>
                <c:pt idx="107">
                  <c:v>0.730769230769231</c:v>
                </c:pt>
                <c:pt idx="108">
                  <c:v>0.631578947368421</c:v>
                </c:pt>
                <c:pt idx="109">
                  <c:v>0.611111111111111</c:v>
                </c:pt>
                <c:pt idx="110">
                  <c:v>0.775</c:v>
                </c:pt>
                <c:pt idx="111">
                  <c:v>0.591836734693878</c:v>
                </c:pt>
                <c:pt idx="112">
                  <c:v>0.547619047619048</c:v>
                </c:pt>
                <c:pt idx="113">
                  <c:v>0.644444444444444</c:v>
                </c:pt>
                <c:pt idx="114">
                  <c:v>0.64</c:v>
                </c:pt>
                <c:pt idx="115">
                  <c:v>0.638888888888889</c:v>
                </c:pt>
                <c:pt idx="116">
                  <c:v>0.650793650793651</c:v>
                </c:pt>
                <c:pt idx="117">
                  <c:v>0.640625</c:v>
                </c:pt>
                <c:pt idx="118">
                  <c:v>0.661971830985915</c:v>
                </c:pt>
                <c:pt idx="119">
                  <c:v>0.666666666666667</c:v>
                </c:pt>
                <c:pt idx="120">
                  <c:v>0.61038961038961</c:v>
                </c:pt>
                <c:pt idx="121">
                  <c:v>0.595505617977528</c:v>
                </c:pt>
                <c:pt idx="122">
                  <c:v>0.573033707865168</c:v>
                </c:pt>
                <c:pt idx="123">
                  <c:v>0.630630630630631</c:v>
                </c:pt>
                <c:pt idx="124">
                  <c:v>0.643617021276596</c:v>
                </c:pt>
                <c:pt idx="125">
                  <c:v>0.641860465116279</c:v>
                </c:pt>
                <c:pt idx="126">
                  <c:v>0.644329896907216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'freq_each-syn'!$Q$2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7657480315"/>
                  <c:y val="0.1434428380878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</a:t>
                    </a:r>
                    <a:r>
                      <a:rPr lang="en-US" baseline="0"/>
                      <a:t>0</a:t>
                    </a:r>
                    <a:r>
                      <a:rPr lang="en-US" altLang="zh-CN" baseline="0"/>
                      <a:t>.43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&lt; 0.0001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'freq_each-syn'!$O$3:$O$132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'freq_each-syn'!$Q$3:$Q$132</c:f>
              <c:numCache>
                <c:formatCode>General</c:formatCode>
                <c:ptCount val="130"/>
                <c:pt idx="0">
                  <c:v>0.436298076923077</c:v>
                </c:pt>
                <c:pt idx="1">
                  <c:v>0.447183098591549</c:v>
                </c:pt>
                <c:pt idx="2">
                  <c:v>0.433070866141732</c:v>
                </c:pt>
                <c:pt idx="3">
                  <c:v>0.367088607594937</c:v>
                </c:pt>
                <c:pt idx="4">
                  <c:v>0.429577464788732</c:v>
                </c:pt>
                <c:pt idx="5">
                  <c:v>0.426573426573427</c:v>
                </c:pt>
                <c:pt idx="6">
                  <c:v>0.574712643678161</c:v>
                </c:pt>
                <c:pt idx="7">
                  <c:v>0.407407407407407</c:v>
                </c:pt>
                <c:pt idx="8">
                  <c:v>0.462264150943396</c:v>
                </c:pt>
                <c:pt idx="9">
                  <c:v>0.444444444444444</c:v>
                </c:pt>
                <c:pt idx="10">
                  <c:v>0.492537313432836</c:v>
                </c:pt>
                <c:pt idx="11">
                  <c:v>0.510204081632653</c:v>
                </c:pt>
                <c:pt idx="12">
                  <c:v>0.393939393939394</c:v>
                </c:pt>
                <c:pt idx="13">
                  <c:v>0.446428571428571</c:v>
                </c:pt>
                <c:pt idx="14">
                  <c:v>0.410714285714286</c:v>
                </c:pt>
                <c:pt idx="15">
                  <c:v>0.377777777777778</c:v>
                </c:pt>
                <c:pt idx="16">
                  <c:v>0.446808510638298</c:v>
                </c:pt>
                <c:pt idx="17">
                  <c:v>0.441860465116279</c:v>
                </c:pt>
                <c:pt idx="18">
                  <c:v>0.333333333333333</c:v>
                </c:pt>
                <c:pt idx="19">
                  <c:v>0.432432432432432</c:v>
                </c:pt>
                <c:pt idx="20">
                  <c:v>0.536585365853659</c:v>
                </c:pt>
                <c:pt idx="21">
                  <c:v>0.342105263157895</c:v>
                </c:pt>
                <c:pt idx="22">
                  <c:v>0.326086956521739</c:v>
                </c:pt>
                <c:pt idx="23">
                  <c:v>0.365853658536585</c:v>
                </c:pt>
                <c:pt idx="24">
                  <c:v>0.46875</c:v>
                </c:pt>
                <c:pt idx="25">
                  <c:v>0.428571428571429</c:v>
                </c:pt>
                <c:pt idx="26">
                  <c:v>0.441176470588235</c:v>
                </c:pt>
                <c:pt idx="27">
                  <c:v>0.444444444444444</c:v>
                </c:pt>
                <c:pt idx="28">
                  <c:v>0.612903225806452</c:v>
                </c:pt>
                <c:pt idx="29">
                  <c:v>0.375</c:v>
                </c:pt>
                <c:pt idx="30">
                  <c:v>0.386363636363636</c:v>
                </c:pt>
                <c:pt idx="31">
                  <c:v>0.5</c:v>
                </c:pt>
                <c:pt idx="32">
                  <c:v>0.55</c:v>
                </c:pt>
                <c:pt idx="33">
                  <c:v>0.32</c:v>
                </c:pt>
                <c:pt idx="34">
                  <c:v>0.5</c:v>
                </c:pt>
                <c:pt idx="35">
                  <c:v>0.363636363636364</c:v>
                </c:pt>
                <c:pt idx="36">
                  <c:v>0.5</c:v>
                </c:pt>
                <c:pt idx="37">
                  <c:v>0.375</c:v>
                </c:pt>
                <c:pt idx="38">
                  <c:v>0.324324324324324</c:v>
                </c:pt>
                <c:pt idx="39">
                  <c:v>0.4</c:v>
                </c:pt>
                <c:pt idx="40">
                  <c:v>0.384615384615385</c:v>
                </c:pt>
                <c:pt idx="41">
                  <c:v>0.37037037037037</c:v>
                </c:pt>
                <c:pt idx="42">
                  <c:v>0.318181818181818</c:v>
                </c:pt>
                <c:pt idx="43">
                  <c:v>0.407407407407407</c:v>
                </c:pt>
                <c:pt idx="44">
                  <c:v>0.416666666666667</c:v>
                </c:pt>
                <c:pt idx="45">
                  <c:v>0.56</c:v>
                </c:pt>
                <c:pt idx="46">
                  <c:v>0.388888888888889</c:v>
                </c:pt>
                <c:pt idx="47">
                  <c:v>0.566666666666667</c:v>
                </c:pt>
                <c:pt idx="48">
                  <c:v>0.277777777777778</c:v>
                </c:pt>
                <c:pt idx="49">
                  <c:v>0.413793103448276</c:v>
                </c:pt>
                <c:pt idx="50">
                  <c:v>0.428571428571429</c:v>
                </c:pt>
                <c:pt idx="51">
                  <c:v>0.541666666666667</c:v>
                </c:pt>
                <c:pt idx="52">
                  <c:v>0.44</c:v>
                </c:pt>
                <c:pt idx="53">
                  <c:v>0.375</c:v>
                </c:pt>
                <c:pt idx="54">
                  <c:v>0.5</c:v>
                </c:pt>
                <c:pt idx="55">
                  <c:v>0.5</c:v>
                </c:pt>
                <c:pt idx="56">
                  <c:v>0.458333333333333</c:v>
                </c:pt>
                <c:pt idx="57">
                  <c:v>0.31578947368421</c:v>
                </c:pt>
                <c:pt idx="58">
                  <c:v>0.19047619047619</c:v>
                </c:pt>
                <c:pt idx="59">
                  <c:v>0.333333333333333</c:v>
                </c:pt>
                <c:pt idx="60">
                  <c:v>0.5</c:v>
                </c:pt>
                <c:pt idx="61">
                  <c:v>0.4</c:v>
                </c:pt>
                <c:pt idx="62">
                  <c:v>0.333333333333333</c:v>
                </c:pt>
                <c:pt idx="63">
                  <c:v>0.333333333333333</c:v>
                </c:pt>
                <c:pt idx="64">
                  <c:v>0.333333333333333</c:v>
                </c:pt>
                <c:pt idx="65">
                  <c:v>0.478260869565217</c:v>
                </c:pt>
                <c:pt idx="66">
                  <c:v>0.666666666666667</c:v>
                </c:pt>
                <c:pt idx="67">
                  <c:v>0.428571428571429</c:v>
                </c:pt>
                <c:pt idx="68">
                  <c:v>0.235294117647059</c:v>
                </c:pt>
                <c:pt idx="69">
                  <c:v>0.31578947368421</c:v>
                </c:pt>
                <c:pt idx="70">
                  <c:v>0.545454545454545</c:v>
                </c:pt>
                <c:pt idx="71">
                  <c:v>0.227272727272727</c:v>
                </c:pt>
                <c:pt idx="72">
                  <c:v>0.521739130434783</c:v>
                </c:pt>
                <c:pt idx="73">
                  <c:v>0.192307692307692</c:v>
                </c:pt>
                <c:pt idx="74">
                  <c:v>0.466666666666667</c:v>
                </c:pt>
                <c:pt idx="75">
                  <c:v>0.413793103448276</c:v>
                </c:pt>
                <c:pt idx="76">
                  <c:v>0.277777777777778</c:v>
                </c:pt>
                <c:pt idx="77">
                  <c:v>0.625</c:v>
                </c:pt>
                <c:pt idx="78">
                  <c:v>0.3125</c:v>
                </c:pt>
                <c:pt idx="79">
                  <c:v>0.391304347826087</c:v>
                </c:pt>
                <c:pt idx="80">
                  <c:v>0.458333333333333</c:v>
                </c:pt>
                <c:pt idx="81">
                  <c:v>0.25</c:v>
                </c:pt>
                <c:pt idx="82">
                  <c:v>0.388888888888889</c:v>
                </c:pt>
                <c:pt idx="83">
                  <c:v>0.363636363636364</c:v>
                </c:pt>
                <c:pt idx="84">
                  <c:v>0.44</c:v>
                </c:pt>
                <c:pt idx="85">
                  <c:v>0.647058823529412</c:v>
                </c:pt>
                <c:pt idx="86">
                  <c:v>0.235294117647059</c:v>
                </c:pt>
                <c:pt idx="87">
                  <c:v>0.227272727272727</c:v>
                </c:pt>
                <c:pt idx="88">
                  <c:v>0.476190476190476</c:v>
                </c:pt>
                <c:pt idx="89">
                  <c:v>0.545454545454545</c:v>
                </c:pt>
                <c:pt idx="90">
                  <c:v>0.35</c:v>
                </c:pt>
                <c:pt idx="91">
                  <c:v>0.3</c:v>
                </c:pt>
                <c:pt idx="92">
                  <c:v>0.227272727272727</c:v>
                </c:pt>
                <c:pt idx="93">
                  <c:v>0.466666666666667</c:v>
                </c:pt>
                <c:pt idx="94">
                  <c:v>0.421052631578947</c:v>
                </c:pt>
                <c:pt idx="95">
                  <c:v>0.363636363636364</c:v>
                </c:pt>
                <c:pt idx="96">
                  <c:v>0.346153846153846</c:v>
                </c:pt>
                <c:pt idx="97">
                  <c:v>0.368421052631579</c:v>
                </c:pt>
                <c:pt idx="98">
                  <c:v>0.464285714285714</c:v>
                </c:pt>
                <c:pt idx="99">
                  <c:v>0.434782608695652</c:v>
                </c:pt>
                <c:pt idx="100">
                  <c:v>0.409090909090909</c:v>
                </c:pt>
                <c:pt idx="101">
                  <c:v>0.540540540540541</c:v>
                </c:pt>
                <c:pt idx="102">
                  <c:v>0.384615384615385</c:v>
                </c:pt>
                <c:pt idx="103">
                  <c:v>0.424242424242424</c:v>
                </c:pt>
                <c:pt idx="104">
                  <c:v>0.5</c:v>
                </c:pt>
                <c:pt idx="105">
                  <c:v>0.380952380952381</c:v>
                </c:pt>
                <c:pt idx="106">
                  <c:v>0.344827586206897</c:v>
                </c:pt>
                <c:pt idx="107">
                  <c:v>0.269230769230769</c:v>
                </c:pt>
                <c:pt idx="108">
                  <c:v>0.368421052631579</c:v>
                </c:pt>
                <c:pt idx="109">
                  <c:v>0.388888888888889</c:v>
                </c:pt>
                <c:pt idx="110">
                  <c:v>0.225</c:v>
                </c:pt>
                <c:pt idx="111">
                  <c:v>0.408163265306122</c:v>
                </c:pt>
                <c:pt idx="112">
                  <c:v>0.452380952380952</c:v>
                </c:pt>
                <c:pt idx="113">
                  <c:v>0.355555555555556</c:v>
                </c:pt>
                <c:pt idx="114">
                  <c:v>0.36</c:v>
                </c:pt>
                <c:pt idx="115">
                  <c:v>0.361111111111111</c:v>
                </c:pt>
                <c:pt idx="116">
                  <c:v>0.349206349206349</c:v>
                </c:pt>
                <c:pt idx="117">
                  <c:v>0.359375</c:v>
                </c:pt>
                <c:pt idx="118">
                  <c:v>0.338028169014084</c:v>
                </c:pt>
                <c:pt idx="119">
                  <c:v>0.333333333333333</c:v>
                </c:pt>
                <c:pt idx="120">
                  <c:v>0.38961038961039</c:v>
                </c:pt>
                <c:pt idx="121">
                  <c:v>0.404494382022472</c:v>
                </c:pt>
                <c:pt idx="122">
                  <c:v>0.426966292134831</c:v>
                </c:pt>
                <c:pt idx="123">
                  <c:v>0.369369369369369</c:v>
                </c:pt>
                <c:pt idx="124">
                  <c:v>0.356382978723404</c:v>
                </c:pt>
                <c:pt idx="125">
                  <c:v>0.358139534883721</c:v>
                </c:pt>
                <c:pt idx="126">
                  <c:v>0.355670103092783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289312"/>
        <c:axId val="-2063062192"/>
      </c:scatterChart>
      <c:valAx>
        <c:axId val="-206328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063062192"/>
        <c:crosses val="autoZero"/>
        <c:crossBetween val="midCat"/>
      </c:valAx>
      <c:valAx>
        <c:axId val="-2063062192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A/T</a:t>
                </a:r>
                <a:r>
                  <a:rPr lang="zh-CN"/>
                  <a:t>→</a:t>
                </a:r>
                <a:r>
                  <a:rPr lang="en-US"/>
                  <a:t>G/C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063289312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'freq_each-syn'!$R$2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07583502667005"/>
                  <c:y val="-0.2462419861451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</a:t>
                    </a:r>
                    <a:r>
                      <a:rPr lang="en-US" baseline="0"/>
                      <a:t>0.</a:t>
                    </a:r>
                    <a:r>
                      <a:rPr lang="en-US" altLang="zh-CN" baseline="0"/>
                      <a:t>25</a:t>
                    </a:r>
                    <a:endParaRPr lang="zh-CN" altLang="en-US" baseline="0"/>
                  </a:p>
                  <a:p>
                    <a:pPr>
                      <a:defRPr/>
                    </a:pPr>
                    <a:r>
                      <a:rPr lang="en-US" altLang="zh-CN" i="1" baseline="0"/>
                      <a:t>P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value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=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0.0046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'freq_each-syn'!$O$3:$O$132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'freq_each-syn'!$R$3:$R$132</c:f>
              <c:numCache>
                <c:formatCode>General</c:formatCode>
                <c:ptCount val="130"/>
                <c:pt idx="0">
                  <c:v>0.620608899297424</c:v>
                </c:pt>
                <c:pt idx="1">
                  <c:v>0.653061224489796</c:v>
                </c:pt>
                <c:pt idx="2">
                  <c:v>0.587719298245614</c:v>
                </c:pt>
                <c:pt idx="3">
                  <c:v>0.666666666666667</c:v>
                </c:pt>
                <c:pt idx="4">
                  <c:v>0.525179856115108</c:v>
                </c:pt>
                <c:pt idx="5">
                  <c:v>0.635220125786163</c:v>
                </c:pt>
                <c:pt idx="6">
                  <c:v>0.637362637362637</c:v>
                </c:pt>
                <c:pt idx="7">
                  <c:v>0.625</c:v>
                </c:pt>
                <c:pt idx="8">
                  <c:v>0.63302752293578</c:v>
                </c:pt>
                <c:pt idx="9">
                  <c:v>0.659574468085106</c:v>
                </c:pt>
                <c:pt idx="10">
                  <c:v>0.627118644067797</c:v>
                </c:pt>
                <c:pt idx="11">
                  <c:v>0.696428571428571</c:v>
                </c:pt>
                <c:pt idx="12">
                  <c:v>0.666666666666667</c:v>
                </c:pt>
                <c:pt idx="13">
                  <c:v>0.609756097560976</c:v>
                </c:pt>
                <c:pt idx="14">
                  <c:v>0.534883720930233</c:v>
                </c:pt>
                <c:pt idx="15">
                  <c:v>0.674418604651163</c:v>
                </c:pt>
                <c:pt idx="16">
                  <c:v>0.738095238095238</c:v>
                </c:pt>
                <c:pt idx="17">
                  <c:v>0.7</c:v>
                </c:pt>
                <c:pt idx="18">
                  <c:v>0.578947368421053</c:v>
                </c:pt>
                <c:pt idx="19">
                  <c:v>0.6</c:v>
                </c:pt>
                <c:pt idx="20">
                  <c:v>0.631578947368421</c:v>
                </c:pt>
                <c:pt idx="21">
                  <c:v>0.6</c:v>
                </c:pt>
                <c:pt idx="22">
                  <c:v>0.68</c:v>
                </c:pt>
                <c:pt idx="23">
                  <c:v>0.703703703703704</c:v>
                </c:pt>
                <c:pt idx="24">
                  <c:v>0.53125</c:v>
                </c:pt>
                <c:pt idx="25">
                  <c:v>0.536585365853659</c:v>
                </c:pt>
                <c:pt idx="26">
                  <c:v>0.482758620689655</c:v>
                </c:pt>
                <c:pt idx="27">
                  <c:v>0.64</c:v>
                </c:pt>
                <c:pt idx="28">
                  <c:v>0.619047619047619</c:v>
                </c:pt>
                <c:pt idx="29">
                  <c:v>0.615384615384615</c:v>
                </c:pt>
                <c:pt idx="30">
                  <c:v>0.558823529411765</c:v>
                </c:pt>
                <c:pt idx="31">
                  <c:v>0.6</c:v>
                </c:pt>
                <c:pt idx="32">
                  <c:v>0.736842105263158</c:v>
                </c:pt>
                <c:pt idx="33">
                  <c:v>0.6</c:v>
                </c:pt>
                <c:pt idx="34">
                  <c:v>0.692307692307692</c:v>
                </c:pt>
                <c:pt idx="35">
                  <c:v>0.789473684210526</c:v>
                </c:pt>
                <c:pt idx="36">
                  <c:v>0.590909090909091</c:v>
                </c:pt>
                <c:pt idx="37">
                  <c:v>0.666666666666667</c:v>
                </c:pt>
                <c:pt idx="38">
                  <c:v>0.476190476190476</c:v>
                </c:pt>
                <c:pt idx="39">
                  <c:v>0.56</c:v>
                </c:pt>
                <c:pt idx="40">
                  <c:v>0.55</c:v>
                </c:pt>
                <c:pt idx="41">
                  <c:v>0.470588235294118</c:v>
                </c:pt>
                <c:pt idx="42">
                  <c:v>0.615384615384615</c:v>
                </c:pt>
                <c:pt idx="43">
                  <c:v>0.631578947368421</c:v>
                </c:pt>
                <c:pt idx="44">
                  <c:v>0.56</c:v>
                </c:pt>
                <c:pt idx="45">
                  <c:v>0.785714285714286</c:v>
                </c:pt>
                <c:pt idx="46">
                  <c:v>0.647058823529412</c:v>
                </c:pt>
                <c:pt idx="47">
                  <c:v>0.714285714285714</c:v>
                </c:pt>
                <c:pt idx="48">
                  <c:v>0.655172413793103</c:v>
                </c:pt>
                <c:pt idx="49">
                  <c:v>0.666666666666667</c:v>
                </c:pt>
                <c:pt idx="50">
                  <c:v>0.470588235294118</c:v>
                </c:pt>
                <c:pt idx="51">
                  <c:v>0.555555555555556</c:v>
                </c:pt>
                <c:pt idx="52">
                  <c:v>0.615384615384615</c:v>
                </c:pt>
                <c:pt idx="53">
                  <c:v>0.6</c:v>
                </c:pt>
                <c:pt idx="54">
                  <c:v>0.608695652173913</c:v>
                </c:pt>
                <c:pt idx="55">
                  <c:v>0.818181818181818</c:v>
                </c:pt>
                <c:pt idx="56">
                  <c:v>0.769230769230769</c:v>
                </c:pt>
                <c:pt idx="57">
                  <c:v>0.5625</c:v>
                </c:pt>
                <c:pt idx="58">
                  <c:v>0.565217391304348</c:v>
                </c:pt>
                <c:pt idx="59">
                  <c:v>0.642857142857143</c:v>
                </c:pt>
                <c:pt idx="60">
                  <c:v>0.571428571428571</c:v>
                </c:pt>
                <c:pt idx="61">
                  <c:v>0.636363636363636</c:v>
                </c:pt>
                <c:pt idx="62">
                  <c:v>0.642857142857143</c:v>
                </c:pt>
                <c:pt idx="63">
                  <c:v>0.526315789473684</c:v>
                </c:pt>
                <c:pt idx="64">
                  <c:v>0.555555555555556</c:v>
                </c:pt>
                <c:pt idx="65">
                  <c:v>0.619047619047619</c:v>
                </c:pt>
                <c:pt idx="66">
                  <c:v>0.636363636363636</c:v>
                </c:pt>
                <c:pt idx="67">
                  <c:v>0.521739130434783</c:v>
                </c:pt>
                <c:pt idx="68">
                  <c:v>0.615384615384615</c:v>
                </c:pt>
                <c:pt idx="69">
                  <c:v>0.909090909090909</c:v>
                </c:pt>
                <c:pt idx="70">
                  <c:v>0.5</c:v>
                </c:pt>
                <c:pt idx="71">
                  <c:v>0.5625</c:v>
                </c:pt>
                <c:pt idx="72">
                  <c:v>0.571428571428571</c:v>
                </c:pt>
                <c:pt idx="73">
                  <c:v>0.578947368421053</c:v>
                </c:pt>
                <c:pt idx="74">
                  <c:v>0.466666666666667</c:v>
                </c:pt>
                <c:pt idx="75">
                  <c:v>0.583333333333333</c:v>
                </c:pt>
                <c:pt idx="76">
                  <c:v>0.724137931034483</c:v>
                </c:pt>
                <c:pt idx="77">
                  <c:v>0.421052631578947</c:v>
                </c:pt>
                <c:pt idx="78">
                  <c:v>0.75</c:v>
                </c:pt>
                <c:pt idx="79">
                  <c:v>0.736842105263158</c:v>
                </c:pt>
                <c:pt idx="80">
                  <c:v>0.692307692307692</c:v>
                </c:pt>
                <c:pt idx="81">
                  <c:v>0.6</c:v>
                </c:pt>
                <c:pt idx="82">
                  <c:v>0.583333333333333</c:v>
                </c:pt>
                <c:pt idx="83">
                  <c:v>0.45</c:v>
                </c:pt>
                <c:pt idx="84">
                  <c:v>0.545454545454545</c:v>
                </c:pt>
                <c:pt idx="85">
                  <c:v>0.739130434782609</c:v>
                </c:pt>
                <c:pt idx="86">
                  <c:v>0.533333333333333</c:v>
                </c:pt>
                <c:pt idx="87">
                  <c:v>0.538461538461538</c:v>
                </c:pt>
                <c:pt idx="88">
                  <c:v>0.555555555555556</c:v>
                </c:pt>
                <c:pt idx="89">
                  <c:v>0.55</c:v>
                </c:pt>
                <c:pt idx="90">
                  <c:v>0.533333333333333</c:v>
                </c:pt>
                <c:pt idx="91">
                  <c:v>0.666666666666667</c:v>
                </c:pt>
                <c:pt idx="92">
                  <c:v>0.611111111111111</c:v>
                </c:pt>
                <c:pt idx="93">
                  <c:v>0.538461538461538</c:v>
                </c:pt>
                <c:pt idx="94">
                  <c:v>0.565217391304348</c:v>
                </c:pt>
                <c:pt idx="95">
                  <c:v>0.416666666666667</c:v>
                </c:pt>
                <c:pt idx="96">
                  <c:v>0.647058823529412</c:v>
                </c:pt>
                <c:pt idx="97">
                  <c:v>0.692307692307692</c:v>
                </c:pt>
                <c:pt idx="98">
                  <c:v>0.541666666666667</c:v>
                </c:pt>
                <c:pt idx="99">
                  <c:v>0.65</c:v>
                </c:pt>
                <c:pt idx="100">
                  <c:v>0.6875</c:v>
                </c:pt>
                <c:pt idx="101">
                  <c:v>0.575757575757576</c:v>
                </c:pt>
                <c:pt idx="102">
                  <c:v>0.620689655172414</c:v>
                </c:pt>
                <c:pt idx="103">
                  <c:v>0.476190476190476</c:v>
                </c:pt>
                <c:pt idx="104">
                  <c:v>0.482758620689655</c:v>
                </c:pt>
                <c:pt idx="105">
                  <c:v>0.5</c:v>
                </c:pt>
                <c:pt idx="106">
                  <c:v>0.617647058823529</c:v>
                </c:pt>
                <c:pt idx="107">
                  <c:v>0.703703703703704</c:v>
                </c:pt>
                <c:pt idx="108">
                  <c:v>0.689655172413793</c:v>
                </c:pt>
                <c:pt idx="109">
                  <c:v>0.5</c:v>
                </c:pt>
                <c:pt idx="110">
                  <c:v>0.542857142857143</c:v>
                </c:pt>
                <c:pt idx="111">
                  <c:v>0.538461538461538</c:v>
                </c:pt>
                <c:pt idx="112">
                  <c:v>0.606060606060606</c:v>
                </c:pt>
                <c:pt idx="113">
                  <c:v>0.333333333333333</c:v>
                </c:pt>
                <c:pt idx="114">
                  <c:v>0.521739130434783</c:v>
                </c:pt>
                <c:pt idx="115">
                  <c:v>0.742857142857143</c:v>
                </c:pt>
                <c:pt idx="116">
                  <c:v>0.7</c:v>
                </c:pt>
                <c:pt idx="117">
                  <c:v>0.63265306122449</c:v>
                </c:pt>
                <c:pt idx="118">
                  <c:v>0.543859649122807</c:v>
                </c:pt>
                <c:pt idx="119">
                  <c:v>0.488372093023256</c:v>
                </c:pt>
                <c:pt idx="120">
                  <c:v>0.537037037037037</c:v>
                </c:pt>
                <c:pt idx="121">
                  <c:v>0.549295774647887</c:v>
                </c:pt>
                <c:pt idx="122">
                  <c:v>0.58</c:v>
                </c:pt>
                <c:pt idx="123">
                  <c:v>0.506666666666667</c:v>
                </c:pt>
                <c:pt idx="124">
                  <c:v>0.530973451327434</c:v>
                </c:pt>
                <c:pt idx="125">
                  <c:v>0.55</c:v>
                </c:pt>
                <c:pt idx="126">
                  <c:v>0.589242053789731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'freq_each-syn'!$S$2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838995427991"/>
                  <c:y val="0.2260608407555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0</a:t>
                    </a:r>
                    <a:r>
                      <a:rPr lang="en-US" altLang="zh-CN" baseline="0"/>
                      <a:t>.25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 0.0046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'freq_each-syn'!$O$3:$O$132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'freq_each-syn'!$S$3:$S$132</c:f>
              <c:numCache>
                <c:formatCode>General</c:formatCode>
                <c:ptCount val="130"/>
                <c:pt idx="0">
                  <c:v>0.379391100702576</c:v>
                </c:pt>
                <c:pt idx="1">
                  <c:v>0.346938775510204</c:v>
                </c:pt>
                <c:pt idx="2">
                  <c:v>0.412280701754386</c:v>
                </c:pt>
                <c:pt idx="3">
                  <c:v>0.333333333333333</c:v>
                </c:pt>
                <c:pt idx="4">
                  <c:v>0.474820143884892</c:v>
                </c:pt>
                <c:pt idx="5">
                  <c:v>0.364779874213836</c:v>
                </c:pt>
                <c:pt idx="6">
                  <c:v>0.362637362637363</c:v>
                </c:pt>
                <c:pt idx="7">
                  <c:v>0.375</c:v>
                </c:pt>
                <c:pt idx="8">
                  <c:v>0.36697247706422</c:v>
                </c:pt>
                <c:pt idx="9">
                  <c:v>0.340425531914894</c:v>
                </c:pt>
                <c:pt idx="10">
                  <c:v>0.372881355932203</c:v>
                </c:pt>
                <c:pt idx="11">
                  <c:v>0.303571428571429</c:v>
                </c:pt>
                <c:pt idx="12">
                  <c:v>0.333333333333333</c:v>
                </c:pt>
                <c:pt idx="13">
                  <c:v>0.390243902439024</c:v>
                </c:pt>
                <c:pt idx="14">
                  <c:v>0.465116279069767</c:v>
                </c:pt>
                <c:pt idx="15">
                  <c:v>0.325581395348837</c:v>
                </c:pt>
                <c:pt idx="16">
                  <c:v>0.261904761904762</c:v>
                </c:pt>
                <c:pt idx="17">
                  <c:v>0.3</c:v>
                </c:pt>
                <c:pt idx="18">
                  <c:v>0.421052631578947</c:v>
                </c:pt>
                <c:pt idx="19">
                  <c:v>0.4</c:v>
                </c:pt>
                <c:pt idx="20">
                  <c:v>0.368421052631579</c:v>
                </c:pt>
                <c:pt idx="21">
                  <c:v>0.4</c:v>
                </c:pt>
                <c:pt idx="22">
                  <c:v>0.32</c:v>
                </c:pt>
                <c:pt idx="23">
                  <c:v>0.296296296296296</c:v>
                </c:pt>
                <c:pt idx="24">
                  <c:v>0.46875</c:v>
                </c:pt>
                <c:pt idx="25">
                  <c:v>0.463414634146341</c:v>
                </c:pt>
                <c:pt idx="26">
                  <c:v>0.517241379310345</c:v>
                </c:pt>
                <c:pt idx="27">
                  <c:v>0.36</c:v>
                </c:pt>
                <c:pt idx="28">
                  <c:v>0.380952380952381</c:v>
                </c:pt>
                <c:pt idx="29">
                  <c:v>0.384615384615385</c:v>
                </c:pt>
                <c:pt idx="30">
                  <c:v>0.441176470588235</c:v>
                </c:pt>
                <c:pt idx="31">
                  <c:v>0.4</c:v>
                </c:pt>
                <c:pt idx="32">
                  <c:v>0.263157894736842</c:v>
                </c:pt>
                <c:pt idx="33">
                  <c:v>0.4</c:v>
                </c:pt>
                <c:pt idx="34">
                  <c:v>0.307692307692308</c:v>
                </c:pt>
                <c:pt idx="35">
                  <c:v>0.210526315789474</c:v>
                </c:pt>
                <c:pt idx="36">
                  <c:v>0.409090909090909</c:v>
                </c:pt>
                <c:pt idx="37">
                  <c:v>0.333333333333333</c:v>
                </c:pt>
                <c:pt idx="38">
                  <c:v>0.523809523809524</c:v>
                </c:pt>
                <c:pt idx="39">
                  <c:v>0.44</c:v>
                </c:pt>
                <c:pt idx="40">
                  <c:v>0.45</c:v>
                </c:pt>
                <c:pt idx="41">
                  <c:v>0.529411764705882</c:v>
                </c:pt>
                <c:pt idx="42">
                  <c:v>0.384615384615385</c:v>
                </c:pt>
                <c:pt idx="43">
                  <c:v>0.368421052631579</c:v>
                </c:pt>
                <c:pt idx="44">
                  <c:v>0.44</c:v>
                </c:pt>
                <c:pt idx="45">
                  <c:v>0.214285714285714</c:v>
                </c:pt>
                <c:pt idx="46">
                  <c:v>0.352941176470588</c:v>
                </c:pt>
                <c:pt idx="47">
                  <c:v>0.285714285714286</c:v>
                </c:pt>
                <c:pt idx="48">
                  <c:v>0.344827586206897</c:v>
                </c:pt>
                <c:pt idx="49">
                  <c:v>0.333333333333333</c:v>
                </c:pt>
                <c:pt idx="50">
                  <c:v>0.529411764705882</c:v>
                </c:pt>
                <c:pt idx="51">
                  <c:v>0.444444444444444</c:v>
                </c:pt>
                <c:pt idx="52">
                  <c:v>0.384615384615385</c:v>
                </c:pt>
                <c:pt idx="53">
                  <c:v>0.4</c:v>
                </c:pt>
                <c:pt idx="54">
                  <c:v>0.391304347826087</c:v>
                </c:pt>
                <c:pt idx="55">
                  <c:v>0.181818181818182</c:v>
                </c:pt>
                <c:pt idx="56">
                  <c:v>0.230769230769231</c:v>
                </c:pt>
                <c:pt idx="57">
                  <c:v>0.4375</c:v>
                </c:pt>
                <c:pt idx="58">
                  <c:v>0.434782608695652</c:v>
                </c:pt>
                <c:pt idx="59">
                  <c:v>0.357142857142857</c:v>
                </c:pt>
                <c:pt idx="60">
                  <c:v>0.428571428571429</c:v>
                </c:pt>
                <c:pt idx="61">
                  <c:v>0.363636363636364</c:v>
                </c:pt>
                <c:pt idx="62">
                  <c:v>0.357142857142857</c:v>
                </c:pt>
                <c:pt idx="63">
                  <c:v>0.473684210526316</c:v>
                </c:pt>
                <c:pt idx="64">
                  <c:v>0.444444444444444</c:v>
                </c:pt>
                <c:pt idx="65">
                  <c:v>0.380952380952381</c:v>
                </c:pt>
                <c:pt idx="66">
                  <c:v>0.363636363636364</c:v>
                </c:pt>
                <c:pt idx="67">
                  <c:v>0.478260869565217</c:v>
                </c:pt>
                <c:pt idx="68">
                  <c:v>0.384615384615385</c:v>
                </c:pt>
                <c:pt idx="69">
                  <c:v>0.0909090909090909</c:v>
                </c:pt>
                <c:pt idx="70">
                  <c:v>0.5</c:v>
                </c:pt>
                <c:pt idx="71">
                  <c:v>0.4375</c:v>
                </c:pt>
                <c:pt idx="72">
                  <c:v>0.428571428571429</c:v>
                </c:pt>
                <c:pt idx="73">
                  <c:v>0.421052631578947</c:v>
                </c:pt>
                <c:pt idx="74">
                  <c:v>0.533333333333333</c:v>
                </c:pt>
                <c:pt idx="75">
                  <c:v>0.416666666666667</c:v>
                </c:pt>
                <c:pt idx="76">
                  <c:v>0.275862068965517</c:v>
                </c:pt>
                <c:pt idx="77">
                  <c:v>0.578947368421053</c:v>
                </c:pt>
                <c:pt idx="78">
                  <c:v>0.25</c:v>
                </c:pt>
                <c:pt idx="79">
                  <c:v>0.263157894736842</c:v>
                </c:pt>
                <c:pt idx="80">
                  <c:v>0.307692307692308</c:v>
                </c:pt>
                <c:pt idx="81">
                  <c:v>0.4</c:v>
                </c:pt>
                <c:pt idx="82">
                  <c:v>0.416666666666667</c:v>
                </c:pt>
                <c:pt idx="83">
                  <c:v>0.55</c:v>
                </c:pt>
                <c:pt idx="84">
                  <c:v>0.454545454545454</c:v>
                </c:pt>
                <c:pt idx="85">
                  <c:v>0.260869565217391</c:v>
                </c:pt>
                <c:pt idx="86">
                  <c:v>0.466666666666667</c:v>
                </c:pt>
                <c:pt idx="87">
                  <c:v>0.461538461538462</c:v>
                </c:pt>
                <c:pt idx="88">
                  <c:v>0.444444444444444</c:v>
                </c:pt>
                <c:pt idx="89">
                  <c:v>0.45</c:v>
                </c:pt>
                <c:pt idx="90">
                  <c:v>0.466666666666667</c:v>
                </c:pt>
                <c:pt idx="91">
                  <c:v>0.333333333333333</c:v>
                </c:pt>
                <c:pt idx="92">
                  <c:v>0.388888888888889</c:v>
                </c:pt>
                <c:pt idx="93">
                  <c:v>0.461538461538462</c:v>
                </c:pt>
                <c:pt idx="94">
                  <c:v>0.434782608695652</c:v>
                </c:pt>
                <c:pt idx="95">
                  <c:v>0.583333333333333</c:v>
                </c:pt>
                <c:pt idx="96">
                  <c:v>0.352941176470588</c:v>
                </c:pt>
                <c:pt idx="97">
                  <c:v>0.307692307692308</c:v>
                </c:pt>
                <c:pt idx="98">
                  <c:v>0.458333333333333</c:v>
                </c:pt>
                <c:pt idx="99">
                  <c:v>0.35</c:v>
                </c:pt>
                <c:pt idx="100">
                  <c:v>0.3125</c:v>
                </c:pt>
                <c:pt idx="101">
                  <c:v>0.424242424242424</c:v>
                </c:pt>
                <c:pt idx="102">
                  <c:v>0.379310344827586</c:v>
                </c:pt>
                <c:pt idx="103">
                  <c:v>0.523809523809524</c:v>
                </c:pt>
                <c:pt idx="104">
                  <c:v>0.517241379310345</c:v>
                </c:pt>
                <c:pt idx="105">
                  <c:v>0.5</c:v>
                </c:pt>
                <c:pt idx="106">
                  <c:v>0.382352941176471</c:v>
                </c:pt>
                <c:pt idx="107">
                  <c:v>0.296296296296296</c:v>
                </c:pt>
                <c:pt idx="108">
                  <c:v>0.310344827586207</c:v>
                </c:pt>
                <c:pt idx="109">
                  <c:v>0.5</c:v>
                </c:pt>
                <c:pt idx="110">
                  <c:v>0.457142857142857</c:v>
                </c:pt>
                <c:pt idx="111">
                  <c:v>0.461538461538462</c:v>
                </c:pt>
                <c:pt idx="112">
                  <c:v>0.393939393939394</c:v>
                </c:pt>
                <c:pt idx="113">
                  <c:v>0.666666666666667</c:v>
                </c:pt>
                <c:pt idx="114">
                  <c:v>0.478260869565217</c:v>
                </c:pt>
                <c:pt idx="115">
                  <c:v>0.257142857142857</c:v>
                </c:pt>
                <c:pt idx="116">
                  <c:v>0.3</c:v>
                </c:pt>
                <c:pt idx="117">
                  <c:v>0.36734693877551</c:v>
                </c:pt>
                <c:pt idx="118">
                  <c:v>0.456140350877193</c:v>
                </c:pt>
                <c:pt idx="119">
                  <c:v>0.511627906976744</c:v>
                </c:pt>
                <c:pt idx="120">
                  <c:v>0.462962962962963</c:v>
                </c:pt>
                <c:pt idx="121">
                  <c:v>0.450704225352113</c:v>
                </c:pt>
                <c:pt idx="122">
                  <c:v>0.42</c:v>
                </c:pt>
                <c:pt idx="123">
                  <c:v>0.493333333333333</c:v>
                </c:pt>
                <c:pt idx="124">
                  <c:v>0.469026548672566</c:v>
                </c:pt>
                <c:pt idx="125">
                  <c:v>0.45</c:v>
                </c:pt>
                <c:pt idx="126">
                  <c:v>0.410757946210269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7673072"/>
        <c:axId val="-2014493152"/>
      </c:scatterChart>
      <c:valAx>
        <c:axId val="-977673072"/>
        <c:scaling>
          <c:orientation val="minMax"/>
          <c:max val="14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014493152"/>
        <c:crosses val="autoZero"/>
        <c:crossBetween val="midCat"/>
        <c:majorUnit val="20.0"/>
      </c:valAx>
      <c:valAx>
        <c:axId val="-2014493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/>
                  <a:t>G</a:t>
                </a:r>
                <a:r>
                  <a:rPr lang="en-US"/>
                  <a:t>/</a:t>
                </a:r>
                <a:r>
                  <a:rPr lang="en-US" altLang="zh-CN"/>
                  <a:t>C</a:t>
                </a:r>
                <a:r>
                  <a:rPr lang="zh-CN"/>
                  <a:t>→</a:t>
                </a:r>
                <a:r>
                  <a:rPr lang="en-US" altLang="zh-CN"/>
                  <a:t>A</a:t>
                </a:r>
                <a:r>
                  <a:rPr lang="en-US"/>
                  <a:t>/</a:t>
                </a:r>
                <a:r>
                  <a:rPr lang="en-US" altLang="zh-CN"/>
                  <a:t>T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977673072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'freq_each-nsy'!$P$2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951898653797"/>
                  <c:y val="-0.1695794070823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sz="1200" baseline="0"/>
                      <a:t>R = 0.</a:t>
                    </a:r>
                    <a:r>
                      <a:rPr lang="en-US" altLang="zh-CN" sz="1200" baseline="0"/>
                      <a:t>35</a:t>
                    </a:r>
                    <a:endParaRPr lang="zh-CN" altLang="en-US" sz="1200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&lt; 0.0001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'freq_each-nsy'!$O$3:$O$132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'freq_each-nsy'!$P$3:$P$132</c:f>
              <c:numCache>
                <c:formatCode>General</c:formatCode>
                <c:ptCount val="130"/>
                <c:pt idx="0">
                  <c:v>0.531746031746032</c:v>
                </c:pt>
                <c:pt idx="1">
                  <c:v>0.555012224938875</c:v>
                </c:pt>
                <c:pt idx="2">
                  <c:v>0.471428571428571</c:v>
                </c:pt>
                <c:pt idx="3">
                  <c:v>0.562814070351759</c:v>
                </c:pt>
                <c:pt idx="4">
                  <c:v>0.5</c:v>
                </c:pt>
                <c:pt idx="5">
                  <c:v>0.535211267605634</c:v>
                </c:pt>
                <c:pt idx="6">
                  <c:v>0.48936170212766</c:v>
                </c:pt>
                <c:pt idx="7">
                  <c:v>0.518518518518518</c:v>
                </c:pt>
                <c:pt idx="8">
                  <c:v>0.461538461538462</c:v>
                </c:pt>
                <c:pt idx="9">
                  <c:v>0.583333333333333</c:v>
                </c:pt>
                <c:pt idx="10">
                  <c:v>0.605263157894737</c:v>
                </c:pt>
                <c:pt idx="11">
                  <c:v>0.5625</c:v>
                </c:pt>
                <c:pt idx="12">
                  <c:v>0.538461538461538</c:v>
                </c:pt>
                <c:pt idx="13">
                  <c:v>0.571428571428571</c:v>
                </c:pt>
                <c:pt idx="14">
                  <c:v>0.444444444444444</c:v>
                </c:pt>
                <c:pt idx="15">
                  <c:v>0.647058823529412</c:v>
                </c:pt>
                <c:pt idx="16">
                  <c:v>0.3</c:v>
                </c:pt>
                <c:pt idx="17">
                  <c:v>0.4375</c:v>
                </c:pt>
                <c:pt idx="18">
                  <c:v>0.5</c:v>
                </c:pt>
                <c:pt idx="19">
                  <c:v>0.588235294117647</c:v>
                </c:pt>
                <c:pt idx="20">
                  <c:v>0.333333333333333</c:v>
                </c:pt>
                <c:pt idx="21">
                  <c:v>0.666666666666667</c:v>
                </c:pt>
                <c:pt idx="22">
                  <c:v>0.375</c:v>
                </c:pt>
                <c:pt idx="23">
                  <c:v>0.5625</c:v>
                </c:pt>
                <c:pt idx="24">
                  <c:v>0.5</c:v>
                </c:pt>
                <c:pt idx="25">
                  <c:v>0.428571428571429</c:v>
                </c:pt>
                <c:pt idx="26">
                  <c:v>0.384615384615385</c:v>
                </c:pt>
                <c:pt idx="27">
                  <c:v>0.5</c:v>
                </c:pt>
                <c:pt idx="28">
                  <c:v>0.25</c:v>
                </c:pt>
                <c:pt idx="29">
                  <c:v>0.545454545454545</c:v>
                </c:pt>
                <c:pt idx="30">
                  <c:v>0.444444444444444</c:v>
                </c:pt>
                <c:pt idx="31">
                  <c:v>0.428571428571429</c:v>
                </c:pt>
                <c:pt idx="32">
                  <c:v>0.416666666666667</c:v>
                </c:pt>
                <c:pt idx="33">
                  <c:v>0.555555555555556</c:v>
                </c:pt>
                <c:pt idx="34">
                  <c:v>0.5</c:v>
                </c:pt>
                <c:pt idx="35">
                  <c:v>0.6</c:v>
                </c:pt>
                <c:pt idx="36">
                  <c:v>0.5</c:v>
                </c:pt>
                <c:pt idx="37">
                  <c:v>0.5</c:v>
                </c:pt>
                <c:pt idx="38">
                  <c:v>0.571428571428571</c:v>
                </c:pt>
                <c:pt idx="39">
                  <c:v>0.75</c:v>
                </c:pt>
                <c:pt idx="40">
                  <c:v>0.5</c:v>
                </c:pt>
                <c:pt idx="41">
                  <c:v>0.5</c:v>
                </c:pt>
                <c:pt idx="42">
                  <c:v>0.222222222222222</c:v>
                </c:pt>
                <c:pt idx="43">
                  <c:v>0.2</c:v>
                </c:pt>
                <c:pt idx="44">
                  <c:v>0.5</c:v>
                </c:pt>
                <c:pt idx="45">
                  <c:v>0.428571428571429</c:v>
                </c:pt>
                <c:pt idx="46">
                  <c:v>0.555555555555556</c:v>
                </c:pt>
                <c:pt idx="47">
                  <c:v>0.5</c:v>
                </c:pt>
                <c:pt idx="48">
                  <c:v>0.384615384615385</c:v>
                </c:pt>
                <c:pt idx="49">
                  <c:v>0.75</c:v>
                </c:pt>
                <c:pt idx="50">
                  <c:v>0.875</c:v>
                </c:pt>
                <c:pt idx="51">
                  <c:v>0.333333333333333</c:v>
                </c:pt>
                <c:pt idx="52">
                  <c:v>0.666666666666667</c:v>
                </c:pt>
                <c:pt idx="53">
                  <c:v>0.625</c:v>
                </c:pt>
                <c:pt idx="54">
                  <c:v>0.8</c:v>
                </c:pt>
                <c:pt idx="55">
                  <c:v>0.2</c:v>
                </c:pt>
                <c:pt idx="56">
                  <c:v>0.75</c:v>
                </c:pt>
                <c:pt idx="57">
                  <c:v>0.666666666666667</c:v>
                </c:pt>
                <c:pt idx="58">
                  <c:v>0.642857142857143</c:v>
                </c:pt>
                <c:pt idx="59">
                  <c:v>1.0</c:v>
                </c:pt>
                <c:pt idx="60">
                  <c:v>0.666666666666667</c:v>
                </c:pt>
                <c:pt idx="61">
                  <c:v>0.6</c:v>
                </c:pt>
                <c:pt idx="62">
                  <c:v>0.4</c:v>
                </c:pt>
                <c:pt idx="63">
                  <c:v>0.5</c:v>
                </c:pt>
                <c:pt idx="64">
                  <c:v>1.0</c:v>
                </c:pt>
                <c:pt idx="65">
                  <c:v>0.666666666666667</c:v>
                </c:pt>
                <c:pt idx="66">
                  <c:v>0.666666666666667</c:v>
                </c:pt>
                <c:pt idx="67">
                  <c:v>0.666666666666667</c:v>
                </c:pt>
                <c:pt idx="68">
                  <c:v>0.833333333333333</c:v>
                </c:pt>
                <c:pt idx="69">
                  <c:v>0.5</c:v>
                </c:pt>
                <c:pt idx="70">
                  <c:v>0.333333333333333</c:v>
                </c:pt>
                <c:pt idx="71">
                  <c:v>0.25</c:v>
                </c:pt>
                <c:pt idx="72">
                  <c:v>0.5</c:v>
                </c:pt>
                <c:pt idx="73">
                  <c:v>0.555555555555556</c:v>
                </c:pt>
                <c:pt idx="74">
                  <c:v>0.666666666666667</c:v>
                </c:pt>
                <c:pt idx="75">
                  <c:v>0.0</c:v>
                </c:pt>
                <c:pt idx="76">
                  <c:v>0.75</c:v>
                </c:pt>
                <c:pt idx="77">
                  <c:v>0.8</c:v>
                </c:pt>
                <c:pt idx="78">
                  <c:v>0.75</c:v>
                </c:pt>
                <c:pt idx="79">
                  <c:v>0.666666666666667</c:v>
                </c:pt>
                <c:pt idx="80">
                  <c:v>0.555555555555556</c:v>
                </c:pt>
                <c:pt idx="81">
                  <c:v>0.5</c:v>
                </c:pt>
                <c:pt idx="82">
                  <c:v>0.333333333333333</c:v>
                </c:pt>
                <c:pt idx="83">
                  <c:v>0.5</c:v>
                </c:pt>
                <c:pt idx="84">
                  <c:v>0.0</c:v>
                </c:pt>
                <c:pt idx="85">
                  <c:v>0.6</c:v>
                </c:pt>
                <c:pt idx="86">
                  <c:v>0.857142857142857</c:v>
                </c:pt>
                <c:pt idx="87">
                  <c:v>0.6</c:v>
                </c:pt>
                <c:pt idx="88">
                  <c:v>0.666666666666667</c:v>
                </c:pt>
                <c:pt idx="89">
                  <c:v>0.5</c:v>
                </c:pt>
                <c:pt idx="90">
                  <c:v>0.666666666666667</c:v>
                </c:pt>
                <c:pt idx="91">
                  <c:v>1.0</c:v>
                </c:pt>
                <c:pt idx="92">
                  <c:v>0.6</c:v>
                </c:pt>
                <c:pt idx="93">
                  <c:v>0.5</c:v>
                </c:pt>
                <c:pt idx="94">
                  <c:v>0.5</c:v>
                </c:pt>
                <c:pt idx="95">
                  <c:v>0.6</c:v>
                </c:pt>
                <c:pt idx="96">
                  <c:v>1.0</c:v>
                </c:pt>
                <c:pt idx="97">
                  <c:v>0.75</c:v>
                </c:pt>
                <c:pt idx="98">
                  <c:v>0.714285714285714</c:v>
                </c:pt>
                <c:pt idx="99">
                  <c:v>0.8</c:v>
                </c:pt>
                <c:pt idx="100">
                  <c:v>0.5</c:v>
                </c:pt>
                <c:pt idx="101">
                  <c:v>0.818181818181818</c:v>
                </c:pt>
                <c:pt idx="102">
                  <c:v>0.818181818181818</c:v>
                </c:pt>
                <c:pt idx="103">
                  <c:v>0.333333333333333</c:v>
                </c:pt>
                <c:pt idx="104">
                  <c:v>0.5</c:v>
                </c:pt>
                <c:pt idx="105">
                  <c:v>0.833333333333333</c:v>
                </c:pt>
                <c:pt idx="106">
                  <c:v>0.6</c:v>
                </c:pt>
                <c:pt idx="107">
                  <c:v>0.0</c:v>
                </c:pt>
                <c:pt idx="108">
                  <c:v>0.5</c:v>
                </c:pt>
                <c:pt idx="109">
                  <c:v>0.571428571428571</c:v>
                </c:pt>
                <c:pt idx="110">
                  <c:v>0.333333333333333</c:v>
                </c:pt>
                <c:pt idx="111">
                  <c:v>0.833333333333333</c:v>
                </c:pt>
                <c:pt idx="112">
                  <c:v>0.5</c:v>
                </c:pt>
                <c:pt idx="113">
                  <c:v>0.416666666666667</c:v>
                </c:pt>
                <c:pt idx="114">
                  <c:v>0.25</c:v>
                </c:pt>
                <c:pt idx="115">
                  <c:v>0.375</c:v>
                </c:pt>
                <c:pt idx="116">
                  <c:v>0.833333333333333</c:v>
                </c:pt>
                <c:pt idx="117">
                  <c:v>0.714285714285714</c:v>
                </c:pt>
                <c:pt idx="118">
                  <c:v>0.8</c:v>
                </c:pt>
                <c:pt idx="119">
                  <c:v>0.6</c:v>
                </c:pt>
                <c:pt idx="120">
                  <c:v>0.5</c:v>
                </c:pt>
                <c:pt idx="121">
                  <c:v>0.714285714285714</c:v>
                </c:pt>
                <c:pt idx="122">
                  <c:v>0.421052631578947</c:v>
                </c:pt>
                <c:pt idx="123">
                  <c:v>0.5625</c:v>
                </c:pt>
                <c:pt idx="124">
                  <c:v>0.733333333333333</c:v>
                </c:pt>
                <c:pt idx="125">
                  <c:v>0.581395348837209</c:v>
                </c:pt>
                <c:pt idx="126">
                  <c:v>0.690721649484536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'freq_each-nsy'!$Q$2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7657480315"/>
                  <c:y val="0.1434428380878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</a:t>
                    </a:r>
                    <a:r>
                      <a:rPr lang="en-US" baseline="0"/>
                      <a:t>0</a:t>
                    </a:r>
                    <a:r>
                      <a:rPr lang="en-US" altLang="zh-CN" baseline="0"/>
                      <a:t>.35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&lt; 0.0001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'freq_each-nsy'!$O$3:$O$132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'freq_each-nsy'!$Q$3:$Q$132</c:f>
              <c:numCache>
                <c:formatCode>General</c:formatCode>
                <c:ptCount val="130"/>
                <c:pt idx="0">
                  <c:v>0.468253968253968</c:v>
                </c:pt>
                <c:pt idx="1">
                  <c:v>0.444987775061125</c:v>
                </c:pt>
                <c:pt idx="2">
                  <c:v>0.528571428571429</c:v>
                </c:pt>
                <c:pt idx="3">
                  <c:v>0.437185929648241</c:v>
                </c:pt>
                <c:pt idx="4">
                  <c:v>0.5</c:v>
                </c:pt>
                <c:pt idx="5">
                  <c:v>0.464788732394366</c:v>
                </c:pt>
                <c:pt idx="6">
                  <c:v>0.51063829787234</c:v>
                </c:pt>
                <c:pt idx="7">
                  <c:v>0.481481481481481</c:v>
                </c:pt>
                <c:pt idx="8">
                  <c:v>0.538461538461538</c:v>
                </c:pt>
                <c:pt idx="9">
                  <c:v>0.416666666666667</c:v>
                </c:pt>
                <c:pt idx="10">
                  <c:v>0.394736842105263</c:v>
                </c:pt>
                <c:pt idx="11">
                  <c:v>0.4375</c:v>
                </c:pt>
                <c:pt idx="12">
                  <c:v>0.461538461538462</c:v>
                </c:pt>
                <c:pt idx="13">
                  <c:v>0.428571428571429</c:v>
                </c:pt>
                <c:pt idx="14">
                  <c:v>0.555555555555556</c:v>
                </c:pt>
                <c:pt idx="15">
                  <c:v>0.352941176470588</c:v>
                </c:pt>
                <c:pt idx="16">
                  <c:v>0.7</c:v>
                </c:pt>
                <c:pt idx="17">
                  <c:v>0.5625</c:v>
                </c:pt>
                <c:pt idx="18">
                  <c:v>0.5</c:v>
                </c:pt>
                <c:pt idx="19">
                  <c:v>0.411764705882353</c:v>
                </c:pt>
                <c:pt idx="20">
                  <c:v>0.666666666666667</c:v>
                </c:pt>
                <c:pt idx="21">
                  <c:v>0.333333333333333</c:v>
                </c:pt>
                <c:pt idx="22">
                  <c:v>0.625</c:v>
                </c:pt>
                <c:pt idx="23">
                  <c:v>0.4375</c:v>
                </c:pt>
                <c:pt idx="24">
                  <c:v>0.5</c:v>
                </c:pt>
                <c:pt idx="25">
                  <c:v>0.571428571428571</c:v>
                </c:pt>
                <c:pt idx="26">
                  <c:v>0.615384615384615</c:v>
                </c:pt>
                <c:pt idx="27">
                  <c:v>0.5</c:v>
                </c:pt>
                <c:pt idx="28">
                  <c:v>0.75</c:v>
                </c:pt>
                <c:pt idx="29">
                  <c:v>0.454545454545454</c:v>
                </c:pt>
                <c:pt idx="30">
                  <c:v>0.555555555555556</c:v>
                </c:pt>
                <c:pt idx="31">
                  <c:v>0.571428571428571</c:v>
                </c:pt>
                <c:pt idx="32">
                  <c:v>0.583333333333333</c:v>
                </c:pt>
                <c:pt idx="33">
                  <c:v>0.444444444444444</c:v>
                </c:pt>
                <c:pt idx="34">
                  <c:v>0.5</c:v>
                </c:pt>
                <c:pt idx="35">
                  <c:v>0.4</c:v>
                </c:pt>
                <c:pt idx="36">
                  <c:v>0.5</c:v>
                </c:pt>
                <c:pt idx="37">
                  <c:v>0.5</c:v>
                </c:pt>
                <c:pt idx="38">
                  <c:v>0.428571428571429</c:v>
                </c:pt>
                <c:pt idx="39">
                  <c:v>0.25</c:v>
                </c:pt>
                <c:pt idx="40">
                  <c:v>0.5</c:v>
                </c:pt>
                <c:pt idx="41">
                  <c:v>0.5</c:v>
                </c:pt>
                <c:pt idx="42">
                  <c:v>0.777777777777778</c:v>
                </c:pt>
                <c:pt idx="43">
                  <c:v>0.8</c:v>
                </c:pt>
                <c:pt idx="44">
                  <c:v>0.5</c:v>
                </c:pt>
                <c:pt idx="45">
                  <c:v>0.571428571428571</c:v>
                </c:pt>
                <c:pt idx="46">
                  <c:v>0.444444444444444</c:v>
                </c:pt>
                <c:pt idx="47">
                  <c:v>0.5</c:v>
                </c:pt>
                <c:pt idx="48">
                  <c:v>0.615384615384615</c:v>
                </c:pt>
                <c:pt idx="49">
                  <c:v>0.25</c:v>
                </c:pt>
                <c:pt idx="50">
                  <c:v>0.125</c:v>
                </c:pt>
                <c:pt idx="51">
                  <c:v>0.666666666666667</c:v>
                </c:pt>
                <c:pt idx="52">
                  <c:v>0.333333333333333</c:v>
                </c:pt>
                <c:pt idx="53">
                  <c:v>0.375</c:v>
                </c:pt>
                <c:pt idx="54">
                  <c:v>0.2</c:v>
                </c:pt>
                <c:pt idx="55">
                  <c:v>0.8</c:v>
                </c:pt>
                <c:pt idx="56">
                  <c:v>0.25</c:v>
                </c:pt>
                <c:pt idx="57">
                  <c:v>0.333333333333333</c:v>
                </c:pt>
                <c:pt idx="58">
                  <c:v>0.357142857142857</c:v>
                </c:pt>
                <c:pt idx="59">
                  <c:v>0.0</c:v>
                </c:pt>
                <c:pt idx="60">
                  <c:v>0.333333333333333</c:v>
                </c:pt>
                <c:pt idx="61">
                  <c:v>0.4</c:v>
                </c:pt>
                <c:pt idx="62">
                  <c:v>0.6</c:v>
                </c:pt>
                <c:pt idx="63">
                  <c:v>0.5</c:v>
                </c:pt>
                <c:pt idx="64">
                  <c:v>0.0</c:v>
                </c:pt>
                <c:pt idx="65">
                  <c:v>0.333333333333333</c:v>
                </c:pt>
                <c:pt idx="66">
                  <c:v>0.333333333333333</c:v>
                </c:pt>
                <c:pt idx="67">
                  <c:v>0.333333333333333</c:v>
                </c:pt>
                <c:pt idx="68">
                  <c:v>0.166666666666667</c:v>
                </c:pt>
                <c:pt idx="69">
                  <c:v>0.5</c:v>
                </c:pt>
                <c:pt idx="70">
                  <c:v>0.666666666666667</c:v>
                </c:pt>
                <c:pt idx="71">
                  <c:v>0.75</c:v>
                </c:pt>
                <c:pt idx="72">
                  <c:v>0.5</c:v>
                </c:pt>
                <c:pt idx="73">
                  <c:v>0.444444444444444</c:v>
                </c:pt>
                <c:pt idx="74">
                  <c:v>0.333333333333333</c:v>
                </c:pt>
                <c:pt idx="75">
                  <c:v>1.0</c:v>
                </c:pt>
                <c:pt idx="76">
                  <c:v>0.25</c:v>
                </c:pt>
                <c:pt idx="77">
                  <c:v>0.2</c:v>
                </c:pt>
                <c:pt idx="78">
                  <c:v>0.25</c:v>
                </c:pt>
                <c:pt idx="79">
                  <c:v>0.333333333333333</c:v>
                </c:pt>
                <c:pt idx="80">
                  <c:v>0.444444444444444</c:v>
                </c:pt>
                <c:pt idx="81">
                  <c:v>0.5</c:v>
                </c:pt>
                <c:pt idx="82">
                  <c:v>0.666666666666667</c:v>
                </c:pt>
                <c:pt idx="83">
                  <c:v>0.5</c:v>
                </c:pt>
                <c:pt idx="84">
                  <c:v>1.0</c:v>
                </c:pt>
                <c:pt idx="85">
                  <c:v>0.4</c:v>
                </c:pt>
                <c:pt idx="86">
                  <c:v>0.142857142857143</c:v>
                </c:pt>
                <c:pt idx="87">
                  <c:v>0.4</c:v>
                </c:pt>
                <c:pt idx="88">
                  <c:v>0.333333333333333</c:v>
                </c:pt>
                <c:pt idx="89">
                  <c:v>0.5</c:v>
                </c:pt>
                <c:pt idx="90">
                  <c:v>0.333333333333333</c:v>
                </c:pt>
                <c:pt idx="91">
                  <c:v>0.0</c:v>
                </c:pt>
                <c:pt idx="92">
                  <c:v>0.4</c:v>
                </c:pt>
                <c:pt idx="93">
                  <c:v>0.5</c:v>
                </c:pt>
                <c:pt idx="94">
                  <c:v>0.5</c:v>
                </c:pt>
                <c:pt idx="95">
                  <c:v>0.4</c:v>
                </c:pt>
                <c:pt idx="96">
                  <c:v>0.0</c:v>
                </c:pt>
                <c:pt idx="97">
                  <c:v>0.25</c:v>
                </c:pt>
                <c:pt idx="98">
                  <c:v>0.285714285714286</c:v>
                </c:pt>
                <c:pt idx="99">
                  <c:v>0.2</c:v>
                </c:pt>
                <c:pt idx="100">
                  <c:v>0.5</c:v>
                </c:pt>
                <c:pt idx="101">
                  <c:v>0.181818181818182</c:v>
                </c:pt>
                <c:pt idx="102">
                  <c:v>0.181818181818182</c:v>
                </c:pt>
                <c:pt idx="103">
                  <c:v>0.666666666666667</c:v>
                </c:pt>
                <c:pt idx="104">
                  <c:v>0.5</c:v>
                </c:pt>
                <c:pt idx="105">
                  <c:v>0.166666666666667</c:v>
                </c:pt>
                <c:pt idx="106">
                  <c:v>0.4</c:v>
                </c:pt>
                <c:pt idx="107">
                  <c:v>1.0</c:v>
                </c:pt>
                <c:pt idx="108">
                  <c:v>0.5</c:v>
                </c:pt>
                <c:pt idx="109">
                  <c:v>0.428571428571429</c:v>
                </c:pt>
                <c:pt idx="110">
                  <c:v>0.666666666666667</c:v>
                </c:pt>
                <c:pt idx="111">
                  <c:v>0.166666666666667</c:v>
                </c:pt>
                <c:pt idx="112">
                  <c:v>0.5</c:v>
                </c:pt>
                <c:pt idx="113">
                  <c:v>0.583333333333333</c:v>
                </c:pt>
                <c:pt idx="114">
                  <c:v>0.75</c:v>
                </c:pt>
                <c:pt idx="115">
                  <c:v>0.625</c:v>
                </c:pt>
                <c:pt idx="116">
                  <c:v>0.166666666666667</c:v>
                </c:pt>
                <c:pt idx="117">
                  <c:v>0.285714285714286</c:v>
                </c:pt>
                <c:pt idx="118">
                  <c:v>0.2</c:v>
                </c:pt>
                <c:pt idx="119">
                  <c:v>0.4</c:v>
                </c:pt>
                <c:pt idx="120">
                  <c:v>0.5</c:v>
                </c:pt>
                <c:pt idx="121">
                  <c:v>0.285714285714286</c:v>
                </c:pt>
                <c:pt idx="122">
                  <c:v>0.578947368421053</c:v>
                </c:pt>
                <c:pt idx="123">
                  <c:v>0.4375</c:v>
                </c:pt>
                <c:pt idx="124">
                  <c:v>0.266666666666667</c:v>
                </c:pt>
                <c:pt idx="125">
                  <c:v>0.418604651162791</c:v>
                </c:pt>
                <c:pt idx="126">
                  <c:v>0.309278350515464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9393904"/>
        <c:axId val="-1009714656"/>
      </c:scatterChart>
      <c:valAx>
        <c:axId val="-100939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009714656"/>
        <c:crosses val="autoZero"/>
        <c:crossBetween val="midCat"/>
      </c:valAx>
      <c:valAx>
        <c:axId val="-1009714656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A/T</a:t>
                </a:r>
                <a:r>
                  <a:rPr lang="zh-CN"/>
                  <a:t>→</a:t>
                </a:r>
                <a:r>
                  <a:rPr lang="en-US"/>
                  <a:t>G/C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009393904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'freq_each-nsy'!$R$2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07583502667005"/>
                  <c:y val="-0.2462419861451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</a:t>
                    </a:r>
                    <a:r>
                      <a:rPr lang="en-US" baseline="0"/>
                      <a:t>0.</a:t>
                    </a:r>
                    <a:r>
                      <a:rPr lang="en-US" altLang="zh-CN" baseline="0"/>
                      <a:t>26</a:t>
                    </a:r>
                    <a:endParaRPr lang="zh-CN" altLang="en-US" baseline="0"/>
                  </a:p>
                  <a:p>
                    <a:pPr>
                      <a:defRPr/>
                    </a:pPr>
                    <a:r>
                      <a:rPr lang="en-US" altLang="zh-CN" i="1" baseline="0"/>
                      <a:t>P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value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=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0.0024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'freq_each-nsy'!$O$3:$O$132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'freq_each-nsy'!$R$3:$R$132</c:f>
              <c:numCache>
                <c:formatCode>General</c:formatCode>
                <c:ptCount val="130"/>
                <c:pt idx="0">
                  <c:v>0.671007539410555</c:v>
                </c:pt>
                <c:pt idx="1">
                  <c:v>0.677477477477477</c:v>
                </c:pt>
                <c:pt idx="2">
                  <c:v>0.679814385150812</c:v>
                </c:pt>
                <c:pt idx="3">
                  <c:v>0.677215189873418</c:v>
                </c:pt>
                <c:pt idx="4">
                  <c:v>0.659685863874345</c:v>
                </c:pt>
                <c:pt idx="5">
                  <c:v>0.683673469387755</c:v>
                </c:pt>
                <c:pt idx="6">
                  <c:v>0.734513274336283</c:v>
                </c:pt>
                <c:pt idx="7">
                  <c:v>0.709401709401709</c:v>
                </c:pt>
                <c:pt idx="8">
                  <c:v>0.650943396226415</c:v>
                </c:pt>
                <c:pt idx="9">
                  <c:v>0.768115942028985</c:v>
                </c:pt>
                <c:pt idx="10">
                  <c:v>0.630769230769231</c:v>
                </c:pt>
                <c:pt idx="11">
                  <c:v>0.580645161290323</c:v>
                </c:pt>
                <c:pt idx="12">
                  <c:v>0.660714285714286</c:v>
                </c:pt>
                <c:pt idx="13">
                  <c:v>0.673469387755102</c:v>
                </c:pt>
                <c:pt idx="14">
                  <c:v>0.628571428571428</c:v>
                </c:pt>
                <c:pt idx="15">
                  <c:v>0.7</c:v>
                </c:pt>
                <c:pt idx="16">
                  <c:v>0.741935483870968</c:v>
                </c:pt>
                <c:pt idx="17">
                  <c:v>0.896551724137931</c:v>
                </c:pt>
                <c:pt idx="18">
                  <c:v>0.545454545454545</c:v>
                </c:pt>
                <c:pt idx="19">
                  <c:v>0.68</c:v>
                </c:pt>
                <c:pt idx="20">
                  <c:v>0.625</c:v>
                </c:pt>
                <c:pt idx="21">
                  <c:v>0.666666666666667</c:v>
                </c:pt>
                <c:pt idx="22">
                  <c:v>0.5</c:v>
                </c:pt>
                <c:pt idx="23">
                  <c:v>0.647058823529412</c:v>
                </c:pt>
                <c:pt idx="24">
                  <c:v>0.866666666666667</c:v>
                </c:pt>
                <c:pt idx="25">
                  <c:v>0.611111111111111</c:v>
                </c:pt>
                <c:pt idx="26">
                  <c:v>0.722222222222222</c:v>
                </c:pt>
                <c:pt idx="27">
                  <c:v>0.769230769230769</c:v>
                </c:pt>
                <c:pt idx="28">
                  <c:v>0.933333333333333</c:v>
                </c:pt>
                <c:pt idx="29">
                  <c:v>0.571428571428571</c:v>
                </c:pt>
                <c:pt idx="30">
                  <c:v>0.588235294117647</c:v>
                </c:pt>
                <c:pt idx="31">
                  <c:v>0.727272727272727</c:v>
                </c:pt>
                <c:pt idx="32">
                  <c:v>0.8</c:v>
                </c:pt>
                <c:pt idx="33">
                  <c:v>1.0</c:v>
                </c:pt>
                <c:pt idx="34">
                  <c:v>0.764705882352941</c:v>
                </c:pt>
                <c:pt idx="35">
                  <c:v>0.714285714285714</c:v>
                </c:pt>
                <c:pt idx="36">
                  <c:v>0.5</c:v>
                </c:pt>
                <c:pt idx="37">
                  <c:v>0.5</c:v>
                </c:pt>
                <c:pt idx="38">
                  <c:v>0.875</c:v>
                </c:pt>
                <c:pt idx="39">
                  <c:v>0.9</c:v>
                </c:pt>
                <c:pt idx="40">
                  <c:v>0.833333333333333</c:v>
                </c:pt>
                <c:pt idx="41">
                  <c:v>0.625</c:v>
                </c:pt>
                <c:pt idx="42">
                  <c:v>0.666666666666667</c:v>
                </c:pt>
                <c:pt idx="43">
                  <c:v>1.0</c:v>
                </c:pt>
                <c:pt idx="44">
                  <c:v>0.3</c:v>
                </c:pt>
                <c:pt idx="45">
                  <c:v>0.2</c:v>
                </c:pt>
                <c:pt idx="46">
                  <c:v>0.571428571428571</c:v>
                </c:pt>
                <c:pt idx="47">
                  <c:v>0.833333333333333</c:v>
                </c:pt>
                <c:pt idx="48">
                  <c:v>0.6</c:v>
                </c:pt>
                <c:pt idx="49">
                  <c:v>0.2</c:v>
                </c:pt>
                <c:pt idx="50">
                  <c:v>1.0</c:v>
                </c:pt>
                <c:pt idx="51">
                  <c:v>0.25</c:v>
                </c:pt>
                <c:pt idx="52">
                  <c:v>0.714285714285714</c:v>
                </c:pt>
                <c:pt idx="53">
                  <c:v>0.5</c:v>
                </c:pt>
                <c:pt idx="54">
                  <c:v>0.571428571428571</c:v>
                </c:pt>
                <c:pt idx="55">
                  <c:v>0.833333333333333</c:v>
                </c:pt>
                <c:pt idx="56">
                  <c:v>0.5</c:v>
                </c:pt>
                <c:pt idx="57">
                  <c:v>0.75</c:v>
                </c:pt>
                <c:pt idx="58">
                  <c:v>0.666666666666667</c:v>
                </c:pt>
                <c:pt idx="59">
                  <c:v>0.666666666666667</c:v>
                </c:pt>
                <c:pt idx="60">
                  <c:v>0.5</c:v>
                </c:pt>
                <c:pt idx="61">
                  <c:v>0.375</c:v>
                </c:pt>
                <c:pt idx="62">
                  <c:v>0.6</c:v>
                </c:pt>
                <c:pt idx="63">
                  <c:v>0.5</c:v>
                </c:pt>
                <c:pt idx="64">
                  <c:v>0.4</c:v>
                </c:pt>
                <c:pt idx="65">
                  <c:v>1.0</c:v>
                </c:pt>
                <c:pt idx="66">
                  <c:v>0.75</c:v>
                </c:pt>
                <c:pt idx="67">
                  <c:v>0.777777777777778</c:v>
                </c:pt>
                <c:pt idx="68">
                  <c:v>0.6</c:v>
                </c:pt>
                <c:pt idx="69">
                  <c:v>0.25</c:v>
                </c:pt>
                <c:pt idx="70">
                  <c:v>0.333333333333333</c:v>
                </c:pt>
                <c:pt idx="71">
                  <c:v>0.5</c:v>
                </c:pt>
                <c:pt idx="72">
                  <c:v>0.4</c:v>
                </c:pt>
                <c:pt idx="73">
                  <c:v>0.5</c:v>
                </c:pt>
                <c:pt idx="74">
                  <c:v>0.571428571428571</c:v>
                </c:pt>
                <c:pt idx="75">
                  <c:v>0.333333333333333</c:v>
                </c:pt>
                <c:pt idx="76">
                  <c:v>0.666666666666667</c:v>
                </c:pt>
                <c:pt idx="77">
                  <c:v>0.8</c:v>
                </c:pt>
                <c:pt idx="78">
                  <c:v>0.5</c:v>
                </c:pt>
                <c:pt idx="79">
                  <c:v>0.5</c:v>
                </c:pt>
                <c:pt idx="80">
                  <c:v>0.25</c:v>
                </c:pt>
                <c:pt idx="81">
                  <c:v>0.571428571428571</c:v>
                </c:pt>
                <c:pt idx="82">
                  <c:v>1.0</c:v>
                </c:pt>
                <c:pt idx="83">
                  <c:v>1.0</c:v>
                </c:pt>
                <c:pt idx="84">
                  <c:v>0.25</c:v>
                </c:pt>
                <c:pt idx="85">
                  <c:v>1.0</c:v>
                </c:pt>
                <c:pt idx="86">
                  <c:v>0.333333333333333</c:v>
                </c:pt>
                <c:pt idx="87">
                  <c:v>0.75</c:v>
                </c:pt>
                <c:pt idx="88">
                  <c:v>0.8</c:v>
                </c:pt>
                <c:pt idx="89">
                  <c:v>0.714285714285714</c:v>
                </c:pt>
                <c:pt idx="90">
                  <c:v>1.0</c:v>
                </c:pt>
                <c:pt idx="91">
                  <c:v>0.333333333333333</c:v>
                </c:pt>
                <c:pt idx="92">
                  <c:v>0.625</c:v>
                </c:pt>
                <c:pt idx="93">
                  <c:v>0.6</c:v>
                </c:pt>
                <c:pt idx="94">
                  <c:v>0.5</c:v>
                </c:pt>
                <c:pt idx="95">
                  <c:v>0.666666666666667</c:v>
                </c:pt>
                <c:pt idx="96">
                  <c:v>0.666666666666667</c:v>
                </c:pt>
                <c:pt idx="97">
                  <c:v>0.75</c:v>
                </c:pt>
                <c:pt idx="98">
                  <c:v>1.0</c:v>
                </c:pt>
                <c:pt idx="99">
                  <c:v>0.6</c:v>
                </c:pt>
                <c:pt idx="100">
                  <c:v>0.4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0.0</c:v>
                </c:pt>
                <c:pt idx="105">
                  <c:v>0.75</c:v>
                </c:pt>
                <c:pt idx="106">
                  <c:v>0.333333333333333</c:v>
                </c:pt>
                <c:pt idx="107">
                  <c:v>0.5</c:v>
                </c:pt>
                <c:pt idx="108">
                  <c:v>0.6</c:v>
                </c:pt>
                <c:pt idx="109">
                  <c:v>0.714285714285714</c:v>
                </c:pt>
                <c:pt idx="110">
                  <c:v>0.666666666666667</c:v>
                </c:pt>
                <c:pt idx="111">
                  <c:v>0.333333333333333</c:v>
                </c:pt>
                <c:pt idx="112">
                  <c:v>0.636363636363636</c:v>
                </c:pt>
                <c:pt idx="113">
                  <c:v>0.6</c:v>
                </c:pt>
                <c:pt idx="114">
                  <c:v>0.333333333333333</c:v>
                </c:pt>
                <c:pt idx="115">
                  <c:v>0.6</c:v>
                </c:pt>
                <c:pt idx="116">
                  <c:v>1.0</c:v>
                </c:pt>
                <c:pt idx="117">
                  <c:v>0.333333333333333</c:v>
                </c:pt>
                <c:pt idx="118">
                  <c:v>0.625</c:v>
                </c:pt>
                <c:pt idx="119">
                  <c:v>0.166666666666667</c:v>
                </c:pt>
                <c:pt idx="120">
                  <c:v>0.333333333333333</c:v>
                </c:pt>
                <c:pt idx="121">
                  <c:v>0.4</c:v>
                </c:pt>
                <c:pt idx="122">
                  <c:v>0.545454545454545</c:v>
                </c:pt>
                <c:pt idx="123">
                  <c:v>0.444444444444444</c:v>
                </c:pt>
                <c:pt idx="124">
                  <c:v>0.434782608695652</c:v>
                </c:pt>
                <c:pt idx="125">
                  <c:v>0.444444444444444</c:v>
                </c:pt>
                <c:pt idx="126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'freq_each-nsy'!$S$2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838995427991"/>
                  <c:y val="0.2260608407555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0</a:t>
                    </a:r>
                    <a:r>
                      <a:rPr lang="en-US" altLang="zh-CN" baseline="0"/>
                      <a:t>.26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 0.0024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'freq_each-nsy'!$O$3:$O$132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'freq_each-nsy'!$S$3:$S$132</c:f>
              <c:numCache>
                <c:formatCode>General</c:formatCode>
                <c:ptCount val="130"/>
                <c:pt idx="0">
                  <c:v>0.328992460589445</c:v>
                </c:pt>
                <c:pt idx="1">
                  <c:v>0.322522522522522</c:v>
                </c:pt>
                <c:pt idx="2">
                  <c:v>0.320185614849188</c:v>
                </c:pt>
                <c:pt idx="3">
                  <c:v>0.322784810126582</c:v>
                </c:pt>
                <c:pt idx="4">
                  <c:v>0.340314136125654</c:v>
                </c:pt>
                <c:pt idx="5">
                  <c:v>0.316326530612245</c:v>
                </c:pt>
                <c:pt idx="6">
                  <c:v>0.265486725663717</c:v>
                </c:pt>
                <c:pt idx="7">
                  <c:v>0.290598290598291</c:v>
                </c:pt>
                <c:pt idx="8">
                  <c:v>0.349056603773585</c:v>
                </c:pt>
                <c:pt idx="9">
                  <c:v>0.231884057971014</c:v>
                </c:pt>
                <c:pt idx="10">
                  <c:v>0.369230769230769</c:v>
                </c:pt>
                <c:pt idx="11">
                  <c:v>0.419354838709677</c:v>
                </c:pt>
                <c:pt idx="12">
                  <c:v>0.339285714285714</c:v>
                </c:pt>
                <c:pt idx="13">
                  <c:v>0.326530612244898</c:v>
                </c:pt>
                <c:pt idx="14">
                  <c:v>0.371428571428571</c:v>
                </c:pt>
                <c:pt idx="15">
                  <c:v>0.3</c:v>
                </c:pt>
                <c:pt idx="16">
                  <c:v>0.258064516129032</c:v>
                </c:pt>
                <c:pt idx="17">
                  <c:v>0.103448275862069</c:v>
                </c:pt>
                <c:pt idx="18">
                  <c:v>0.454545454545454</c:v>
                </c:pt>
                <c:pt idx="19">
                  <c:v>0.32</c:v>
                </c:pt>
                <c:pt idx="20">
                  <c:v>0.375</c:v>
                </c:pt>
                <c:pt idx="21">
                  <c:v>0.333333333333333</c:v>
                </c:pt>
                <c:pt idx="22">
                  <c:v>0.5</c:v>
                </c:pt>
                <c:pt idx="23">
                  <c:v>0.352941176470588</c:v>
                </c:pt>
                <c:pt idx="24">
                  <c:v>0.133333333333333</c:v>
                </c:pt>
                <c:pt idx="25">
                  <c:v>0.388888888888889</c:v>
                </c:pt>
                <c:pt idx="26">
                  <c:v>0.277777777777778</c:v>
                </c:pt>
                <c:pt idx="27">
                  <c:v>0.230769230769231</c:v>
                </c:pt>
                <c:pt idx="28">
                  <c:v>0.0666666666666667</c:v>
                </c:pt>
                <c:pt idx="29">
                  <c:v>0.428571428571429</c:v>
                </c:pt>
                <c:pt idx="30">
                  <c:v>0.411764705882353</c:v>
                </c:pt>
                <c:pt idx="31">
                  <c:v>0.272727272727273</c:v>
                </c:pt>
                <c:pt idx="32">
                  <c:v>0.2</c:v>
                </c:pt>
                <c:pt idx="33">
                  <c:v>0.0</c:v>
                </c:pt>
                <c:pt idx="34">
                  <c:v>0.235294117647059</c:v>
                </c:pt>
                <c:pt idx="35">
                  <c:v>0.285714285714286</c:v>
                </c:pt>
                <c:pt idx="36">
                  <c:v>0.5</c:v>
                </c:pt>
                <c:pt idx="37">
                  <c:v>0.5</c:v>
                </c:pt>
                <c:pt idx="38">
                  <c:v>0.125</c:v>
                </c:pt>
                <c:pt idx="39">
                  <c:v>0.1</c:v>
                </c:pt>
                <c:pt idx="40">
                  <c:v>0.166666666666667</c:v>
                </c:pt>
                <c:pt idx="41">
                  <c:v>0.375</c:v>
                </c:pt>
                <c:pt idx="42">
                  <c:v>0.333333333333333</c:v>
                </c:pt>
                <c:pt idx="43">
                  <c:v>0.0</c:v>
                </c:pt>
                <c:pt idx="44">
                  <c:v>0.7</c:v>
                </c:pt>
                <c:pt idx="45">
                  <c:v>0.8</c:v>
                </c:pt>
                <c:pt idx="46">
                  <c:v>0.428571428571429</c:v>
                </c:pt>
                <c:pt idx="47">
                  <c:v>0.166666666666667</c:v>
                </c:pt>
                <c:pt idx="48">
                  <c:v>0.4</c:v>
                </c:pt>
                <c:pt idx="49">
                  <c:v>0.8</c:v>
                </c:pt>
                <c:pt idx="50">
                  <c:v>0.0</c:v>
                </c:pt>
                <c:pt idx="51">
                  <c:v>0.75</c:v>
                </c:pt>
                <c:pt idx="52">
                  <c:v>0.285714285714286</c:v>
                </c:pt>
                <c:pt idx="53">
                  <c:v>0.5</c:v>
                </c:pt>
                <c:pt idx="54">
                  <c:v>0.428571428571429</c:v>
                </c:pt>
                <c:pt idx="55">
                  <c:v>0.166666666666667</c:v>
                </c:pt>
                <c:pt idx="56">
                  <c:v>0.5</c:v>
                </c:pt>
                <c:pt idx="57">
                  <c:v>0.25</c:v>
                </c:pt>
                <c:pt idx="58">
                  <c:v>0.333333333333333</c:v>
                </c:pt>
                <c:pt idx="59">
                  <c:v>0.333333333333333</c:v>
                </c:pt>
                <c:pt idx="60">
                  <c:v>0.5</c:v>
                </c:pt>
                <c:pt idx="61">
                  <c:v>0.625</c:v>
                </c:pt>
                <c:pt idx="62">
                  <c:v>0.4</c:v>
                </c:pt>
                <c:pt idx="63">
                  <c:v>0.5</c:v>
                </c:pt>
                <c:pt idx="64">
                  <c:v>0.6</c:v>
                </c:pt>
                <c:pt idx="65">
                  <c:v>0.0</c:v>
                </c:pt>
                <c:pt idx="66">
                  <c:v>0.25</c:v>
                </c:pt>
                <c:pt idx="67">
                  <c:v>0.222222222222222</c:v>
                </c:pt>
                <c:pt idx="68">
                  <c:v>0.4</c:v>
                </c:pt>
                <c:pt idx="69">
                  <c:v>0.75</c:v>
                </c:pt>
                <c:pt idx="70">
                  <c:v>0.666666666666667</c:v>
                </c:pt>
                <c:pt idx="71">
                  <c:v>0.5</c:v>
                </c:pt>
                <c:pt idx="72">
                  <c:v>0.6</c:v>
                </c:pt>
                <c:pt idx="73">
                  <c:v>0.5</c:v>
                </c:pt>
                <c:pt idx="74">
                  <c:v>0.428571428571429</c:v>
                </c:pt>
                <c:pt idx="75">
                  <c:v>0.666666666666667</c:v>
                </c:pt>
                <c:pt idx="76">
                  <c:v>0.333333333333333</c:v>
                </c:pt>
                <c:pt idx="77">
                  <c:v>0.2</c:v>
                </c:pt>
                <c:pt idx="78">
                  <c:v>0.5</c:v>
                </c:pt>
                <c:pt idx="79">
                  <c:v>0.5</c:v>
                </c:pt>
                <c:pt idx="80">
                  <c:v>0.75</c:v>
                </c:pt>
                <c:pt idx="81">
                  <c:v>0.428571428571429</c:v>
                </c:pt>
                <c:pt idx="82">
                  <c:v>0.0</c:v>
                </c:pt>
                <c:pt idx="83">
                  <c:v>0.0</c:v>
                </c:pt>
                <c:pt idx="84">
                  <c:v>0.75</c:v>
                </c:pt>
                <c:pt idx="85">
                  <c:v>0.0</c:v>
                </c:pt>
                <c:pt idx="86">
                  <c:v>0.666666666666667</c:v>
                </c:pt>
                <c:pt idx="87">
                  <c:v>0.25</c:v>
                </c:pt>
                <c:pt idx="88">
                  <c:v>0.2</c:v>
                </c:pt>
                <c:pt idx="89">
                  <c:v>0.285714285714286</c:v>
                </c:pt>
                <c:pt idx="90">
                  <c:v>0.0</c:v>
                </c:pt>
                <c:pt idx="91">
                  <c:v>0.666666666666667</c:v>
                </c:pt>
                <c:pt idx="92">
                  <c:v>0.375</c:v>
                </c:pt>
                <c:pt idx="93">
                  <c:v>0.4</c:v>
                </c:pt>
                <c:pt idx="94">
                  <c:v>0.5</c:v>
                </c:pt>
                <c:pt idx="95">
                  <c:v>0.333333333333333</c:v>
                </c:pt>
                <c:pt idx="96">
                  <c:v>0.333333333333333</c:v>
                </c:pt>
                <c:pt idx="97">
                  <c:v>0.25</c:v>
                </c:pt>
                <c:pt idx="98">
                  <c:v>0.0</c:v>
                </c:pt>
                <c:pt idx="99">
                  <c:v>0.4</c:v>
                </c:pt>
                <c:pt idx="100">
                  <c:v>0.6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1.0</c:v>
                </c:pt>
                <c:pt idx="105">
                  <c:v>0.25</c:v>
                </c:pt>
                <c:pt idx="106">
                  <c:v>0.666666666666667</c:v>
                </c:pt>
                <c:pt idx="107">
                  <c:v>0.5</c:v>
                </c:pt>
                <c:pt idx="108">
                  <c:v>0.4</c:v>
                </c:pt>
                <c:pt idx="109">
                  <c:v>0.285714285714286</c:v>
                </c:pt>
                <c:pt idx="110">
                  <c:v>0.333333333333333</c:v>
                </c:pt>
                <c:pt idx="111">
                  <c:v>0.666666666666667</c:v>
                </c:pt>
                <c:pt idx="112">
                  <c:v>0.363636363636364</c:v>
                </c:pt>
                <c:pt idx="113">
                  <c:v>0.4</c:v>
                </c:pt>
                <c:pt idx="114">
                  <c:v>0.666666666666667</c:v>
                </c:pt>
                <c:pt idx="115">
                  <c:v>0.4</c:v>
                </c:pt>
                <c:pt idx="116">
                  <c:v>0.0</c:v>
                </c:pt>
                <c:pt idx="117">
                  <c:v>0.666666666666667</c:v>
                </c:pt>
                <c:pt idx="118">
                  <c:v>0.375</c:v>
                </c:pt>
                <c:pt idx="119">
                  <c:v>0.833333333333333</c:v>
                </c:pt>
                <c:pt idx="120">
                  <c:v>0.666666666666667</c:v>
                </c:pt>
                <c:pt idx="121">
                  <c:v>0.6</c:v>
                </c:pt>
                <c:pt idx="122">
                  <c:v>0.454545454545454</c:v>
                </c:pt>
                <c:pt idx="123">
                  <c:v>0.555555555555556</c:v>
                </c:pt>
                <c:pt idx="124">
                  <c:v>0.565217391304348</c:v>
                </c:pt>
                <c:pt idx="125">
                  <c:v>0.555555555555556</c:v>
                </c:pt>
                <c:pt idx="126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442000"/>
        <c:axId val="-2073014096"/>
      </c:scatterChart>
      <c:valAx>
        <c:axId val="-2144442000"/>
        <c:scaling>
          <c:orientation val="minMax"/>
          <c:max val="14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073014096"/>
        <c:crosses val="autoZero"/>
        <c:crossBetween val="midCat"/>
        <c:majorUnit val="20.0"/>
      </c:valAx>
      <c:valAx>
        <c:axId val="-2073014096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/>
                  <a:t>G</a:t>
                </a:r>
                <a:r>
                  <a:rPr lang="en-US"/>
                  <a:t>/</a:t>
                </a:r>
                <a:r>
                  <a:rPr lang="en-US" altLang="zh-CN"/>
                  <a:t>C</a:t>
                </a:r>
                <a:r>
                  <a:rPr lang="zh-CN"/>
                  <a:t>→</a:t>
                </a:r>
                <a:r>
                  <a:rPr lang="en-US" altLang="zh-CN"/>
                  <a:t>A</a:t>
                </a:r>
                <a:r>
                  <a:rPr lang="en-US"/>
                  <a:t>/</a:t>
                </a:r>
                <a:r>
                  <a:rPr lang="en-US" altLang="zh-CN"/>
                  <a:t>T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44442000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19984804531012"/>
          <c:y val="0.0994152046783625"/>
          <c:w val="0.868878712529355"/>
          <c:h val="0.77025325781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pic_freq_10!$R$1</c:f>
              <c:strCache>
                <c:ptCount val="1"/>
                <c:pt idx="0">
                  <c:v>stem A/T→G/C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pic_freq_10!$Q$2:$Q$11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pic_freq_10!$R$2:$R$11</c:f>
              <c:numCache>
                <c:formatCode>General</c:formatCode>
                <c:ptCount val="10"/>
                <c:pt idx="0">
                  <c:v>0.309448818897638</c:v>
                </c:pt>
                <c:pt idx="1">
                  <c:v>0.0876640419947506</c:v>
                </c:pt>
                <c:pt idx="2">
                  <c:v>0.0538057742782152</c:v>
                </c:pt>
                <c:pt idx="3">
                  <c:v>0.0459317585301837</c:v>
                </c:pt>
                <c:pt idx="4">
                  <c:v>0.0417322834645669</c:v>
                </c:pt>
                <c:pt idx="5">
                  <c:v>0.0485564304461942</c:v>
                </c:pt>
                <c:pt idx="6">
                  <c:v>0.0412073490813648</c:v>
                </c:pt>
                <c:pt idx="7">
                  <c:v>0.0446194225721785</c:v>
                </c:pt>
                <c:pt idx="8">
                  <c:v>0.0661417322834646</c:v>
                </c:pt>
                <c:pt idx="9">
                  <c:v>0.260892388451444</c:v>
                </c:pt>
              </c:numCache>
            </c:numRef>
          </c:val>
        </c:ser>
        <c:ser>
          <c:idx val="1"/>
          <c:order val="1"/>
          <c:tx>
            <c:strRef>
              <c:f>pic_freq_10!$S$1</c:f>
              <c:strCache>
                <c:ptCount val="1"/>
                <c:pt idx="0">
                  <c:v>loop A/T→G/C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pic_freq_10!$Q$2:$Q$11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pic_freq_10!$S$2:$S$11</c:f>
              <c:numCache>
                <c:formatCode>General</c:formatCode>
                <c:ptCount val="10"/>
                <c:pt idx="0">
                  <c:v>0.355684007707129</c:v>
                </c:pt>
                <c:pt idx="1">
                  <c:v>0.0874759152215799</c:v>
                </c:pt>
                <c:pt idx="2">
                  <c:v>0.061271676300578</c:v>
                </c:pt>
                <c:pt idx="3">
                  <c:v>0.0454720616570327</c:v>
                </c:pt>
                <c:pt idx="4">
                  <c:v>0.0439306358381503</c:v>
                </c:pt>
                <c:pt idx="5">
                  <c:v>0.0454720616570327</c:v>
                </c:pt>
                <c:pt idx="6">
                  <c:v>0.0366088631984586</c:v>
                </c:pt>
                <c:pt idx="7">
                  <c:v>0.0439306358381503</c:v>
                </c:pt>
                <c:pt idx="8">
                  <c:v>0.0647398843930636</c:v>
                </c:pt>
                <c:pt idx="9">
                  <c:v>0.215414258188825</c:v>
                </c:pt>
              </c:numCache>
            </c:numRef>
          </c:val>
        </c:ser>
        <c:ser>
          <c:idx val="2"/>
          <c:order val="2"/>
          <c:tx>
            <c:strRef>
              <c:f>pic_freq_10!$T$1</c:f>
              <c:strCache>
                <c:ptCount val="1"/>
                <c:pt idx="0">
                  <c:v>stem G/C→A/T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pic_freq_10!$Q$2:$Q$11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pic_freq_10!$T$2:$T$11</c:f>
              <c:numCache>
                <c:formatCode>General</c:formatCode>
                <c:ptCount val="10"/>
                <c:pt idx="0">
                  <c:v>0.401275820170109</c:v>
                </c:pt>
                <c:pt idx="1">
                  <c:v>0.0902187120291616</c:v>
                </c:pt>
                <c:pt idx="2">
                  <c:v>0.0525516403402187</c:v>
                </c:pt>
                <c:pt idx="3">
                  <c:v>0.0422235722964763</c:v>
                </c:pt>
                <c:pt idx="4">
                  <c:v>0.0434386391251519</c:v>
                </c:pt>
                <c:pt idx="5">
                  <c:v>0.0361482381530984</c:v>
                </c:pt>
                <c:pt idx="6">
                  <c:v>0.0397934386391251</c:v>
                </c:pt>
                <c:pt idx="7">
                  <c:v>0.0507290400972053</c:v>
                </c:pt>
                <c:pt idx="8">
                  <c:v>0.0586269744835966</c:v>
                </c:pt>
                <c:pt idx="9">
                  <c:v>0.184993924665857</c:v>
                </c:pt>
              </c:numCache>
            </c:numRef>
          </c:val>
        </c:ser>
        <c:ser>
          <c:idx val="3"/>
          <c:order val="3"/>
          <c:tx>
            <c:strRef>
              <c:f>pic_freq_10!$U$1</c:f>
              <c:strCache>
                <c:ptCount val="1"/>
                <c:pt idx="0">
                  <c:v>loop G/C→A/T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pic_freq_10!$Q$2:$Q$11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pic_freq_10!$U$2:$U$11</c:f>
              <c:numCache>
                <c:formatCode>General</c:formatCode>
                <c:ptCount val="10"/>
                <c:pt idx="0">
                  <c:v>0.373488372093023</c:v>
                </c:pt>
                <c:pt idx="1">
                  <c:v>0.0790697674418605</c:v>
                </c:pt>
                <c:pt idx="2">
                  <c:v>0.0534883720930232</c:v>
                </c:pt>
                <c:pt idx="3">
                  <c:v>0.0413953488372093</c:v>
                </c:pt>
                <c:pt idx="4">
                  <c:v>0.0418604651162791</c:v>
                </c:pt>
                <c:pt idx="5">
                  <c:v>0.0395348837209302</c:v>
                </c:pt>
                <c:pt idx="6">
                  <c:v>0.0390697674418605</c:v>
                </c:pt>
                <c:pt idx="7">
                  <c:v>0.0534883720930232</c:v>
                </c:pt>
                <c:pt idx="8">
                  <c:v>0.0711627906976744</c:v>
                </c:pt>
                <c:pt idx="9">
                  <c:v>0.207441860465116</c:v>
                </c:pt>
              </c:numCache>
            </c:numRef>
          </c:val>
        </c:ser>
        <c:ser>
          <c:idx val="4"/>
          <c:order val="4"/>
          <c:tx>
            <c:strRef>
              <c:f>pic_freq_10!$V$1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pic_freq_10!$Q$2:$Q$11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pic_freq_10!$V$2:$V$11</c:f>
              <c:numCache>
                <c:formatCode>General</c:formatCode>
                <c:ptCount val="10"/>
                <c:pt idx="0">
                  <c:v>0.59199848</c:v>
                </c:pt>
                <c:pt idx="1">
                  <c:v>0.12129602</c:v>
                </c:pt>
                <c:pt idx="2">
                  <c:v>0.071249095</c:v>
                </c:pt>
                <c:pt idx="3">
                  <c:v>0.051756446</c:v>
                </c:pt>
                <c:pt idx="4">
                  <c:v>0.039957227</c:v>
                </c:pt>
                <c:pt idx="5">
                  <c:v>0.032549622</c:v>
                </c:pt>
                <c:pt idx="6">
                  <c:v>0.027463002</c:v>
                </c:pt>
                <c:pt idx="7">
                  <c:v>0.02375308</c:v>
                </c:pt>
                <c:pt idx="8">
                  <c:v>0.021120346</c:v>
                </c:pt>
                <c:pt idx="9">
                  <c:v>0.018856681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70843808"/>
        <c:axId val="-969239680"/>
      </c:barChart>
      <c:catAx>
        <c:axId val="187084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</a:t>
                </a:r>
                <a:r>
                  <a:rPr lang="zh-CN"/>
                  <a:t> </a:t>
                </a:r>
                <a:r>
                  <a:rPr lang="en-US"/>
                  <a:t>frequency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969239680"/>
        <c:crosses val="autoZero"/>
        <c:auto val="1"/>
        <c:lblAlgn val="ctr"/>
        <c:lblOffset val="100"/>
        <c:noMultiLvlLbl val="0"/>
      </c:catAx>
      <c:valAx>
        <c:axId val="-969239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Proportion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SNPs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18708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62218538472"/>
          <c:y val="0.129385274209145"/>
          <c:w val="0.12753280839895"/>
          <c:h val="0.2492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19984804531012"/>
          <c:y val="0.0994152046783625"/>
          <c:w val="0.868878712529355"/>
          <c:h val="0.77025325781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pic_freq_10!$Z$1</c:f>
              <c:strCache>
                <c:ptCount val="1"/>
                <c:pt idx="0">
                  <c:v>stem A/T→G/C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pic_freq_10!$Y$2:$Y$11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pic_freq_10!$Z$2:$Z$11</c:f>
              <c:numCache>
                <c:formatCode>General</c:formatCode>
                <c:ptCount val="10"/>
                <c:pt idx="0">
                  <c:v>0.668136714443219</c:v>
                </c:pt>
                <c:pt idx="1">
                  <c:v>0.0711135611907387</c:v>
                </c:pt>
                <c:pt idx="2">
                  <c:v>0.0303197353914002</c:v>
                </c:pt>
                <c:pt idx="3">
                  <c:v>0.0209481808158765</c:v>
                </c:pt>
                <c:pt idx="4">
                  <c:v>0.0303197353914002</c:v>
                </c:pt>
                <c:pt idx="5">
                  <c:v>0.0181918412348401</c:v>
                </c:pt>
                <c:pt idx="6">
                  <c:v>0.0170893054024256</c:v>
                </c:pt>
                <c:pt idx="7">
                  <c:v>0.0203969128996692</c:v>
                </c:pt>
                <c:pt idx="8">
                  <c:v>0.0264608599779493</c:v>
                </c:pt>
                <c:pt idx="9">
                  <c:v>0.0970231532524807</c:v>
                </c:pt>
              </c:numCache>
            </c:numRef>
          </c:val>
        </c:ser>
        <c:ser>
          <c:idx val="1"/>
          <c:order val="1"/>
          <c:tx>
            <c:strRef>
              <c:f>pic_freq_10!$AA$1</c:f>
              <c:strCache>
                <c:ptCount val="1"/>
                <c:pt idx="0">
                  <c:v>loop A/T→G/C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pic_freq_10!$Y$2:$Y$11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pic_freq_10!$AA$2:$AA$11</c:f>
              <c:numCache>
                <c:formatCode>General</c:formatCode>
                <c:ptCount val="10"/>
                <c:pt idx="0">
                  <c:v>0.707156927117531</c:v>
                </c:pt>
                <c:pt idx="1">
                  <c:v>0.0853578463558765</c:v>
                </c:pt>
                <c:pt idx="2">
                  <c:v>0.041365725541694</c:v>
                </c:pt>
                <c:pt idx="3">
                  <c:v>0.0242941562705187</c:v>
                </c:pt>
                <c:pt idx="4">
                  <c:v>0.0196979645436638</c:v>
                </c:pt>
                <c:pt idx="5">
                  <c:v>0.0144451739986868</c:v>
                </c:pt>
                <c:pt idx="6">
                  <c:v>0.0124753775443204</c:v>
                </c:pt>
                <c:pt idx="7">
                  <c:v>0.0111621799080762</c:v>
                </c:pt>
                <c:pt idx="8">
                  <c:v>0.0210111621799081</c:v>
                </c:pt>
                <c:pt idx="9">
                  <c:v>0.0630334865397242</c:v>
                </c:pt>
              </c:numCache>
            </c:numRef>
          </c:val>
        </c:ser>
        <c:ser>
          <c:idx val="2"/>
          <c:order val="2"/>
          <c:tx>
            <c:strRef>
              <c:f>pic_freq_10!$AB$1</c:f>
              <c:strCache>
                <c:ptCount val="1"/>
                <c:pt idx="0">
                  <c:v>stem G/C→A/T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pic_freq_10!$Y$2:$Y$11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pic_freq_10!$AB$2:$AB$11</c:f>
              <c:numCache>
                <c:formatCode>General</c:formatCode>
                <c:ptCount val="10"/>
                <c:pt idx="0">
                  <c:v>0.761392177969142</c:v>
                </c:pt>
                <c:pt idx="1">
                  <c:v>0.0853964836742016</c:v>
                </c:pt>
                <c:pt idx="2">
                  <c:v>0.0380337280229638</c:v>
                </c:pt>
                <c:pt idx="3">
                  <c:v>0.0193756727664155</c:v>
                </c:pt>
                <c:pt idx="4">
                  <c:v>0.0157875852170793</c:v>
                </c:pt>
                <c:pt idx="5">
                  <c:v>0.0121994976677431</c:v>
                </c:pt>
                <c:pt idx="6">
                  <c:v>0.0107642626480086</c:v>
                </c:pt>
                <c:pt idx="7">
                  <c:v>0.0125583064226767</c:v>
                </c:pt>
                <c:pt idx="8">
                  <c:v>0.0139935414424112</c:v>
                </c:pt>
                <c:pt idx="9">
                  <c:v>0.0304987441693577</c:v>
                </c:pt>
              </c:numCache>
            </c:numRef>
          </c:val>
        </c:ser>
        <c:ser>
          <c:idx val="3"/>
          <c:order val="3"/>
          <c:tx>
            <c:strRef>
              <c:f>pic_freq_10!$AC$1</c:f>
              <c:strCache>
                <c:ptCount val="1"/>
                <c:pt idx="0">
                  <c:v>loop G/C→A/T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pic_freq_10!$Y$2:$Y$11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pic_freq_10!$AC$2:$AC$11</c:f>
              <c:numCache>
                <c:formatCode>General</c:formatCode>
                <c:ptCount val="10"/>
                <c:pt idx="0">
                  <c:v>0.717073170731707</c:v>
                </c:pt>
                <c:pt idx="1">
                  <c:v>0.0780487804878049</c:v>
                </c:pt>
                <c:pt idx="2">
                  <c:v>0.0306620209059233</c:v>
                </c:pt>
                <c:pt idx="3">
                  <c:v>0.0229965156794425</c:v>
                </c:pt>
                <c:pt idx="4">
                  <c:v>0.0209059233449477</c:v>
                </c:pt>
                <c:pt idx="5">
                  <c:v>0.0195121951219512</c:v>
                </c:pt>
                <c:pt idx="6">
                  <c:v>0.0146341463414634</c:v>
                </c:pt>
                <c:pt idx="7">
                  <c:v>0.0132404181184669</c:v>
                </c:pt>
                <c:pt idx="8">
                  <c:v>0.0209059233449477</c:v>
                </c:pt>
                <c:pt idx="9">
                  <c:v>0.0620209059233449</c:v>
                </c:pt>
              </c:numCache>
            </c:numRef>
          </c:val>
        </c:ser>
        <c:ser>
          <c:idx val="4"/>
          <c:order val="4"/>
          <c:tx>
            <c:strRef>
              <c:f>pic_freq_10!$AD$1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pic_freq_10!$Y$2:$Y$11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pic_freq_10!$AD$2:$AD$11</c:f>
              <c:numCache>
                <c:formatCode>General</c:formatCode>
                <c:ptCount val="10"/>
                <c:pt idx="0">
                  <c:v>0.59199848</c:v>
                </c:pt>
                <c:pt idx="1">
                  <c:v>0.12129602</c:v>
                </c:pt>
                <c:pt idx="2">
                  <c:v>0.071249095</c:v>
                </c:pt>
                <c:pt idx="3">
                  <c:v>0.051756446</c:v>
                </c:pt>
                <c:pt idx="4">
                  <c:v>0.039957227</c:v>
                </c:pt>
                <c:pt idx="5">
                  <c:v>0.032549622</c:v>
                </c:pt>
                <c:pt idx="6">
                  <c:v>0.027463002</c:v>
                </c:pt>
                <c:pt idx="7">
                  <c:v>0.02375308</c:v>
                </c:pt>
                <c:pt idx="8">
                  <c:v>0.021120346</c:v>
                </c:pt>
                <c:pt idx="9">
                  <c:v>0.018856681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31161872"/>
        <c:axId val="-2031740384"/>
      </c:barChart>
      <c:catAx>
        <c:axId val="-203116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</a:t>
                </a:r>
                <a:r>
                  <a:rPr lang="zh-CN"/>
                  <a:t> </a:t>
                </a:r>
                <a:r>
                  <a:rPr lang="en-US"/>
                  <a:t>frequency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031740384"/>
        <c:crosses val="autoZero"/>
        <c:auto val="1"/>
        <c:lblAlgn val="ctr"/>
        <c:lblOffset val="100"/>
        <c:noMultiLvlLbl val="0"/>
      </c:catAx>
      <c:valAx>
        <c:axId val="-2031740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Proportion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SNPs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03116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62218538472"/>
          <c:y val="0.129385274209145"/>
          <c:w val="0.12753280839895"/>
          <c:h val="0.2492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19984804531012"/>
          <c:y val="0.0994152046783625"/>
          <c:w val="0.868878712529355"/>
          <c:h val="0.77025325781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pic_freq_10!$B$1</c:f>
              <c:strCache>
                <c:ptCount val="1"/>
                <c:pt idx="0">
                  <c:v>stem A/T→G/C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pic_freq_10!$A$2:$A$11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pic_freq_10!$B$2:$B$11</c:f>
              <c:numCache>
                <c:formatCode>General</c:formatCode>
                <c:ptCount val="10"/>
                <c:pt idx="0">
                  <c:v>0.422906739278421</c:v>
                </c:pt>
                <c:pt idx="1">
                  <c:v>0.0813478556841389</c:v>
                </c:pt>
                <c:pt idx="2">
                  <c:v>0.046289993192648</c:v>
                </c:pt>
                <c:pt idx="3">
                  <c:v>0.0379509870660313</c:v>
                </c:pt>
                <c:pt idx="4">
                  <c:v>0.0396528250510551</c:v>
                </c:pt>
                <c:pt idx="5">
                  <c:v>0.0394826412525527</c:v>
                </c:pt>
                <c:pt idx="6">
                  <c:v>0.0331858407079646</c:v>
                </c:pt>
                <c:pt idx="7">
                  <c:v>0.0382913546630361</c:v>
                </c:pt>
                <c:pt idx="8">
                  <c:v>0.0536078965282505</c:v>
                </c:pt>
                <c:pt idx="9">
                  <c:v>0.207283866575902</c:v>
                </c:pt>
              </c:numCache>
            </c:numRef>
          </c:val>
        </c:ser>
        <c:ser>
          <c:idx val="1"/>
          <c:order val="1"/>
          <c:tx>
            <c:strRef>
              <c:f>pic_freq_10!$C$1</c:f>
              <c:strCache>
                <c:ptCount val="1"/>
                <c:pt idx="0">
                  <c:v>loop A/T→G/C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pic_freq_10!$A$2:$A$11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pic_freq_10!$C$2:$C$11</c:f>
              <c:numCache>
                <c:formatCode>General</c:formatCode>
                <c:ptCount val="10"/>
                <c:pt idx="0">
                  <c:v>0.486266294227188</c:v>
                </c:pt>
                <c:pt idx="1">
                  <c:v>0.0868249534450652</c:v>
                </c:pt>
                <c:pt idx="2">
                  <c:v>0.0544692737430167</c:v>
                </c:pt>
                <c:pt idx="3">
                  <c:v>0.0370111731843575</c:v>
                </c:pt>
                <c:pt idx="4">
                  <c:v>0.0349162011173184</c:v>
                </c:pt>
                <c:pt idx="5">
                  <c:v>0.0344506517690875</c:v>
                </c:pt>
                <c:pt idx="6">
                  <c:v>0.0277001862197393</c:v>
                </c:pt>
                <c:pt idx="7">
                  <c:v>0.0309590316573557</c:v>
                </c:pt>
                <c:pt idx="8">
                  <c:v>0.0484171322160149</c:v>
                </c:pt>
                <c:pt idx="9">
                  <c:v>0.158985102420857</c:v>
                </c:pt>
              </c:numCache>
            </c:numRef>
          </c:val>
        </c:ser>
        <c:ser>
          <c:idx val="2"/>
          <c:order val="2"/>
          <c:tx>
            <c:strRef>
              <c:f>pic_freq_10!$D$1</c:f>
              <c:strCache>
                <c:ptCount val="1"/>
                <c:pt idx="0">
                  <c:v>stem G/C→A/T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pic_freq_10!$A$2:$A$11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pic_freq_10!$D$2:$D$11</c:f>
              <c:numCache>
                <c:formatCode>General</c:formatCode>
                <c:ptCount val="10"/>
                <c:pt idx="0">
                  <c:v>0.569640062597809</c:v>
                </c:pt>
                <c:pt idx="1">
                  <c:v>0.0879499217527386</c:v>
                </c:pt>
                <c:pt idx="2">
                  <c:v>0.0446009389671361</c:v>
                </c:pt>
                <c:pt idx="3">
                  <c:v>0.030829420970266</c:v>
                </c:pt>
                <c:pt idx="4">
                  <c:v>0.0309859154929577</c:v>
                </c:pt>
                <c:pt idx="5">
                  <c:v>0.0256651017214397</c:v>
                </c:pt>
                <c:pt idx="6">
                  <c:v>0.0258215962441315</c:v>
                </c:pt>
                <c:pt idx="7">
                  <c:v>0.0330203442879499</c:v>
                </c:pt>
                <c:pt idx="8">
                  <c:v>0.0381846635367762</c:v>
                </c:pt>
                <c:pt idx="9">
                  <c:v>0.113302034428795</c:v>
                </c:pt>
              </c:numCache>
            </c:numRef>
          </c:val>
        </c:ser>
        <c:ser>
          <c:idx val="3"/>
          <c:order val="3"/>
          <c:tx>
            <c:strRef>
              <c:f>pic_freq_10!$E$1</c:f>
              <c:strCache>
                <c:ptCount val="1"/>
                <c:pt idx="0">
                  <c:v>loop G/C→A/T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pic_freq_10!$A$2:$A$11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pic_freq_10!$E$2:$E$11</c:f>
              <c:numCache>
                <c:formatCode>General</c:formatCode>
                <c:ptCount val="10"/>
                <c:pt idx="0">
                  <c:v>0.512902367650971</c:v>
                </c:pt>
                <c:pt idx="1">
                  <c:v>0.0782122905027933</c:v>
                </c:pt>
                <c:pt idx="2">
                  <c:v>0.0433625964352221</c:v>
                </c:pt>
                <c:pt idx="3">
                  <c:v>0.0337855812716148</c:v>
                </c:pt>
                <c:pt idx="4">
                  <c:v>0.0332535248736366</c:v>
                </c:pt>
                <c:pt idx="5">
                  <c:v>0.0311252992817239</c:v>
                </c:pt>
                <c:pt idx="6">
                  <c:v>0.0292631018888002</c:v>
                </c:pt>
                <c:pt idx="7">
                  <c:v>0.0375099760574621</c:v>
                </c:pt>
                <c:pt idx="8">
                  <c:v>0.0508113860069167</c:v>
                </c:pt>
                <c:pt idx="9">
                  <c:v>0.149773876030859</c:v>
                </c:pt>
              </c:numCache>
            </c:numRef>
          </c:val>
        </c:ser>
        <c:ser>
          <c:idx val="4"/>
          <c:order val="4"/>
          <c:tx>
            <c:strRef>
              <c:f>pic_freq_10!$F$1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pic_freq_10!$A$2:$A$11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pic_freq_10!$F$2:$F$11</c:f>
              <c:numCache>
                <c:formatCode>General</c:formatCode>
                <c:ptCount val="10"/>
                <c:pt idx="0">
                  <c:v>0.59199848</c:v>
                </c:pt>
                <c:pt idx="1">
                  <c:v>0.12129602</c:v>
                </c:pt>
                <c:pt idx="2">
                  <c:v>0.071249095</c:v>
                </c:pt>
                <c:pt idx="3">
                  <c:v>0.051756446</c:v>
                </c:pt>
                <c:pt idx="4">
                  <c:v>0.039957227</c:v>
                </c:pt>
                <c:pt idx="5">
                  <c:v>0.032549622</c:v>
                </c:pt>
                <c:pt idx="6">
                  <c:v>0.027463002</c:v>
                </c:pt>
                <c:pt idx="7">
                  <c:v>0.02375308</c:v>
                </c:pt>
                <c:pt idx="8">
                  <c:v>0.021120346</c:v>
                </c:pt>
                <c:pt idx="9">
                  <c:v>0.018856681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31506976"/>
        <c:axId val="-2031524896"/>
      </c:barChart>
      <c:catAx>
        <c:axId val="-203150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</a:t>
                </a:r>
                <a:r>
                  <a:rPr lang="zh-CN"/>
                  <a:t> </a:t>
                </a:r>
                <a:r>
                  <a:rPr lang="en-US"/>
                  <a:t>frequency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031524896"/>
        <c:crosses val="autoZero"/>
        <c:auto val="1"/>
        <c:lblAlgn val="ctr"/>
        <c:lblOffset val="100"/>
        <c:noMultiLvlLbl val="0"/>
      </c:catAx>
      <c:valAx>
        <c:axId val="-203152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Proportion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SNPs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03150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62218538472"/>
          <c:y val="0.129385274209145"/>
          <c:w val="0.12753280839895"/>
          <c:h val="0.2492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n128_</a:t>
            </a:r>
            <a:r>
              <a:rPr lang="en-US" altLang="zh-CN"/>
              <a:t>Seub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pic_freq_10!$B$58</c:f>
              <c:strCache>
                <c:ptCount val="1"/>
                <c:pt idx="0">
                  <c:v>cds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pic_freq_10!$A$59:$A$68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pic_freq_10!$B$59:$B$68</c:f>
              <c:numCache>
                <c:formatCode>General</c:formatCode>
                <c:ptCount val="10"/>
                <c:pt idx="0">
                  <c:v>0.514860335195531</c:v>
                </c:pt>
                <c:pt idx="1">
                  <c:v>0.0834860335195531</c:v>
                </c:pt>
                <c:pt idx="2">
                  <c:v>0.0462122905027933</c:v>
                </c:pt>
                <c:pt idx="3">
                  <c:v>0.0341005586592179</c:v>
                </c:pt>
                <c:pt idx="4">
                  <c:v>0.0338324022346369</c:v>
                </c:pt>
                <c:pt idx="5">
                  <c:v>0.0315977653631285</c:v>
                </c:pt>
                <c:pt idx="6">
                  <c:v>0.0282011173184357</c:v>
                </c:pt>
                <c:pt idx="7">
                  <c:v>0.0336983240223464</c:v>
                </c:pt>
                <c:pt idx="8">
                  <c:v>0.0449162011173184</c:v>
                </c:pt>
                <c:pt idx="9">
                  <c:v>0.149094972067039</c:v>
                </c:pt>
              </c:numCache>
            </c:numRef>
          </c:val>
        </c:ser>
        <c:ser>
          <c:idx val="1"/>
          <c:order val="1"/>
          <c:tx>
            <c:strRef>
              <c:f>pic_freq_10!$C$58</c:f>
              <c:strCache>
                <c:ptCount val="1"/>
                <c:pt idx="0">
                  <c:v>utr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pic_freq_10!$A$59:$A$68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pic_freq_10!$C$59:$C$68</c:f>
              <c:numCache>
                <c:formatCode>General</c:formatCode>
                <c:ptCount val="10"/>
                <c:pt idx="0">
                  <c:v>0.534712643678161</c:v>
                </c:pt>
                <c:pt idx="1">
                  <c:v>0.0850574712643678</c:v>
                </c:pt>
                <c:pt idx="2">
                  <c:v>0.0455172413793103</c:v>
                </c:pt>
                <c:pt idx="3">
                  <c:v>0.0450574712643678</c:v>
                </c:pt>
                <c:pt idx="4">
                  <c:v>0.0331034482758621</c:v>
                </c:pt>
                <c:pt idx="5">
                  <c:v>0.0271264367816092</c:v>
                </c:pt>
                <c:pt idx="6">
                  <c:v>0.0248275862068965</c:v>
                </c:pt>
                <c:pt idx="7">
                  <c:v>0.0317241379310345</c:v>
                </c:pt>
                <c:pt idx="8">
                  <c:v>0.0358620689655172</c:v>
                </c:pt>
                <c:pt idx="9">
                  <c:v>0.137011494252874</c:v>
                </c:pt>
              </c:numCache>
            </c:numRef>
          </c:val>
        </c:ser>
        <c:ser>
          <c:idx val="2"/>
          <c:order val="2"/>
          <c:tx>
            <c:strRef>
              <c:f>pic_freq_10!$D$58</c:f>
              <c:strCache>
                <c:ptCount val="1"/>
                <c:pt idx="0">
                  <c:v>syn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pic_freq_10!$A$59:$A$68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pic_freq_10!$D$59:$D$68</c:f>
              <c:numCache>
                <c:formatCode>General</c:formatCode>
                <c:ptCount val="10"/>
                <c:pt idx="0">
                  <c:v>0.363244107071514</c:v>
                </c:pt>
                <c:pt idx="1">
                  <c:v>0.0867758689572513</c:v>
                </c:pt>
                <c:pt idx="2">
                  <c:v>0.0549740311626049</c:v>
                </c:pt>
                <c:pt idx="3">
                  <c:v>0.0436276468238114</c:v>
                </c:pt>
                <c:pt idx="4">
                  <c:v>0.0426687974430683</c:v>
                </c:pt>
                <c:pt idx="5">
                  <c:v>0.0427487015581302</c:v>
                </c:pt>
                <c:pt idx="6">
                  <c:v>0.0392329204954055</c:v>
                </c:pt>
                <c:pt idx="7">
                  <c:v>0.0470635237714742</c:v>
                </c:pt>
                <c:pt idx="8">
                  <c:v>0.063443867359169</c:v>
                </c:pt>
                <c:pt idx="9">
                  <c:v>0.216220535357571</c:v>
                </c:pt>
              </c:numCache>
            </c:numRef>
          </c:val>
        </c:ser>
        <c:ser>
          <c:idx val="3"/>
          <c:order val="3"/>
          <c:tx>
            <c:strRef>
              <c:f>pic_freq_10!$E$58</c:f>
              <c:strCache>
                <c:ptCount val="1"/>
                <c:pt idx="0">
                  <c:v>nsy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pic_freq_10!$A$59:$A$68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pic_freq_10!$E$59:$E$68</c:f>
              <c:numCache>
                <c:formatCode>General</c:formatCode>
                <c:ptCount val="10"/>
                <c:pt idx="0">
                  <c:v>0.726595143986448</c:v>
                </c:pt>
                <c:pt idx="1">
                  <c:v>0.0790513833992095</c:v>
                </c:pt>
                <c:pt idx="2">
                  <c:v>0.0352343308865048</c:v>
                </c:pt>
                <c:pt idx="3">
                  <c:v>0.0215697346132129</c:v>
                </c:pt>
                <c:pt idx="4">
                  <c:v>0.0205533596837945</c:v>
                </c:pt>
                <c:pt idx="5">
                  <c:v>0.0150197628458498</c:v>
                </c:pt>
                <c:pt idx="6">
                  <c:v>0.0133258046301525</c:v>
                </c:pt>
                <c:pt idx="7">
                  <c:v>0.014455110107284</c:v>
                </c:pt>
                <c:pt idx="8">
                  <c:v>0.0184076792772445</c:v>
                </c:pt>
                <c:pt idx="9">
                  <c:v>0.0557876905702993</c:v>
                </c:pt>
              </c:numCache>
            </c:numRef>
          </c:val>
        </c:ser>
        <c:ser>
          <c:idx val="4"/>
          <c:order val="4"/>
          <c:tx>
            <c:strRef>
              <c:f>pic_freq_10!$F$58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pic_freq_10!$A$59:$A$68</c:f>
              <c:strCache>
                <c:ptCount val="10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</c:strCache>
            </c:strRef>
          </c:cat>
          <c:val>
            <c:numRef>
              <c:f>pic_freq_10!$F$59:$F$68</c:f>
              <c:numCache>
                <c:formatCode>General</c:formatCode>
                <c:ptCount val="10"/>
                <c:pt idx="0">
                  <c:v>0.59019414</c:v>
                </c:pt>
                <c:pt idx="1">
                  <c:v>0.12092632</c:v>
                </c:pt>
                <c:pt idx="2">
                  <c:v>0.073341915</c:v>
                </c:pt>
                <c:pt idx="3">
                  <c:v>0.051598699</c:v>
                </c:pt>
                <c:pt idx="4">
                  <c:v>0.039835442</c:v>
                </c:pt>
                <c:pt idx="5">
                  <c:v>0.032450414</c:v>
                </c:pt>
                <c:pt idx="6">
                  <c:v>0.027712329</c:v>
                </c:pt>
                <c:pt idx="7">
                  <c:v>0.023929296</c:v>
                </c:pt>
                <c:pt idx="8">
                  <c:v>0.021055974</c:v>
                </c:pt>
                <c:pt idx="9">
                  <c:v>0.018955473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9594352"/>
        <c:axId val="-2031957984"/>
      </c:barChart>
      <c:catAx>
        <c:axId val="-96959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031957984"/>
        <c:crosses val="autoZero"/>
        <c:auto val="1"/>
        <c:lblAlgn val="ctr"/>
        <c:lblOffset val="100"/>
        <c:noMultiLvlLbl val="0"/>
      </c:catAx>
      <c:valAx>
        <c:axId val="-2031957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Proportion of SNPs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9695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'freq_each-cds'!$P$2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951898653797"/>
                  <c:y val="-0.1695794070823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sz="1200" baseline="0"/>
                      <a:t>R = 0.</a:t>
                    </a:r>
                    <a:endParaRPr lang="zh-CN" altLang="en-US" sz="1200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&lt; 0.0001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'freq_each-cds'!$O$3:$O$129</c:f>
              <c:numCache>
                <c:formatCode>General</c:formatCode>
                <c:ptCount val="1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'freq_each-cds'!$P$3:$P$129</c:f>
              <c:numCache>
                <c:formatCode>General</c:formatCode>
                <c:ptCount val="127"/>
                <c:pt idx="0">
                  <c:v>0.54602510460251</c:v>
                </c:pt>
                <c:pt idx="1">
                  <c:v>0.555401662049862</c:v>
                </c:pt>
                <c:pt idx="2">
                  <c:v>0.516934046345811</c:v>
                </c:pt>
                <c:pt idx="3">
                  <c:v>0.594005449591281</c:v>
                </c:pt>
                <c:pt idx="4">
                  <c:v>0.540816326530612</c:v>
                </c:pt>
                <c:pt idx="5">
                  <c:v>0.545454545454545</c:v>
                </c:pt>
                <c:pt idx="6">
                  <c:v>0.478723404255319</c:v>
                </c:pt>
                <c:pt idx="7">
                  <c:v>0.540697674418605</c:v>
                </c:pt>
                <c:pt idx="8">
                  <c:v>0.513227513227513</c:v>
                </c:pt>
                <c:pt idx="9">
                  <c:v>0.556291390728477</c:v>
                </c:pt>
                <c:pt idx="10">
                  <c:v>0.535714285714286</c:v>
                </c:pt>
                <c:pt idx="11">
                  <c:v>0.505882352941176</c:v>
                </c:pt>
                <c:pt idx="12">
                  <c:v>0.583333333333333</c:v>
                </c:pt>
                <c:pt idx="13">
                  <c:v>0.561224489795918</c:v>
                </c:pt>
                <c:pt idx="14">
                  <c:v>0.535714285714286</c:v>
                </c:pt>
                <c:pt idx="15">
                  <c:v>0.619047619047619</c:v>
                </c:pt>
                <c:pt idx="16">
                  <c:v>0.475</c:v>
                </c:pt>
                <c:pt idx="17">
                  <c:v>0.533333333333333</c:v>
                </c:pt>
                <c:pt idx="18">
                  <c:v>0.583333333333333</c:v>
                </c:pt>
                <c:pt idx="19">
                  <c:v>0.563636363636364</c:v>
                </c:pt>
                <c:pt idx="20">
                  <c:v>0.436363636363636</c:v>
                </c:pt>
                <c:pt idx="21">
                  <c:v>0.633333333333333</c:v>
                </c:pt>
                <c:pt idx="22">
                  <c:v>0.578125</c:v>
                </c:pt>
                <c:pt idx="23">
                  <c:v>0.616666666666667</c:v>
                </c:pt>
                <c:pt idx="24">
                  <c:v>0.51219512195122</c:v>
                </c:pt>
                <c:pt idx="25">
                  <c:v>0.522727272727273</c:v>
                </c:pt>
                <c:pt idx="26">
                  <c:v>0.5</c:v>
                </c:pt>
                <c:pt idx="27">
                  <c:v>0.552631578947368</c:v>
                </c:pt>
                <c:pt idx="28">
                  <c:v>0.358974358974359</c:v>
                </c:pt>
                <c:pt idx="29">
                  <c:v>0.604651162790698</c:v>
                </c:pt>
                <c:pt idx="30">
                  <c:v>0.6</c:v>
                </c:pt>
                <c:pt idx="31">
                  <c:v>0.513513513513513</c:v>
                </c:pt>
                <c:pt idx="32">
                  <c:v>0.454545454545454</c:v>
                </c:pt>
                <c:pt idx="33">
                  <c:v>0.638888888888889</c:v>
                </c:pt>
                <c:pt idx="34">
                  <c:v>0.488372093023256</c:v>
                </c:pt>
                <c:pt idx="35">
                  <c:v>0.588235294117647</c:v>
                </c:pt>
                <c:pt idx="36">
                  <c:v>0.51219512195122</c:v>
                </c:pt>
                <c:pt idx="37">
                  <c:v>0.6</c:v>
                </c:pt>
                <c:pt idx="38">
                  <c:v>0.673913043478261</c:v>
                </c:pt>
                <c:pt idx="39">
                  <c:v>0.657894736842105</c:v>
                </c:pt>
                <c:pt idx="40">
                  <c:v>0.617647058823529</c:v>
                </c:pt>
                <c:pt idx="41">
                  <c:v>0.620689655172414</c:v>
                </c:pt>
                <c:pt idx="42">
                  <c:v>0.515151515151515</c:v>
                </c:pt>
                <c:pt idx="43">
                  <c:v>0.542857142857143</c:v>
                </c:pt>
                <c:pt idx="44">
                  <c:v>0.571428571428571</c:v>
                </c:pt>
                <c:pt idx="45">
                  <c:v>0.4375</c:v>
                </c:pt>
                <c:pt idx="46">
                  <c:v>0.571428571428571</c:v>
                </c:pt>
                <c:pt idx="47">
                  <c:v>0.485714285714286</c:v>
                </c:pt>
                <c:pt idx="48">
                  <c:v>0.606060606060606</c:v>
                </c:pt>
                <c:pt idx="49">
                  <c:v>0.617647058823529</c:v>
                </c:pt>
                <c:pt idx="50">
                  <c:v>0.638888888888889</c:v>
                </c:pt>
                <c:pt idx="51">
                  <c:v>0.46875</c:v>
                </c:pt>
                <c:pt idx="52">
                  <c:v>0.575757575757576</c:v>
                </c:pt>
                <c:pt idx="53">
                  <c:v>0.634146341463415</c:v>
                </c:pt>
                <c:pt idx="54">
                  <c:v>0.580645161290323</c:v>
                </c:pt>
                <c:pt idx="55">
                  <c:v>0.483870967741935</c:v>
                </c:pt>
                <c:pt idx="56">
                  <c:v>0.606060606060606</c:v>
                </c:pt>
                <c:pt idx="57">
                  <c:v>0.633333333333333</c:v>
                </c:pt>
                <c:pt idx="58">
                  <c:v>0.742857142857143</c:v>
                </c:pt>
                <c:pt idx="59">
                  <c:v>0.736842105263158</c:v>
                </c:pt>
                <c:pt idx="60">
                  <c:v>0.576923076923077</c:v>
                </c:pt>
                <c:pt idx="61">
                  <c:v>0.62962962962963</c:v>
                </c:pt>
                <c:pt idx="62">
                  <c:v>0.625</c:v>
                </c:pt>
                <c:pt idx="63">
                  <c:v>0.647058823529412</c:v>
                </c:pt>
                <c:pt idx="64">
                  <c:v>0.7</c:v>
                </c:pt>
                <c:pt idx="65">
                  <c:v>0.518518518518518</c:v>
                </c:pt>
                <c:pt idx="66">
                  <c:v>0.424242424242424</c:v>
                </c:pt>
                <c:pt idx="67">
                  <c:v>0.578947368421053</c:v>
                </c:pt>
                <c:pt idx="68">
                  <c:v>0.76</c:v>
                </c:pt>
                <c:pt idx="69">
                  <c:v>0.695652173913043</c:v>
                </c:pt>
                <c:pt idx="70">
                  <c:v>0.461538461538462</c:v>
                </c:pt>
                <c:pt idx="71">
                  <c:v>0.703703703703704</c:v>
                </c:pt>
                <c:pt idx="72">
                  <c:v>0.518518518518518</c:v>
                </c:pt>
                <c:pt idx="73">
                  <c:v>0.72972972972973</c:v>
                </c:pt>
                <c:pt idx="74">
                  <c:v>0.564102564102564</c:v>
                </c:pt>
                <c:pt idx="75">
                  <c:v>0.548387096774193</c:v>
                </c:pt>
                <c:pt idx="76">
                  <c:v>0.739130434782609</c:v>
                </c:pt>
                <c:pt idx="77">
                  <c:v>0.454545454545454</c:v>
                </c:pt>
                <c:pt idx="78">
                  <c:v>0.714285714285714</c:v>
                </c:pt>
                <c:pt idx="79">
                  <c:v>0.620689655172414</c:v>
                </c:pt>
                <c:pt idx="80">
                  <c:v>0.545454545454545</c:v>
                </c:pt>
                <c:pt idx="81">
                  <c:v>0.714285714285714</c:v>
                </c:pt>
                <c:pt idx="82">
                  <c:v>0.571428571428571</c:v>
                </c:pt>
                <c:pt idx="83">
                  <c:v>0.628571428571428</c:v>
                </c:pt>
                <c:pt idx="84">
                  <c:v>0.555555555555556</c:v>
                </c:pt>
                <c:pt idx="85">
                  <c:v>0.44</c:v>
                </c:pt>
                <c:pt idx="86">
                  <c:v>0.730769230769231</c:v>
                </c:pt>
                <c:pt idx="87">
                  <c:v>0.75</c:v>
                </c:pt>
                <c:pt idx="88">
                  <c:v>0.586206896551724</c:v>
                </c:pt>
                <c:pt idx="89">
                  <c:v>0.461538461538462</c:v>
                </c:pt>
                <c:pt idx="90">
                  <c:v>0.666666666666667</c:v>
                </c:pt>
                <c:pt idx="91">
                  <c:v>0.730769230769231</c:v>
                </c:pt>
                <c:pt idx="92">
                  <c:v>0.740740740740741</c:v>
                </c:pt>
                <c:pt idx="93">
                  <c:v>0.571428571428571</c:v>
                </c:pt>
                <c:pt idx="94">
                  <c:v>0.583333333333333</c:v>
                </c:pt>
                <c:pt idx="95">
                  <c:v>0.642857142857143</c:v>
                </c:pt>
                <c:pt idx="96">
                  <c:v>0.71875</c:v>
                </c:pt>
                <c:pt idx="97">
                  <c:v>0.644444444444444</c:v>
                </c:pt>
                <c:pt idx="98">
                  <c:v>0.594594594594595</c:v>
                </c:pt>
                <c:pt idx="99">
                  <c:v>0.620689655172414</c:v>
                </c:pt>
                <c:pt idx="100">
                  <c:v>0.615384615384615</c:v>
                </c:pt>
                <c:pt idx="101">
                  <c:v>0.551020408163265</c:v>
                </c:pt>
                <c:pt idx="102">
                  <c:v>0.675</c:v>
                </c:pt>
                <c:pt idx="103">
                  <c:v>0.567567567567568</c:v>
                </c:pt>
                <c:pt idx="104">
                  <c:v>0.484848484848485</c:v>
                </c:pt>
                <c:pt idx="105">
                  <c:v>0.666666666666667</c:v>
                </c:pt>
                <c:pt idx="106">
                  <c:v>0.675675675675676</c:v>
                </c:pt>
                <c:pt idx="107">
                  <c:v>0.666666666666667</c:v>
                </c:pt>
                <c:pt idx="108">
                  <c:v>0.627906976744186</c:v>
                </c:pt>
                <c:pt idx="109">
                  <c:v>0.613636363636364</c:v>
                </c:pt>
                <c:pt idx="110">
                  <c:v>0.717391304347826</c:v>
                </c:pt>
                <c:pt idx="111">
                  <c:v>0.610169491525424</c:v>
                </c:pt>
                <c:pt idx="112">
                  <c:v>0.557692307692308</c:v>
                </c:pt>
                <c:pt idx="113">
                  <c:v>0.576271186440678</c:v>
                </c:pt>
                <c:pt idx="114">
                  <c:v>0.620689655172414</c:v>
                </c:pt>
                <c:pt idx="115">
                  <c:v>0.565217391304348</c:v>
                </c:pt>
                <c:pt idx="116">
                  <c:v>0.68</c:v>
                </c:pt>
                <c:pt idx="117">
                  <c:v>0.653846153846154</c:v>
                </c:pt>
                <c:pt idx="118">
                  <c:v>0.681318681318681</c:v>
                </c:pt>
                <c:pt idx="119">
                  <c:v>0.650793650793651</c:v>
                </c:pt>
                <c:pt idx="120">
                  <c:v>0.604651162790698</c:v>
                </c:pt>
                <c:pt idx="121">
                  <c:v>0.621848739495798</c:v>
                </c:pt>
                <c:pt idx="122">
                  <c:v>0.557522123893805</c:v>
                </c:pt>
                <c:pt idx="123">
                  <c:v>0.615384615384615</c:v>
                </c:pt>
                <c:pt idx="124">
                  <c:v>0.650862068965517</c:v>
                </c:pt>
                <c:pt idx="125">
                  <c:v>0.62962962962963</c:v>
                </c:pt>
                <c:pt idx="126">
                  <c:v>0.652050919377652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'freq_each-cds'!$Q$2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7657480315"/>
                  <c:y val="0.1434428380878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</a:t>
                    </a:r>
                    <a:r>
                      <a:rPr lang="en-US" baseline="0"/>
                      <a:t>0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&lt; 0.0001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'freq_each-cds'!$O$3:$O$129</c:f>
              <c:numCache>
                <c:formatCode>General</c:formatCode>
                <c:ptCount val="1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'freq_each-cds'!$Q$3:$Q$129</c:f>
              <c:numCache>
                <c:formatCode>General</c:formatCode>
                <c:ptCount val="127"/>
                <c:pt idx="0">
                  <c:v>0.453974895397489</c:v>
                </c:pt>
                <c:pt idx="1">
                  <c:v>0.444598337950138</c:v>
                </c:pt>
                <c:pt idx="2">
                  <c:v>0.483065953654189</c:v>
                </c:pt>
                <c:pt idx="3">
                  <c:v>0.405994550408719</c:v>
                </c:pt>
                <c:pt idx="4">
                  <c:v>0.459183673469388</c:v>
                </c:pt>
                <c:pt idx="5">
                  <c:v>0.454545454545454</c:v>
                </c:pt>
                <c:pt idx="6">
                  <c:v>0.521276595744681</c:v>
                </c:pt>
                <c:pt idx="7">
                  <c:v>0.459302325581395</c:v>
                </c:pt>
                <c:pt idx="8">
                  <c:v>0.486772486772487</c:v>
                </c:pt>
                <c:pt idx="9">
                  <c:v>0.443708609271523</c:v>
                </c:pt>
                <c:pt idx="10">
                  <c:v>0.464285714285714</c:v>
                </c:pt>
                <c:pt idx="11">
                  <c:v>0.494117647058824</c:v>
                </c:pt>
                <c:pt idx="12">
                  <c:v>0.416666666666667</c:v>
                </c:pt>
                <c:pt idx="13">
                  <c:v>0.438775510204082</c:v>
                </c:pt>
                <c:pt idx="14">
                  <c:v>0.464285714285714</c:v>
                </c:pt>
                <c:pt idx="15">
                  <c:v>0.380952380952381</c:v>
                </c:pt>
                <c:pt idx="16">
                  <c:v>0.525</c:v>
                </c:pt>
                <c:pt idx="17">
                  <c:v>0.466666666666667</c:v>
                </c:pt>
                <c:pt idx="18">
                  <c:v>0.416666666666667</c:v>
                </c:pt>
                <c:pt idx="19">
                  <c:v>0.436363636363636</c:v>
                </c:pt>
                <c:pt idx="20">
                  <c:v>0.563636363636364</c:v>
                </c:pt>
                <c:pt idx="21">
                  <c:v>0.366666666666667</c:v>
                </c:pt>
                <c:pt idx="22">
                  <c:v>0.421875</c:v>
                </c:pt>
                <c:pt idx="23">
                  <c:v>0.383333333333333</c:v>
                </c:pt>
                <c:pt idx="24">
                  <c:v>0.48780487804878</c:v>
                </c:pt>
                <c:pt idx="25">
                  <c:v>0.477272727272727</c:v>
                </c:pt>
                <c:pt idx="26">
                  <c:v>0.5</c:v>
                </c:pt>
                <c:pt idx="27">
                  <c:v>0.447368421052632</c:v>
                </c:pt>
                <c:pt idx="28">
                  <c:v>0.641025641025641</c:v>
                </c:pt>
                <c:pt idx="29">
                  <c:v>0.395348837209302</c:v>
                </c:pt>
                <c:pt idx="30">
                  <c:v>0.4</c:v>
                </c:pt>
                <c:pt idx="31">
                  <c:v>0.486486486486486</c:v>
                </c:pt>
                <c:pt idx="32">
                  <c:v>0.545454545454545</c:v>
                </c:pt>
                <c:pt idx="33">
                  <c:v>0.361111111111111</c:v>
                </c:pt>
                <c:pt idx="34">
                  <c:v>0.511627906976744</c:v>
                </c:pt>
                <c:pt idx="35">
                  <c:v>0.411764705882353</c:v>
                </c:pt>
                <c:pt idx="36">
                  <c:v>0.48780487804878</c:v>
                </c:pt>
                <c:pt idx="37">
                  <c:v>0.4</c:v>
                </c:pt>
                <c:pt idx="38">
                  <c:v>0.326086956521739</c:v>
                </c:pt>
                <c:pt idx="39">
                  <c:v>0.342105263157895</c:v>
                </c:pt>
                <c:pt idx="40">
                  <c:v>0.382352941176471</c:v>
                </c:pt>
                <c:pt idx="41">
                  <c:v>0.379310344827586</c:v>
                </c:pt>
                <c:pt idx="42">
                  <c:v>0.484848484848485</c:v>
                </c:pt>
                <c:pt idx="43">
                  <c:v>0.457142857142857</c:v>
                </c:pt>
                <c:pt idx="44">
                  <c:v>0.428571428571429</c:v>
                </c:pt>
                <c:pt idx="45">
                  <c:v>0.5625</c:v>
                </c:pt>
                <c:pt idx="46">
                  <c:v>0.428571428571429</c:v>
                </c:pt>
                <c:pt idx="47">
                  <c:v>0.514285714285714</c:v>
                </c:pt>
                <c:pt idx="48">
                  <c:v>0.393939393939394</c:v>
                </c:pt>
                <c:pt idx="49">
                  <c:v>0.382352941176471</c:v>
                </c:pt>
                <c:pt idx="50">
                  <c:v>0.361111111111111</c:v>
                </c:pt>
                <c:pt idx="51">
                  <c:v>0.53125</c:v>
                </c:pt>
                <c:pt idx="52">
                  <c:v>0.424242424242424</c:v>
                </c:pt>
                <c:pt idx="53">
                  <c:v>0.365853658536585</c:v>
                </c:pt>
                <c:pt idx="54">
                  <c:v>0.419354838709677</c:v>
                </c:pt>
                <c:pt idx="55">
                  <c:v>0.516129032258064</c:v>
                </c:pt>
                <c:pt idx="56">
                  <c:v>0.393939393939394</c:v>
                </c:pt>
                <c:pt idx="57">
                  <c:v>0.366666666666667</c:v>
                </c:pt>
                <c:pt idx="58">
                  <c:v>0.257142857142857</c:v>
                </c:pt>
                <c:pt idx="59">
                  <c:v>0.263157894736842</c:v>
                </c:pt>
                <c:pt idx="60">
                  <c:v>0.423076923076923</c:v>
                </c:pt>
                <c:pt idx="61">
                  <c:v>0.37037037037037</c:v>
                </c:pt>
                <c:pt idx="62">
                  <c:v>0.375</c:v>
                </c:pt>
                <c:pt idx="63">
                  <c:v>0.352941176470588</c:v>
                </c:pt>
                <c:pt idx="64">
                  <c:v>0.3</c:v>
                </c:pt>
                <c:pt idx="65">
                  <c:v>0.481481481481481</c:v>
                </c:pt>
                <c:pt idx="66">
                  <c:v>0.575757575757576</c:v>
                </c:pt>
                <c:pt idx="67">
                  <c:v>0.421052631578947</c:v>
                </c:pt>
                <c:pt idx="68">
                  <c:v>0.24</c:v>
                </c:pt>
                <c:pt idx="69">
                  <c:v>0.304347826086956</c:v>
                </c:pt>
                <c:pt idx="70">
                  <c:v>0.538461538461538</c:v>
                </c:pt>
                <c:pt idx="71">
                  <c:v>0.296296296296296</c:v>
                </c:pt>
                <c:pt idx="72">
                  <c:v>0.481481481481481</c:v>
                </c:pt>
                <c:pt idx="73">
                  <c:v>0.27027027027027</c:v>
                </c:pt>
                <c:pt idx="74">
                  <c:v>0.435897435897436</c:v>
                </c:pt>
                <c:pt idx="75">
                  <c:v>0.451612903225806</c:v>
                </c:pt>
                <c:pt idx="76">
                  <c:v>0.260869565217391</c:v>
                </c:pt>
                <c:pt idx="77">
                  <c:v>0.545454545454545</c:v>
                </c:pt>
                <c:pt idx="78">
                  <c:v>0.285714285714286</c:v>
                </c:pt>
                <c:pt idx="79">
                  <c:v>0.379310344827586</c:v>
                </c:pt>
                <c:pt idx="80">
                  <c:v>0.454545454545454</c:v>
                </c:pt>
                <c:pt idx="81">
                  <c:v>0.285714285714286</c:v>
                </c:pt>
                <c:pt idx="82">
                  <c:v>0.428571428571429</c:v>
                </c:pt>
                <c:pt idx="83">
                  <c:v>0.371428571428571</c:v>
                </c:pt>
                <c:pt idx="84">
                  <c:v>0.444444444444444</c:v>
                </c:pt>
                <c:pt idx="85">
                  <c:v>0.56</c:v>
                </c:pt>
                <c:pt idx="86">
                  <c:v>0.269230769230769</c:v>
                </c:pt>
                <c:pt idx="87">
                  <c:v>0.25</c:v>
                </c:pt>
                <c:pt idx="88">
                  <c:v>0.413793103448276</c:v>
                </c:pt>
                <c:pt idx="89">
                  <c:v>0.538461538461538</c:v>
                </c:pt>
                <c:pt idx="90">
                  <c:v>0.333333333333333</c:v>
                </c:pt>
                <c:pt idx="91">
                  <c:v>0.269230769230769</c:v>
                </c:pt>
                <c:pt idx="92">
                  <c:v>0.259259259259259</c:v>
                </c:pt>
                <c:pt idx="93">
                  <c:v>0.428571428571429</c:v>
                </c:pt>
                <c:pt idx="94">
                  <c:v>0.416666666666667</c:v>
                </c:pt>
                <c:pt idx="95">
                  <c:v>0.357142857142857</c:v>
                </c:pt>
                <c:pt idx="96">
                  <c:v>0.28125</c:v>
                </c:pt>
                <c:pt idx="97">
                  <c:v>0.355555555555556</c:v>
                </c:pt>
                <c:pt idx="98">
                  <c:v>0.405405405405405</c:v>
                </c:pt>
                <c:pt idx="99">
                  <c:v>0.379310344827586</c:v>
                </c:pt>
                <c:pt idx="100">
                  <c:v>0.384615384615385</c:v>
                </c:pt>
                <c:pt idx="101">
                  <c:v>0.448979591836735</c:v>
                </c:pt>
                <c:pt idx="102">
                  <c:v>0.325</c:v>
                </c:pt>
                <c:pt idx="103">
                  <c:v>0.432432432432432</c:v>
                </c:pt>
                <c:pt idx="104">
                  <c:v>0.515151515151515</c:v>
                </c:pt>
                <c:pt idx="105">
                  <c:v>0.333333333333333</c:v>
                </c:pt>
                <c:pt idx="106">
                  <c:v>0.324324324324324</c:v>
                </c:pt>
                <c:pt idx="107">
                  <c:v>0.333333333333333</c:v>
                </c:pt>
                <c:pt idx="108">
                  <c:v>0.372093023255814</c:v>
                </c:pt>
                <c:pt idx="109">
                  <c:v>0.386363636363636</c:v>
                </c:pt>
                <c:pt idx="110">
                  <c:v>0.282608695652174</c:v>
                </c:pt>
                <c:pt idx="111">
                  <c:v>0.389830508474576</c:v>
                </c:pt>
                <c:pt idx="112">
                  <c:v>0.442307692307692</c:v>
                </c:pt>
                <c:pt idx="113">
                  <c:v>0.423728813559322</c:v>
                </c:pt>
                <c:pt idx="114">
                  <c:v>0.379310344827586</c:v>
                </c:pt>
                <c:pt idx="115">
                  <c:v>0.434782608695652</c:v>
                </c:pt>
                <c:pt idx="116">
                  <c:v>0.32</c:v>
                </c:pt>
                <c:pt idx="117">
                  <c:v>0.346153846153846</c:v>
                </c:pt>
                <c:pt idx="118">
                  <c:v>0.318681318681319</c:v>
                </c:pt>
                <c:pt idx="119">
                  <c:v>0.349206349206349</c:v>
                </c:pt>
                <c:pt idx="120">
                  <c:v>0.395348837209302</c:v>
                </c:pt>
                <c:pt idx="121">
                  <c:v>0.378151260504202</c:v>
                </c:pt>
                <c:pt idx="122">
                  <c:v>0.442477876106195</c:v>
                </c:pt>
                <c:pt idx="123">
                  <c:v>0.384615384615385</c:v>
                </c:pt>
                <c:pt idx="124">
                  <c:v>0.349137931034483</c:v>
                </c:pt>
                <c:pt idx="125">
                  <c:v>0.37037037037037</c:v>
                </c:pt>
                <c:pt idx="126">
                  <c:v>0.347949080622348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9421872"/>
        <c:axId val="-2062678160"/>
      </c:scatterChart>
      <c:valAx>
        <c:axId val="-120942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062678160"/>
        <c:crosses val="autoZero"/>
        <c:crossBetween val="midCat"/>
      </c:valAx>
      <c:valAx>
        <c:axId val="-2062678160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A/T</a:t>
                </a:r>
                <a:r>
                  <a:rPr lang="zh-CN"/>
                  <a:t>→</a:t>
                </a:r>
                <a:r>
                  <a:rPr lang="en-US"/>
                  <a:t>G/C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209421872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'freq_each-cds'!$R$2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07583502667005"/>
                  <c:y val="-0.2462419861451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</a:t>
                    </a:r>
                    <a:r>
                      <a:rPr lang="en-US" baseline="0"/>
                      <a:t>0</a:t>
                    </a:r>
                    <a:endParaRPr lang="zh-CN" altLang="en-US" baseline="0"/>
                  </a:p>
                  <a:p>
                    <a:pPr>
                      <a:defRPr/>
                    </a:pPr>
                    <a:r>
                      <a:rPr lang="en-US" altLang="zh-CN" i="1" baseline="0"/>
                      <a:t>P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value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&lt;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0.0001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'freq_each-cds'!$O$3:$O$129</c:f>
              <c:numCache>
                <c:formatCode>General</c:formatCode>
                <c:ptCount val="1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'freq_each-cds'!$R$3:$R$129</c:f>
              <c:numCache>
                <c:formatCode>General</c:formatCode>
                <c:ptCount val="127"/>
                <c:pt idx="0">
                  <c:v>0.652635880670208</c:v>
                </c:pt>
                <c:pt idx="1">
                  <c:v>0.669882100750268</c:v>
                </c:pt>
                <c:pt idx="2">
                  <c:v>0.644189383070301</c:v>
                </c:pt>
                <c:pt idx="3">
                  <c:v>0.671399594320487</c:v>
                </c:pt>
                <c:pt idx="4">
                  <c:v>0.598837209302326</c:v>
                </c:pt>
                <c:pt idx="5">
                  <c:v>0.678100263852243</c:v>
                </c:pt>
                <c:pt idx="6">
                  <c:v>0.697247706422018</c:v>
                </c:pt>
                <c:pt idx="7">
                  <c:v>0.678391959798995</c:v>
                </c:pt>
                <c:pt idx="8">
                  <c:v>0.649122807017544</c:v>
                </c:pt>
                <c:pt idx="9">
                  <c:v>0.702857142857143</c:v>
                </c:pt>
                <c:pt idx="10">
                  <c:v>0.644444444444444</c:v>
                </c:pt>
                <c:pt idx="11">
                  <c:v>0.642857142857143</c:v>
                </c:pt>
                <c:pt idx="12">
                  <c:v>0.661538461538461</c:v>
                </c:pt>
                <c:pt idx="13">
                  <c:v>0.649484536082474</c:v>
                </c:pt>
                <c:pt idx="14">
                  <c:v>0.580246913580247</c:v>
                </c:pt>
                <c:pt idx="15">
                  <c:v>0.675324675324675</c:v>
                </c:pt>
                <c:pt idx="16">
                  <c:v>0.75</c:v>
                </c:pt>
                <c:pt idx="17">
                  <c:v>0.786885245901639</c:v>
                </c:pt>
                <c:pt idx="18">
                  <c:v>0.571428571428571</c:v>
                </c:pt>
                <c:pt idx="19">
                  <c:v>0.646153846153846</c:v>
                </c:pt>
                <c:pt idx="20">
                  <c:v>0.642857142857143</c:v>
                </c:pt>
                <c:pt idx="21">
                  <c:v>0.636363636363636</c:v>
                </c:pt>
                <c:pt idx="22">
                  <c:v>0.617021276595745</c:v>
                </c:pt>
                <c:pt idx="23">
                  <c:v>0.673913043478261</c:v>
                </c:pt>
                <c:pt idx="24">
                  <c:v>0.647058823529412</c:v>
                </c:pt>
                <c:pt idx="25">
                  <c:v>0.566666666666667</c:v>
                </c:pt>
                <c:pt idx="26">
                  <c:v>0.574468085106383</c:v>
                </c:pt>
                <c:pt idx="27">
                  <c:v>0.7</c:v>
                </c:pt>
                <c:pt idx="28">
                  <c:v>0.75</c:v>
                </c:pt>
                <c:pt idx="29">
                  <c:v>0.571428571428571</c:v>
                </c:pt>
                <c:pt idx="30">
                  <c:v>0.568627450980392</c:v>
                </c:pt>
                <c:pt idx="31">
                  <c:v>0.642857142857143</c:v>
                </c:pt>
                <c:pt idx="32">
                  <c:v>0.758620689655172</c:v>
                </c:pt>
                <c:pt idx="33">
                  <c:v>0.64</c:v>
                </c:pt>
                <c:pt idx="34">
                  <c:v>0.709677419354839</c:v>
                </c:pt>
                <c:pt idx="35">
                  <c:v>0.735294117647059</c:v>
                </c:pt>
                <c:pt idx="36">
                  <c:v>0.586206896551724</c:v>
                </c:pt>
                <c:pt idx="37">
                  <c:v>0.642857142857143</c:v>
                </c:pt>
                <c:pt idx="38">
                  <c:v>0.566666666666667</c:v>
                </c:pt>
                <c:pt idx="39">
                  <c:v>0.657142857142857</c:v>
                </c:pt>
                <c:pt idx="40">
                  <c:v>0.6</c:v>
                </c:pt>
                <c:pt idx="41">
                  <c:v>0.538461538461538</c:v>
                </c:pt>
                <c:pt idx="42">
                  <c:v>0.638888888888889</c:v>
                </c:pt>
                <c:pt idx="43">
                  <c:v>0.692307692307692</c:v>
                </c:pt>
                <c:pt idx="44">
                  <c:v>0.470588235294118</c:v>
                </c:pt>
                <c:pt idx="45">
                  <c:v>0.541666666666667</c:v>
                </c:pt>
                <c:pt idx="46">
                  <c:v>0.625</c:v>
                </c:pt>
                <c:pt idx="47">
                  <c:v>0.7</c:v>
                </c:pt>
                <c:pt idx="48">
                  <c:v>0.647058823529412</c:v>
                </c:pt>
                <c:pt idx="49">
                  <c:v>0.538461538461538</c:v>
                </c:pt>
                <c:pt idx="50">
                  <c:v>0.590909090909091</c:v>
                </c:pt>
                <c:pt idx="51">
                  <c:v>0.518518518518518</c:v>
                </c:pt>
                <c:pt idx="52">
                  <c:v>0.65</c:v>
                </c:pt>
                <c:pt idx="53">
                  <c:v>0.575757575757576</c:v>
                </c:pt>
                <c:pt idx="54">
                  <c:v>0.6</c:v>
                </c:pt>
                <c:pt idx="55">
                  <c:v>0.821428571428571</c:v>
                </c:pt>
                <c:pt idx="56">
                  <c:v>0.684210526315789</c:v>
                </c:pt>
                <c:pt idx="57">
                  <c:v>0.652173913043478</c:v>
                </c:pt>
                <c:pt idx="58">
                  <c:v>0.586206896551724</c:v>
                </c:pt>
                <c:pt idx="59">
                  <c:v>0.590909090909091</c:v>
                </c:pt>
                <c:pt idx="60">
                  <c:v>0.571428571428571</c:v>
                </c:pt>
                <c:pt idx="61">
                  <c:v>0.566666666666667</c:v>
                </c:pt>
                <c:pt idx="62">
                  <c:v>0.647058823529412</c:v>
                </c:pt>
                <c:pt idx="63">
                  <c:v>0.541666666666667</c:v>
                </c:pt>
                <c:pt idx="64">
                  <c:v>0.541666666666667</c:v>
                </c:pt>
                <c:pt idx="65">
                  <c:v>0.724137931034483</c:v>
                </c:pt>
                <c:pt idx="66">
                  <c:v>0.653846153846154</c:v>
                </c:pt>
                <c:pt idx="67">
                  <c:v>0.59375</c:v>
                </c:pt>
                <c:pt idx="68">
                  <c:v>0.578947368421053</c:v>
                </c:pt>
                <c:pt idx="69">
                  <c:v>0.75</c:v>
                </c:pt>
                <c:pt idx="70">
                  <c:v>0.454545454545454</c:v>
                </c:pt>
                <c:pt idx="71">
                  <c:v>0.571428571428571</c:v>
                </c:pt>
                <c:pt idx="72">
                  <c:v>0.571428571428571</c:v>
                </c:pt>
                <c:pt idx="73">
                  <c:v>0.541666666666667</c:v>
                </c:pt>
                <c:pt idx="74">
                  <c:v>0.5</c:v>
                </c:pt>
                <c:pt idx="75">
                  <c:v>0.529411764705882</c:v>
                </c:pt>
                <c:pt idx="76">
                  <c:v>0.72972972972973</c:v>
                </c:pt>
                <c:pt idx="77">
                  <c:v>0.48</c:v>
                </c:pt>
                <c:pt idx="78">
                  <c:v>0.666666666666667</c:v>
                </c:pt>
                <c:pt idx="79">
                  <c:v>0.666666666666667</c:v>
                </c:pt>
                <c:pt idx="80">
                  <c:v>0.611111111111111</c:v>
                </c:pt>
                <c:pt idx="81">
                  <c:v>0.565217391304348</c:v>
                </c:pt>
                <c:pt idx="82">
                  <c:v>0.642857142857143</c:v>
                </c:pt>
                <c:pt idx="83">
                  <c:v>0.56</c:v>
                </c:pt>
                <c:pt idx="84">
                  <c:v>0.5</c:v>
                </c:pt>
                <c:pt idx="85">
                  <c:v>0.75</c:v>
                </c:pt>
                <c:pt idx="86">
                  <c:v>0.5</c:v>
                </c:pt>
                <c:pt idx="87">
                  <c:v>0.580645161290323</c:v>
                </c:pt>
                <c:pt idx="88">
                  <c:v>0.608695652173913</c:v>
                </c:pt>
                <c:pt idx="89">
                  <c:v>0.592592592592593</c:v>
                </c:pt>
                <c:pt idx="90">
                  <c:v>0.6</c:v>
                </c:pt>
                <c:pt idx="91">
                  <c:v>0.6</c:v>
                </c:pt>
                <c:pt idx="92">
                  <c:v>0.615384615384615</c:v>
                </c:pt>
                <c:pt idx="93">
                  <c:v>0.555555555555556</c:v>
                </c:pt>
                <c:pt idx="94">
                  <c:v>0.56</c:v>
                </c:pt>
                <c:pt idx="95">
                  <c:v>0.463414634146341</c:v>
                </c:pt>
                <c:pt idx="96">
                  <c:v>0.65</c:v>
                </c:pt>
                <c:pt idx="97">
                  <c:v>0.727272727272727</c:v>
                </c:pt>
                <c:pt idx="98">
                  <c:v>0.5625</c:v>
                </c:pt>
                <c:pt idx="99">
                  <c:v>0.630434782608696</c:v>
                </c:pt>
                <c:pt idx="100">
                  <c:v>0.631578947368421</c:v>
                </c:pt>
                <c:pt idx="101">
                  <c:v>0.585365853658537</c:v>
                </c:pt>
                <c:pt idx="102">
                  <c:v>0.571428571428571</c:v>
                </c:pt>
                <c:pt idx="103">
                  <c:v>0.482758620689655</c:v>
                </c:pt>
                <c:pt idx="104">
                  <c:v>0.411764705882353</c:v>
                </c:pt>
                <c:pt idx="105">
                  <c:v>0.576923076923077</c:v>
                </c:pt>
                <c:pt idx="106">
                  <c:v>0.578947368421053</c:v>
                </c:pt>
                <c:pt idx="107">
                  <c:v>0.65625</c:v>
                </c:pt>
                <c:pt idx="108">
                  <c:v>0.694444444444444</c:v>
                </c:pt>
                <c:pt idx="109">
                  <c:v>0.55</c:v>
                </c:pt>
                <c:pt idx="110">
                  <c:v>0.525</c:v>
                </c:pt>
                <c:pt idx="111">
                  <c:v>0.516129032258064</c:v>
                </c:pt>
                <c:pt idx="112">
                  <c:v>0.622222222222222</c:v>
                </c:pt>
                <c:pt idx="113">
                  <c:v>0.459459459459459</c:v>
                </c:pt>
                <c:pt idx="114">
                  <c:v>0.509090909090909</c:v>
                </c:pt>
                <c:pt idx="115">
                  <c:v>0.695652173913043</c:v>
                </c:pt>
                <c:pt idx="116">
                  <c:v>0.685714285714286</c:v>
                </c:pt>
                <c:pt idx="117">
                  <c:v>0.603448275862069</c:v>
                </c:pt>
                <c:pt idx="118">
                  <c:v>0.560606060606061</c:v>
                </c:pt>
                <c:pt idx="119">
                  <c:v>0.450980392156863</c:v>
                </c:pt>
                <c:pt idx="120">
                  <c:v>0.5</c:v>
                </c:pt>
                <c:pt idx="121">
                  <c:v>0.525641025641026</c:v>
                </c:pt>
                <c:pt idx="122">
                  <c:v>0.566666666666667</c:v>
                </c:pt>
                <c:pt idx="123">
                  <c:v>0.494252873563218</c:v>
                </c:pt>
                <c:pt idx="124">
                  <c:v>0.531914893617021</c:v>
                </c:pt>
                <c:pt idx="125">
                  <c:v>0.522875816993464</c:v>
                </c:pt>
                <c:pt idx="126">
                  <c:v>0.576771653543307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'freq_each-cds'!$S$2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838995427991"/>
                  <c:y val="0.2260608407555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0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&lt; 0.0001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'freq_each-cds'!$O$3:$O$129</c:f>
              <c:numCache>
                <c:formatCode>General</c:formatCode>
                <c:ptCount val="1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'freq_each-cds'!$S$3:$S$129</c:f>
              <c:numCache>
                <c:formatCode>General</c:formatCode>
                <c:ptCount val="127"/>
                <c:pt idx="0">
                  <c:v>0.347364119329791</c:v>
                </c:pt>
                <c:pt idx="1">
                  <c:v>0.330117899249732</c:v>
                </c:pt>
                <c:pt idx="2">
                  <c:v>0.355810616929699</c:v>
                </c:pt>
                <c:pt idx="3">
                  <c:v>0.328600405679513</c:v>
                </c:pt>
                <c:pt idx="4">
                  <c:v>0.401162790697674</c:v>
                </c:pt>
                <c:pt idx="5">
                  <c:v>0.321899736147757</c:v>
                </c:pt>
                <c:pt idx="6">
                  <c:v>0.302752293577982</c:v>
                </c:pt>
                <c:pt idx="7">
                  <c:v>0.321608040201005</c:v>
                </c:pt>
                <c:pt idx="8">
                  <c:v>0.350877192982456</c:v>
                </c:pt>
                <c:pt idx="9">
                  <c:v>0.297142857142857</c:v>
                </c:pt>
                <c:pt idx="10">
                  <c:v>0.355555555555556</c:v>
                </c:pt>
                <c:pt idx="11">
                  <c:v>0.357142857142857</c:v>
                </c:pt>
                <c:pt idx="12">
                  <c:v>0.338461538461538</c:v>
                </c:pt>
                <c:pt idx="13">
                  <c:v>0.350515463917526</c:v>
                </c:pt>
                <c:pt idx="14">
                  <c:v>0.419753086419753</c:v>
                </c:pt>
                <c:pt idx="15">
                  <c:v>0.324675324675325</c:v>
                </c:pt>
                <c:pt idx="16">
                  <c:v>0.25</c:v>
                </c:pt>
                <c:pt idx="17">
                  <c:v>0.213114754098361</c:v>
                </c:pt>
                <c:pt idx="18">
                  <c:v>0.428571428571429</c:v>
                </c:pt>
                <c:pt idx="19">
                  <c:v>0.353846153846154</c:v>
                </c:pt>
                <c:pt idx="20">
                  <c:v>0.357142857142857</c:v>
                </c:pt>
                <c:pt idx="21">
                  <c:v>0.363636363636364</c:v>
                </c:pt>
                <c:pt idx="22">
                  <c:v>0.382978723404255</c:v>
                </c:pt>
                <c:pt idx="23">
                  <c:v>0.326086956521739</c:v>
                </c:pt>
                <c:pt idx="24">
                  <c:v>0.352941176470588</c:v>
                </c:pt>
                <c:pt idx="25">
                  <c:v>0.433333333333333</c:v>
                </c:pt>
                <c:pt idx="26">
                  <c:v>0.425531914893617</c:v>
                </c:pt>
                <c:pt idx="27">
                  <c:v>0.3</c:v>
                </c:pt>
                <c:pt idx="28">
                  <c:v>0.25</c:v>
                </c:pt>
                <c:pt idx="29">
                  <c:v>0.428571428571429</c:v>
                </c:pt>
                <c:pt idx="30">
                  <c:v>0.431372549019608</c:v>
                </c:pt>
                <c:pt idx="31">
                  <c:v>0.357142857142857</c:v>
                </c:pt>
                <c:pt idx="32">
                  <c:v>0.241379310344828</c:v>
                </c:pt>
                <c:pt idx="33">
                  <c:v>0.36</c:v>
                </c:pt>
                <c:pt idx="34">
                  <c:v>0.290322580645161</c:v>
                </c:pt>
                <c:pt idx="35">
                  <c:v>0.264705882352941</c:v>
                </c:pt>
                <c:pt idx="36">
                  <c:v>0.413793103448276</c:v>
                </c:pt>
                <c:pt idx="37">
                  <c:v>0.357142857142857</c:v>
                </c:pt>
                <c:pt idx="38">
                  <c:v>0.433333333333333</c:v>
                </c:pt>
                <c:pt idx="39">
                  <c:v>0.342857142857143</c:v>
                </c:pt>
                <c:pt idx="40">
                  <c:v>0.4</c:v>
                </c:pt>
                <c:pt idx="41">
                  <c:v>0.461538461538462</c:v>
                </c:pt>
                <c:pt idx="42">
                  <c:v>0.361111111111111</c:v>
                </c:pt>
                <c:pt idx="43">
                  <c:v>0.307692307692308</c:v>
                </c:pt>
                <c:pt idx="44">
                  <c:v>0.529411764705882</c:v>
                </c:pt>
                <c:pt idx="45">
                  <c:v>0.458333333333333</c:v>
                </c:pt>
                <c:pt idx="46">
                  <c:v>0.375</c:v>
                </c:pt>
                <c:pt idx="47">
                  <c:v>0.3</c:v>
                </c:pt>
                <c:pt idx="48">
                  <c:v>0.352941176470588</c:v>
                </c:pt>
                <c:pt idx="49">
                  <c:v>0.461538461538462</c:v>
                </c:pt>
                <c:pt idx="50">
                  <c:v>0.409090909090909</c:v>
                </c:pt>
                <c:pt idx="51">
                  <c:v>0.481481481481481</c:v>
                </c:pt>
                <c:pt idx="52">
                  <c:v>0.35</c:v>
                </c:pt>
                <c:pt idx="53">
                  <c:v>0.424242424242424</c:v>
                </c:pt>
                <c:pt idx="54">
                  <c:v>0.4</c:v>
                </c:pt>
                <c:pt idx="55">
                  <c:v>0.178571428571429</c:v>
                </c:pt>
                <c:pt idx="56">
                  <c:v>0.31578947368421</c:v>
                </c:pt>
                <c:pt idx="57">
                  <c:v>0.347826086956522</c:v>
                </c:pt>
                <c:pt idx="58">
                  <c:v>0.413793103448276</c:v>
                </c:pt>
                <c:pt idx="59">
                  <c:v>0.409090909090909</c:v>
                </c:pt>
                <c:pt idx="60">
                  <c:v>0.428571428571429</c:v>
                </c:pt>
                <c:pt idx="61">
                  <c:v>0.433333333333333</c:v>
                </c:pt>
                <c:pt idx="62">
                  <c:v>0.352941176470588</c:v>
                </c:pt>
                <c:pt idx="63">
                  <c:v>0.458333333333333</c:v>
                </c:pt>
                <c:pt idx="64">
                  <c:v>0.458333333333333</c:v>
                </c:pt>
                <c:pt idx="65">
                  <c:v>0.275862068965517</c:v>
                </c:pt>
                <c:pt idx="66">
                  <c:v>0.346153846153846</c:v>
                </c:pt>
                <c:pt idx="67">
                  <c:v>0.40625</c:v>
                </c:pt>
                <c:pt idx="68">
                  <c:v>0.421052631578947</c:v>
                </c:pt>
                <c:pt idx="69">
                  <c:v>0.25</c:v>
                </c:pt>
                <c:pt idx="70">
                  <c:v>0.545454545454545</c:v>
                </c:pt>
                <c:pt idx="71">
                  <c:v>0.428571428571429</c:v>
                </c:pt>
                <c:pt idx="72">
                  <c:v>0.428571428571429</c:v>
                </c:pt>
                <c:pt idx="73">
                  <c:v>0.458333333333333</c:v>
                </c:pt>
                <c:pt idx="74">
                  <c:v>0.5</c:v>
                </c:pt>
                <c:pt idx="75">
                  <c:v>0.470588235294118</c:v>
                </c:pt>
                <c:pt idx="76">
                  <c:v>0.27027027027027</c:v>
                </c:pt>
                <c:pt idx="77">
                  <c:v>0.52</c:v>
                </c:pt>
                <c:pt idx="78">
                  <c:v>0.333333333333333</c:v>
                </c:pt>
                <c:pt idx="79">
                  <c:v>0.333333333333333</c:v>
                </c:pt>
                <c:pt idx="80">
                  <c:v>0.388888888888889</c:v>
                </c:pt>
                <c:pt idx="81">
                  <c:v>0.434782608695652</c:v>
                </c:pt>
                <c:pt idx="82">
                  <c:v>0.357142857142857</c:v>
                </c:pt>
                <c:pt idx="83">
                  <c:v>0.44</c:v>
                </c:pt>
                <c:pt idx="84">
                  <c:v>0.5</c:v>
                </c:pt>
                <c:pt idx="85">
                  <c:v>0.25</c:v>
                </c:pt>
                <c:pt idx="86">
                  <c:v>0.5</c:v>
                </c:pt>
                <c:pt idx="87">
                  <c:v>0.419354838709677</c:v>
                </c:pt>
                <c:pt idx="88">
                  <c:v>0.391304347826087</c:v>
                </c:pt>
                <c:pt idx="89">
                  <c:v>0.407407407407407</c:v>
                </c:pt>
                <c:pt idx="90">
                  <c:v>0.4</c:v>
                </c:pt>
                <c:pt idx="91">
                  <c:v>0.4</c:v>
                </c:pt>
                <c:pt idx="92">
                  <c:v>0.384615384615385</c:v>
                </c:pt>
                <c:pt idx="93">
                  <c:v>0.444444444444444</c:v>
                </c:pt>
                <c:pt idx="94">
                  <c:v>0.44</c:v>
                </c:pt>
                <c:pt idx="95">
                  <c:v>0.536585365853659</c:v>
                </c:pt>
                <c:pt idx="96">
                  <c:v>0.35</c:v>
                </c:pt>
                <c:pt idx="97">
                  <c:v>0.272727272727273</c:v>
                </c:pt>
                <c:pt idx="98">
                  <c:v>0.4375</c:v>
                </c:pt>
                <c:pt idx="99">
                  <c:v>0.369565217391304</c:v>
                </c:pt>
                <c:pt idx="100">
                  <c:v>0.368421052631579</c:v>
                </c:pt>
                <c:pt idx="101">
                  <c:v>0.414634146341463</c:v>
                </c:pt>
                <c:pt idx="102">
                  <c:v>0.428571428571429</c:v>
                </c:pt>
                <c:pt idx="103">
                  <c:v>0.517241379310345</c:v>
                </c:pt>
                <c:pt idx="104">
                  <c:v>0.588235294117647</c:v>
                </c:pt>
                <c:pt idx="105">
                  <c:v>0.423076923076923</c:v>
                </c:pt>
                <c:pt idx="106">
                  <c:v>0.421052631578947</c:v>
                </c:pt>
                <c:pt idx="107">
                  <c:v>0.34375</c:v>
                </c:pt>
                <c:pt idx="108">
                  <c:v>0.305555555555556</c:v>
                </c:pt>
                <c:pt idx="109">
                  <c:v>0.45</c:v>
                </c:pt>
                <c:pt idx="110">
                  <c:v>0.475</c:v>
                </c:pt>
                <c:pt idx="111">
                  <c:v>0.483870967741935</c:v>
                </c:pt>
                <c:pt idx="112">
                  <c:v>0.377777777777778</c:v>
                </c:pt>
                <c:pt idx="113">
                  <c:v>0.540540540540541</c:v>
                </c:pt>
                <c:pt idx="114">
                  <c:v>0.490909090909091</c:v>
                </c:pt>
                <c:pt idx="115">
                  <c:v>0.304347826086956</c:v>
                </c:pt>
                <c:pt idx="116">
                  <c:v>0.314285714285714</c:v>
                </c:pt>
                <c:pt idx="117">
                  <c:v>0.396551724137931</c:v>
                </c:pt>
                <c:pt idx="118">
                  <c:v>0.439393939393939</c:v>
                </c:pt>
                <c:pt idx="119">
                  <c:v>0.549019607843137</c:v>
                </c:pt>
                <c:pt idx="120">
                  <c:v>0.5</c:v>
                </c:pt>
                <c:pt idx="121">
                  <c:v>0.474358974358974</c:v>
                </c:pt>
                <c:pt idx="122">
                  <c:v>0.433333333333333</c:v>
                </c:pt>
                <c:pt idx="123">
                  <c:v>0.505747126436782</c:v>
                </c:pt>
                <c:pt idx="124">
                  <c:v>0.468085106382979</c:v>
                </c:pt>
                <c:pt idx="125">
                  <c:v>0.477124183006536</c:v>
                </c:pt>
                <c:pt idx="126">
                  <c:v>0.423228346456693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697632"/>
        <c:axId val="-2014708576"/>
      </c:scatterChart>
      <c:valAx>
        <c:axId val="-2014697632"/>
        <c:scaling>
          <c:orientation val="minMax"/>
          <c:max val="14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014708576"/>
        <c:crosses val="autoZero"/>
        <c:crossBetween val="midCat"/>
        <c:majorUnit val="20.0"/>
      </c:valAx>
      <c:valAx>
        <c:axId val="-2014708576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/>
                  <a:t>G</a:t>
                </a:r>
                <a:r>
                  <a:rPr lang="en-US"/>
                  <a:t>/</a:t>
                </a:r>
                <a:r>
                  <a:rPr lang="en-US" altLang="zh-CN"/>
                  <a:t>C</a:t>
                </a:r>
                <a:r>
                  <a:rPr lang="zh-CN"/>
                  <a:t>→</a:t>
                </a:r>
                <a:r>
                  <a:rPr lang="en-US" altLang="zh-CN"/>
                  <a:t>A</a:t>
                </a:r>
                <a:r>
                  <a:rPr lang="en-US"/>
                  <a:t>/</a:t>
                </a:r>
                <a:r>
                  <a:rPr lang="en-US" altLang="zh-CN"/>
                  <a:t>T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014697632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'freq_each-utr'!$P$2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951898653797"/>
                  <c:y val="-0.1695794070823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sz="1200" baseline="0"/>
                      <a:t>R = 0</a:t>
                    </a:r>
                    <a:r>
                      <a:rPr lang="en-US" altLang="zh-CN" sz="1200" baseline="0"/>
                      <a:t>.20</a:t>
                    </a:r>
                    <a:endParaRPr lang="zh-CN" altLang="en-US" sz="1200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</a:t>
                    </a:r>
                    <a:r>
                      <a:rPr lang="zh-CN" altLang="en-US" sz="1200" b="0" i="0" baseline="0">
                        <a:effectLst/>
                      </a:rPr>
                      <a:t> </a:t>
                    </a:r>
                    <a:r>
                      <a:rPr lang="en-US" altLang="zh-CN" sz="1200" b="0" i="0" baseline="0">
                        <a:effectLst/>
                      </a:rPr>
                      <a:t>0.0237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'freq_each-utr'!$O$3:$O$132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'freq_each-utr'!$P$3:$P$132</c:f>
              <c:numCache>
                <c:formatCode>General</c:formatCode>
                <c:ptCount val="130"/>
                <c:pt idx="0">
                  <c:v>0.512820512820513</c:v>
                </c:pt>
                <c:pt idx="1">
                  <c:v>0.52991452991453</c:v>
                </c:pt>
                <c:pt idx="2">
                  <c:v>0.464285714285714</c:v>
                </c:pt>
                <c:pt idx="3">
                  <c:v>0.56</c:v>
                </c:pt>
                <c:pt idx="4">
                  <c:v>0.5</c:v>
                </c:pt>
                <c:pt idx="5">
                  <c:v>0.617647058823529</c:v>
                </c:pt>
                <c:pt idx="6">
                  <c:v>0.296296296296296</c:v>
                </c:pt>
                <c:pt idx="7">
                  <c:v>0.5</c:v>
                </c:pt>
                <c:pt idx="8">
                  <c:v>0.457142857142857</c:v>
                </c:pt>
                <c:pt idx="9">
                  <c:v>0.444444444444444</c:v>
                </c:pt>
                <c:pt idx="10">
                  <c:v>0.428571428571429</c:v>
                </c:pt>
                <c:pt idx="11">
                  <c:v>0.4</c:v>
                </c:pt>
                <c:pt idx="12">
                  <c:v>0.25</c:v>
                </c:pt>
                <c:pt idx="13">
                  <c:v>0.5</c:v>
                </c:pt>
                <c:pt idx="14">
                  <c:v>0.5</c:v>
                </c:pt>
                <c:pt idx="15">
                  <c:v>0.666666666666667</c:v>
                </c:pt>
                <c:pt idx="16">
                  <c:v>0.666666666666667</c:v>
                </c:pt>
                <c:pt idx="17">
                  <c:v>0.333333333333333</c:v>
                </c:pt>
                <c:pt idx="18">
                  <c:v>0.666666666666667</c:v>
                </c:pt>
                <c:pt idx="19">
                  <c:v>0.357142857142857</c:v>
                </c:pt>
                <c:pt idx="20">
                  <c:v>0.333333333333333</c:v>
                </c:pt>
                <c:pt idx="21">
                  <c:v>0.666666666666667</c:v>
                </c:pt>
                <c:pt idx="22">
                  <c:v>0.6</c:v>
                </c:pt>
                <c:pt idx="23">
                  <c:v>0.714285714285714</c:v>
                </c:pt>
                <c:pt idx="24">
                  <c:v>1.0</c:v>
                </c:pt>
                <c:pt idx="25">
                  <c:v>0.5</c:v>
                </c:pt>
                <c:pt idx="26">
                  <c:v>0.333333333333333</c:v>
                </c:pt>
                <c:pt idx="27">
                  <c:v>0.8</c:v>
                </c:pt>
                <c:pt idx="28">
                  <c:v>1.0</c:v>
                </c:pt>
                <c:pt idx="29">
                  <c:v>0.375</c:v>
                </c:pt>
                <c:pt idx="30">
                  <c:v>0.5</c:v>
                </c:pt>
                <c:pt idx="31">
                  <c:v>0.333333333333333</c:v>
                </c:pt>
                <c:pt idx="32">
                  <c:v>0.2</c:v>
                </c:pt>
                <c:pt idx="33">
                  <c:v>0.666666666666667</c:v>
                </c:pt>
                <c:pt idx="34">
                  <c:v>0.8</c:v>
                </c:pt>
                <c:pt idx="35">
                  <c:v>0.75</c:v>
                </c:pt>
                <c:pt idx="36">
                  <c:v>0.2</c:v>
                </c:pt>
                <c:pt idx="37">
                  <c:v>0.4</c:v>
                </c:pt>
                <c:pt idx="38">
                  <c:v>0.625</c:v>
                </c:pt>
                <c:pt idx="39">
                  <c:v>0.333333333333333</c:v>
                </c:pt>
                <c:pt idx="40">
                  <c:v>0.8</c:v>
                </c:pt>
                <c:pt idx="41">
                  <c:v>0.6</c:v>
                </c:pt>
                <c:pt idx="42">
                  <c:v>0.75</c:v>
                </c:pt>
                <c:pt idx="43">
                  <c:v>0.0</c:v>
                </c:pt>
                <c:pt idx="44">
                  <c:v>0.285714285714286</c:v>
                </c:pt>
                <c:pt idx="45">
                  <c:v>1.0</c:v>
                </c:pt>
                <c:pt idx="46">
                  <c:v>1.0</c:v>
                </c:pt>
                <c:pt idx="47">
                  <c:v>0.75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0.6</c:v>
                </c:pt>
                <c:pt idx="52">
                  <c:v>0.25</c:v>
                </c:pt>
                <c:pt idx="53">
                  <c:v>0.875</c:v>
                </c:pt>
                <c:pt idx="54">
                  <c:v>0.333333333333333</c:v>
                </c:pt>
                <c:pt idx="55">
                  <c:v>0.4</c:v>
                </c:pt>
                <c:pt idx="56">
                  <c:v>0.666666666666667</c:v>
                </c:pt>
                <c:pt idx="57">
                  <c:v>1.0</c:v>
                </c:pt>
                <c:pt idx="58">
                  <c:v>1.0</c:v>
                </c:pt>
                <c:pt idx="59">
                  <c:v>0.5</c:v>
                </c:pt>
                <c:pt idx="60">
                  <c:v>0.0</c:v>
                </c:pt>
                <c:pt idx="61">
                  <c:v>0.4</c:v>
                </c:pt>
                <c:pt idx="62">
                  <c:v>0.0</c:v>
                </c:pt>
                <c:pt idx="63">
                  <c:v>0.25</c:v>
                </c:pt>
                <c:pt idx="64">
                  <c:v>0.666666666666667</c:v>
                </c:pt>
                <c:pt idx="65">
                  <c:v>0.5</c:v>
                </c:pt>
                <c:pt idx="66">
                  <c:v>0.0</c:v>
                </c:pt>
                <c:pt idx="67">
                  <c:v>0.0</c:v>
                </c:pt>
                <c:pt idx="68">
                  <c:v>0.5</c:v>
                </c:pt>
                <c:pt idx="69">
                  <c:v>0.0</c:v>
                </c:pt>
                <c:pt idx="70">
                  <c:v>0.5</c:v>
                </c:pt>
                <c:pt idx="71">
                  <c:v>0.5</c:v>
                </c:pt>
                <c:pt idx="72">
                  <c:v>1.0</c:v>
                </c:pt>
                <c:pt idx="73">
                  <c:v>0.666666666666667</c:v>
                </c:pt>
                <c:pt idx="74">
                  <c:v>0.5</c:v>
                </c:pt>
                <c:pt idx="75">
                  <c:v>0.75</c:v>
                </c:pt>
                <c:pt idx="76">
                  <c:v>0.5</c:v>
                </c:pt>
                <c:pt idx="77">
                  <c:v>0.5</c:v>
                </c:pt>
                <c:pt idx="78">
                  <c:v>1.0</c:v>
                </c:pt>
                <c:pt idx="79">
                  <c:v>0.666666666666667</c:v>
                </c:pt>
                <c:pt idx="80">
                  <c:v>0.666666666666667</c:v>
                </c:pt>
                <c:pt idx="81">
                  <c:v>1.0</c:v>
                </c:pt>
                <c:pt idx="82">
                  <c:v>0.0</c:v>
                </c:pt>
                <c:pt idx="83">
                  <c:v>0.666666666666667</c:v>
                </c:pt>
                <c:pt idx="84">
                  <c:v>0.25</c:v>
                </c:pt>
                <c:pt idx="85">
                  <c:v>1.0</c:v>
                </c:pt>
                <c:pt idx="86">
                  <c:v>0.0</c:v>
                </c:pt>
                <c:pt idx="87">
                  <c:v>1.0</c:v>
                </c:pt>
                <c:pt idx="88">
                  <c:v>1.0</c:v>
                </c:pt>
                <c:pt idx="89">
                  <c:v>0.5</c:v>
                </c:pt>
                <c:pt idx="90">
                  <c:v>0.0</c:v>
                </c:pt>
                <c:pt idx="91">
                  <c:v>0.666666666666667</c:v>
                </c:pt>
                <c:pt idx="92">
                  <c:v>0.333333333333333</c:v>
                </c:pt>
                <c:pt idx="93">
                  <c:v>1.0</c:v>
                </c:pt>
                <c:pt idx="94">
                  <c:v>1.0</c:v>
                </c:pt>
                <c:pt idx="95">
                  <c:v>0.0</c:v>
                </c:pt>
                <c:pt idx="96">
                  <c:v>0.0</c:v>
                </c:pt>
                <c:pt idx="97">
                  <c:v>0.75</c:v>
                </c:pt>
                <c:pt idx="98">
                  <c:v>1.0</c:v>
                </c:pt>
                <c:pt idx="99">
                  <c:v>0.666666666666667</c:v>
                </c:pt>
                <c:pt idx="100">
                  <c:v>0.5</c:v>
                </c:pt>
                <c:pt idx="101">
                  <c:v>0.5</c:v>
                </c:pt>
                <c:pt idx="102">
                  <c:v>0.333333333333333</c:v>
                </c:pt>
                <c:pt idx="103">
                  <c:v>0.5</c:v>
                </c:pt>
                <c:pt idx="104">
                  <c:v>0.333333333333333</c:v>
                </c:pt>
                <c:pt idx="105">
                  <c:v>0.666666666666667</c:v>
                </c:pt>
                <c:pt idx="106">
                  <c:v>0.5</c:v>
                </c:pt>
                <c:pt idx="107">
                  <c:v>0.4</c:v>
                </c:pt>
                <c:pt idx="108">
                  <c:v>0.75</c:v>
                </c:pt>
                <c:pt idx="109">
                  <c:v>0.5</c:v>
                </c:pt>
                <c:pt idx="110">
                  <c:v>0.8</c:v>
                </c:pt>
                <c:pt idx="111">
                  <c:v>0.714285714285714</c:v>
                </c:pt>
                <c:pt idx="112">
                  <c:v>0.6</c:v>
                </c:pt>
                <c:pt idx="113">
                  <c:v>0.0</c:v>
                </c:pt>
                <c:pt idx="114">
                  <c:v>0.0</c:v>
                </c:pt>
                <c:pt idx="115">
                  <c:v>0.4</c:v>
                </c:pt>
                <c:pt idx="116">
                  <c:v>1.0</c:v>
                </c:pt>
                <c:pt idx="117">
                  <c:v>0.428571428571429</c:v>
                </c:pt>
                <c:pt idx="118">
                  <c:v>0.75</c:v>
                </c:pt>
                <c:pt idx="119">
                  <c:v>1.0</c:v>
                </c:pt>
                <c:pt idx="120">
                  <c:v>0.6</c:v>
                </c:pt>
                <c:pt idx="121">
                  <c:v>0.636363636363636</c:v>
                </c:pt>
                <c:pt idx="122">
                  <c:v>0.5</c:v>
                </c:pt>
                <c:pt idx="123">
                  <c:v>0.8</c:v>
                </c:pt>
                <c:pt idx="124">
                  <c:v>0.55</c:v>
                </c:pt>
                <c:pt idx="125">
                  <c:v>0.703703703703704</c:v>
                </c:pt>
                <c:pt idx="126">
                  <c:v>0.616279069767442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'freq_each-utr'!$Q$2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984156718313"/>
                  <c:y val="0.1683412934038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-0.20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</a:t>
                    </a:r>
                    <a:r>
                      <a:rPr lang="zh-CN" altLang="en-US" sz="1200" b="0" i="0" baseline="0">
                        <a:effectLst/>
                      </a:rPr>
                      <a:t> </a:t>
                    </a:r>
                    <a:r>
                      <a:rPr lang="en-US" altLang="zh-CN" sz="1200" b="0" i="0" baseline="0">
                        <a:effectLst/>
                      </a:rPr>
                      <a:t>0.0237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'freq_each-utr'!$O$3:$O$132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'freq_each-utr'!$Q$3:$Q$132</c:f>
              <c:numCache>
                <c:formatCode>General</c:formatCode>
                <c:ptCount val="130"/>
                <c:pt idx="0">
                  <c:v>0.487179487179487</c:v>
                </c:pt>
                <c:pt idx="1">
                  <c:v>0.47008547008547</c:v>
                </c:pt>
                <c:pt idx="2">
                  <c:v>0.535714285714286</c:v>
                </c:pt>
                <c:pt idx="3">
                  <c:v>0.44</c:v>
                </c:pt>
                <c:pt idx="4">
                  <c:v>0.5</c:v>
                </c:pt>
                <c:pt idx="5">
                  <c:v>0.382352941176471</c:v>
                </c:pt>
                <c:pt idx="6">
                  <c:v>0.703703703703704</c:v>
                </c:pt>
                <c:pt idx="7">
                  <c:v>0.5</c:v>
                </c:pt>
                <c:pt idx="8">
                  <c:v>0.542857142857143</c:v>
                </c:pt>
                <c:pt idx="9">
                  <c:v>0.555555555555556</c:v>
                </c:pt>
                <c:pt idx="10">
                  <c:v>0.571428571428571</c:v>
                </c:pt>
                <c:pt idx="11">
                  <c:v>0.6</c:v>
                </c:pt>
                <c:pt idx="12">
                  <c:v>0.75</c:v>
                </c:pt>
                <c:pt idx="13">
                  <c:v>0.5</c:v>
                </c:pt>
                <c:pt idx="14">
                  <c:v>0.5</c:v>
                </c:pt>
                <c:pt idx="15">
                  <c:v>0.333333333333333</c:v>
                </c:pt>
                <c:pt idx="16">
                  <c:v>0.333333333333333</c:v>
                </c:pt>
                <c:pt idx="17">
                  <c:v>0.666666666666667</c:v>
                </c:pt>
                <c:pt idx="18">
                  <c:v>0.333333333333333</c:v>
                </c:pt>
                <c:pt idx="19">
                  <c:v>0.642857142857143</c:v>
                </c:pt>
                <c:pt idx="20">
                  <c:v>0.666666666666667</c:v>
                </c:pt>
                <c:pt idx="21">
                  <c:v>0.333333333333333</c:v>
                </c:pt>
                <c:pt idx="22">
                  <c:v>0.4</c:v>
                </c:pt>
                <c:pt idx="23">
                  <c:v>0.285714285714286</c:v>
                </c:pt>
                <c:pt idx="24">
                  <c:v>0.0</c:v>
                </c:pt>
                <c:pt idx="25">
                  <c:v>0.5</c:v>
                </c:pt>
                <c:pt idx="26">
                  <c:v>0.666666666666667</c:v>
                </c:pt>
                <c:pt idx="27">
                  <c:v>0.2</c:v>
                </c:pt>
                <c:pt idx="28">
                  <c:v>0.0</c:v>
                </c:pt>
                <c:pt idx="29">
                  <c:v>0.625</c:v>
                </c:pt>
                <c:pt idx="30">
                  <c:v>0.5</c:v>
                </c:pt>
                <c:pt idx="31">
                  <c:v>0.666666666666667</c:v>
                </c:pt>
                <c:pt idx="32">
                  <c:v>0.8</c:v>
                </c:pt>
                <c:pt idx="33">
                  <c:v>0.333333333333333</c:v>
                </c:pt>
                <c:pt idx="34">
                  <c:v>0.2</c:v>
                </c:pt>
                <c:pt idx="35">
                  <c:v>0.25</c:v>
                </c:pt>
                <c:pt idx="36">
                  <c:v>0.8</c:v>
                </c:pt>
                <c:pt idx="37">
                  <c:v>0.6</c:v>
                </c:pt>
                <c:pt idx="38">
                  <c:v>0.375</c:v>
                </c:pt>
                <c:pt idx="39">
                  <c:v>0.666666666666667</c:v>
                </c:pt>
                <c:pt idx="40">
                  <c:v>0.2</c:v>
                </c:pt>
                <c:pt idx="41">
                  <c:v>0.4</c:v>
                </c:pt>
                <c:pt idx="42">
                  <c:v>0.25</c:v>
                </c:pt>
                <c:pt idx="43">
                  <c:v>1.0</c:v>
                </c:pt>
                <c:pt idx="44">
                  <c:v>0.714285714285714</c:v>
                </c:pt>
                <c:pt idx="45">
                  <c:v>0.0</c:v>
                </c:pt>
                <c:pt idx="46">
                  <c:v>0.0</c:v>
                </c:pt>
                <c:pt idx="47">
                  <c:v>0.25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  <c:pt idx="51">
                  <c:v>0.4</c:v>
                </c:pt>
                <c:pt idx="52">
                  <c:v>0.75</c:v>
                </c:pt>
                <c:pt idx="53">
                  <c:v>0.125</c:v>
                </c:pt>
                <c:pt idx="54">
                  <c:v>0.666666666666667</c:v>
                </c:pt>
                <c:pt idx="55">
                  <c:v>0.6</c:v>
                </c:pt>
                <c:pt idx="56">
                  <c:v>0.333333333333333</c:v>
                </c:pt>
                <c:pt idx="57">
                  <c:v>0.0</c:v>
                </c:pt>
                <c:pt idx="58">
                  <c:v>0.0</c:v>
                </c:pt>
                <c:pt idx="59">
                  <c:v>0.5</c:v>
                </c:pt>
                <c:pt idx="60">
                  <c:v>1.0</c:v>
                </c:pt>
                <c:pt idx="61">
                  <c:v>0.6</c:v>
                </c:pt>
                <c:pt idx="62">
                  <c:v>0.0</c:v>
                </c:pt>
                <c:pt idx="63">
                  <c:v>0.75</c:v>
                </c:pt>
                <c:pt idx="64">
                  <c:v>0.333333333333333</c:v>
                </c:pt>
                <c:pt idx="65">
                  <c:v>0.5</c:v>
                </c:pt>
                <c:pt idx="66">
                  <c:v>1.0</c:v>
                </c:pt>
                <c:pt idx="67">
                  <c:v>1.0</c:v>
                </c:pt>
                <c:pt idx="68">
                  <c:v>0.5</c:v>
                </c:pt>
                <c:pt idx="69">
                  <c:v>0.0</c:v>
                </c:pt>
                <c:pt idx="70">
                  <c:v>0.5</c:v>
                </c:pt>
                <c:pt idx="71">
                  <c:v>0.5</c:v>
                </c:pt>
                <c:pt idx="72">
                  <c:v>0.0</c:v>
                </c:pt>
                <c:pt idx="73">
                  <c:v>0.333333333333333</c:v>
                </c:pt>
                <c:pt idx="74">
                  <c:v>0.5</c:v>
                </c:pt>
                <c:pt idx="75">
                  <c:v>0.25</c:v>
                </c:pt>
                <c:pt idx="76">
                  <c:v>0.5</c:v>
                </c:pt>
                <c:pt idx="77">
                  <c:v>0.5</c:v>
                </c:pt>
                <c:pt idx="78">
                  <c:v>0.0</c:v>
                </c:pt>
                <c:pt idx="79">
                  <c:v>0.333333333333333</c:v>
                </c:pt>
                <c:pt idx="80">
                  <c:v>0.333333333333333</c:v>
                </c:pt>
                <c:pt idx="81">
                  <c:v>0.0</c:v>
                </c:pt>
                <c:pt idx="82">
                  <c:v>1.0</c:v>
                </c:pt>
                <c:pt idx="83">
                  <c:v>0.333333333333333</c:v>
                </c:pt>
                <c:pt idx="84">
                  <c:v>0.75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0.5</c:v>
                </c:pt>
                <c:pt idx="90">
                  <c:v>1.0</c:v>
                </c:pt>
                <c:pt idx="91">
                  <c:v>0.333333333333333</c:v>
                </c:pt>
                <c:pt idx="92">
                  <c:v>0.666666666666667</c:v>
                </c:pt>
                <c:pt idx="93">
                  <c:v>0.0</c:v>
                </c:pt>
                <c:pt idx="94">
                  <c:v>0.0</c:v>
                </c:pt>
                <c:pt idx="95">
                  <c:v>1.0</c:v>
                </c:pt>
                <c:pt idx="96">
                  <c:v>1.0</c:v>
                </c:pt>
                <c:pt idx="97">
                  <c:v>0.25</c:v>
                </c:pt>
                <c:pt idx="98">
                  <c:v>0.0</c:v>
                </c:pt>
                <c:pt idx="99">
                  <c:v>0.333333333333333</c:v>
                </c:pt>
                <c:pt idx="100">
                  <c:v>0.5</c:v>
                </c:pt>
                <c:pt idx="101">
                  <c:v>0.5</c:v>
                </c:pt>
                <c:pt idx="102">
                  <c:v>0.666666666666667</c:v>
                </c:pt>
                <c:pt idx="103">
                  <c:v>0.5</c:v>
                </c:pt>
                <c:pt idx="104">
                  <c:v>0.666666666666667</c:v>
                </c:pt>
                <c:pt idx="105">
                  <c:v>0.333333333333333</c:v>
                </c:pt>
                <c:pt idx="106">
                  <c:v>0.5</c:v>
                </c:pt>
                <c:pt idx="107">
                  <c:v>0.6</c:v>
                </c:pt>
                <c:pt idx="108">
                  <c:v>0.25</c:v>
                </c:pt>
                <c:pt idx="109">
                  <c:v>0.5</c:v>
                </c:pt>
                <c:pt idx="110">
                  <c:v>0.2</c:v>
                </c:pt>
                <c:pt idx="111">
                  <c:v>0.285714285714286</c:v>
                </c:pt>
                <c:pt idx="112">
                  <c:v>0.4</c:v>
                </c:pt>
                <c:pt idx="113">
                  <c:v>1.0</c:v>
                </c:pt>
                <c:pt idx="114">
                  <c:v>1.0</c:v>
                </c:pt>
                <c:pt idx="115">
                  <c:v>0.6</c:v>
                </c:pt>
                <c:pt idx="116">
                  <c:v>0.0</c:v>
                </c:pt>
                <c:pt idx="117">
                  <c:v>0.571428571428571</c:v>
                </c:pt>
                <c:pt idx="118">
                  <c:v>0.25</c:v>
                </c:pt>
                <c:pt idx="119">
                  <c:v>0.0</c:v>
                </c:pt>
                <c:pt idx="120">
                  <c:v>0.4</c:v>
                </c:pt>
                <c:pt idx="121">
                  <c:v>0.363636363636364</c:v>
                </c:pt>
                <c:pt idx="122">
                  <c:v>0.5</c:v>
                </c:pt>
                <c:pt idx="123">
                  <c:v>0.2</c:v>
                </c:pt>
                <c:pt idx="124">
                  <c:v>0.45</c:v>
                </c:pt>
                <c:pt idx="125">
                  <c:v>0.296296296296296</c:v>
                </c:pt>
                <c:pt idx="126">
                  <c:v>0.383720930232558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125504"/>
        <c:axId val="-2063045840"/>
      </c:scatterChart>
      <c:valAx>
        <c:axId val="-201512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063045840"/>
        <c:crosses val="autoZero"/>
        <c:crossBetween val="midCat"/>
      </c:valAx>
      <c:valAx>
        <c:axId val="-2063045840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A/T</a:t>
                </a:r>
                <a:r>
                  <a:rPr lang="zh-CN"/>
                  <a:t>→</a:t>
                </a:r>
                <a:r>
                  <a:rPr lang="en-US"/>
                  <a:t>G/C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015125504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'freq_each-utr'!$R$2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855124460249"/>
                  <c:y val="-0.249456563831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-0.13</a:t>
                    </a:r>
                    <a:endParaRPr lang="zh-CN" altLang="en-US" baseline="0"/>
                  </a:p>
                  <a:p>
                    <a:pPr>
                      <a:defRPr/>
                    </a:pPr>
                    <a:r>
                      <a:rPr lang="en-US" altLang="zh-CN" i="1" baseline="0"/>
                      <a:t>P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value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=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0.1307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'freq_each-utr'!$O$3:$O$132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'freq_each-utr'!$R$3:$R$132</c:f>
              <c:numCache>
                <c:formatCode>General</c:formatCode>
                <c:ptCount val="130"/>
                <c:pt idx="0">
                  <c:v>0.602272727272727</c:v>
                </c:pt>
                <c:pt idx="1">
                  <c:v>0.619718309859155</c:v>
                </c:pt>
                <c:pt idx="2">
                  <c:v>0.692307692307692</c:v>
                </c:pt>
                <c:pt idx="3">
                  <c:v>0.645161290322581</c:v>
                </c:pt>
                <c:pt idx="4">
                  <c:v>0.636363636363636</c:v>
                </c:pt>
                <c:pt idx="5">
                  <c:v>0.64</c:v>
                </c:pt>
                <c:pt idx="6">
                  <c:v>0.647058823529412</c:v>
                </c:pt>
                <c:pt idx="7">
                  <c:v>0.333333333333333</c:v>
                </c:pt>
                <c:pt idx="8">
                  <c:v>0.578947368421053</c:v>
                </c:pt>
                <c:pt idx="9">
                  <c:v>0.846153846153846</c:v>
                </c:pt>
                <c:pt idx="10">
                  <c:v>0.615384615384615</c:v>
                </c:pt>
                <c:pt idx="11">
                  <c:v>0.666666666666667</c:v>
                </c:pt>
                <c:pt idx="12">
                  <c:v>0.833333333333333</c:v>
                </c:pt>
                <c:pt idx="13">
                  <c:v>0.333333333333333</c:v>
                </c:pt>
                <c:pt idx="14">
                  <c:v>0.5</c:v>
                </c:pt>
                <c:pt idx="15">
                  <c:v>0.7</c:v>
                </c:pt>
                <c:pt idx="16">
                  <c:v>0.8</c:v>
                </c:pt>
                <c:pt idx="17">
                  <c:v>0.5</c:v>
                </c:pt>
                <c:pt idx="18">
                  <c:v>0.6</c:v>
                </c:pt>
                <c:pt idx="19">
                  <c:v>0.75</c:v>
                </c:pt>
                <c:pt idx="20">
                  <c:v>0.25</c:v>
                </c:pt>
                <c:pt idx="21">
                  <c:v>0.166666666666667</c:v>
                </c:pt>
                <c:pt idx="22">
                  <c:v>0.4</c:v>
                </c:pt>
                <c:pt idx="23">
                  <c:v>0.0</c:v>
                </c:pt>
                <c:pt idx="24">
                  <c:v>0.666666666666667</c:v>
                </c:pt>
                <c:pt idx="25">
                  <c:v>0.75</c:v>
                </c:pt>
                <c:pt idx="26">
                  <c:v>0.8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0.5</c:v>
                </c:pt>
                <c:pt idx="31">
                  <c:v>1.0</c:v>
                </c:pt>
                <c:pt idx="32">
                  <c:v>0.0</c:v>
                </c:pt>
                <c:pt idx="33">
                  <c:v>0.666666666666667</c:v>
                </c:pt>
                <c:pt idx="34">
                  <c:v>1.0</c:v>
                </c:pt>
                <c:pt idx="35">
                  <c:v>0.833333333333333</c:v>
                </c:pt>
                <c:pt idx="36">
                  <c:v>0.5</c:v>
                </c:pt>
                <c:pt idx="37">
                  <c:v>0.666666666666667</c:v>
                </c:pt>
                <c:pt idx="38">
                  <c:v>1.0</c:v>
                </c:pt>
                <c:pt idx="39">
                  <c:v>0.5</c:v>
                </c:pt>
                <c:pt idx="40">
                  <c:v>0.25</c:v>
                </c:pt>
                <c:pt idx="41">
                  <c:v>0.0</c:v>
                </c:pt>
                <c:pt idx="42">
                  <c:v>0.75</c:v>
                </c:pt>
                <c:pt idx="43">
                  <c:v>0.8</c:v>
                </c:pt>
                <c:pt idx="44">
                  <c:v>0.5</c:v>
                </c:pt>
                <c:pt idx="45">
                  <c:v>0.5</c:v>
                </c:pt>
                <c:pt idx="46">
                  <c:v>0.0</c:v>
                </c:pt>
                <c:pt idx="47">
                  <c:v>0.75</c:v>
                </c:pt>
                <c:pt idx="48">
                  <c:v>0.0</c:v>
                </c:pt>
                <c:pt idx="49">
                  <c:v>0.5</c:v>
                </c:pt>
                <c:pt idx="50">
                  <c:v>0.0</c:v>
                </c:pt>
                <c:pt idx="51">
                  <c:v>0.0</c:v>
                </c:pt>
                <c:pt idx="52">
                  <c:v>0.5</c:v>
                </c:pt>
                <c:pt idx="53">
                  <c:v>1.0</c:v>
                </c:pt>
                <c:pt idx="54">
                  <c:v>0.75</c:v>
                </c:pt>
                <c:pt idx="55">
                  <c:v>1.0</c:v>
                </c:pt>
                <c:pt idx="56">
                  <c:v>0.5</c:v>
                </c:pt>
                <c:pt idx="57">
                  <c:v>0.666666666666667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0.666666666666667</c:v>
                </c:pt>
                <c:pt idx="64">
                  <c:v>0.5</c:v>
                </c:pt>
                <c:pt idx="65">
                  <c:v>0.5</c:v>
                </c:pt>
                <c:pt idx="66">
                  <c:v>1.0</c:v>
                </c:pt>
                <c:pt idx="67">
                  <c:v>0.666666666666667</c:v>
                </c:pt>
                <c:pt idx="68">
                  <c:v>0.5</c:v>
                </c:pt>
                <c:pt idx="69">
                  <c:v>0.0</c:v>
                </c:pt>
                <c:pt idx="70">
                  <c:v>0.75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0.5</c:v>
                </c:pt>
                <c:pt idx="75">
                  <c:v>0.0</c:v>
                </c:pt>
                <c:pt idx="76">
                  <c:v>0.666666666666667</c:v>
                </c:pt>
                <c:pt idx="77">
                  <c:v>0.5</c:v>
                </c:pt>
                <c:pt idx="78">
                  <c:v>0.333333333333333</c:v>
                </c:pt>
                <c:pt idx="79">
                  <c:v>1.0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0.5</c:v>
                </c:pt>
                <c:pt idx="84">
                  <c:v>1.0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1.0</c:v>
                </c:pt>
                <c:pt idx="91">
                  <c:v>0.0</c:v>
                </c:pt>
                <c:pt idx="92">
                  <c:v>0.75</c:v>
                </c:pt>
                <c:pt idx="93">
                  <c:v>1.0</c:v>
                </c:pt>
                <c:pt idx="94">
                  <c:v>0.0</c:v>
                </c:pt>
                <c:pt idx="95">
                  <c:v>1.0</c:v>
                </c:pt>
                <c:pt idx="96">
                  <c:v>0.333333333333333</c:v>
                </c:pt>
                <c:pt idx="97">
                  <c:v>0.0</c:v>
                </c:pt>
                <c:pt idx="98">
                  <c:v>0.5</c:v>
                </c:pt>
                <c:pt idx="99">
                  <c:v>0.25</c:v>
                </c:pt>
                <c:pt idx="100">
                  <c:v>0.0</c:v>
                </c:pt>
                <c:pt idx="101">
                  <c:v>0.0</c:v>
                </c:pt>
                <c:pt idx="102">
                  <c:v>1.0</c:v>
                </c:pt>
                <c:pt idx="103">
                  <c:v>0.0</c:v>
                </c:pt>
                <c:pt idx="104">
                  <c:v>0.666666666666667</c:v>
                </c:pt>
                <c:pt idx="105">
                  <c:v>0.0</c:v>
                </c:pt>
                <c:pt idx="106">
                  <c:v>1.0</c:v>
                </c:pt>
                <c:pt idx="107">
                  <c:v>0.0</c:v>
                </c:pt>
                <c:pt idx="108">
                  <c:v>0.0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0.333333333333333</c:v>
                </c:pt>
                <c:pt idx="113">
                  <c:v>0.333333333333333</c:v>
                </c:pt>
                <c:pt idx="114">
                  <c:v>0.666666666666667</c:v>
                </c:pt>
                <c:pt idx="115">
                  <c:v>0.666666666666667</c:v>
                </c:pt>
                <c:pt idx="116">
                  <c:v>0.5</c:v>
                </c:pt>
                <c:pt idx="117">
                  <c:v>0.0</c:v>
                </c:pt>
                <c:pt idx="118">
                  <c:v>0.714285714285714</c:v>
                </c:pt>
                <c:pt idx="119">
                  <c:v>0.8</c:v>
                </c:pt>
                <c:pt idx="120">
                  <c:v>0.375</c:v>
                </c:pt>
                <c:pt idx="121">
                  <c:v>0.4</c:v>
                </c:pt>
                <c:pt idx="122">
                  <c:v>0.428571428571429</c:v>
                </c:pt>
                <c:pt idx="123">
                  <c:v>0.428571428571429</c:v>
                </c:pt>
                <c:pt idx="124">
                  <c:v>0.529411764705882</c:v>
                </c:pt>
                <c:pt idx="125">
                  <c:v>0.714285714285714</c:v>
                </c:pt>
                <c:pt idx="126">
                  <c:v>0.530612244897959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'freq_each-utr'!$S$2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838995427991"/>
                  <c:y val="0.2260608407555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0.13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</a:t>
                    </a:r>
                    <a:r>
                      <a:rPr lang="zh-CN" altLang="en-US" sz="1200" b="0" i="0" baseline="0">
                        <a:effectLst/>
                      </a:rPr>
                      <a:t> </a:t>
                    </a:r>
                    <a:r>
                      <a:rPr lang="en-US" altLang="zh-CN" sz="1200" b="0" i="0" baseline="0">
                        <a:effectLst/>
                      </a:rPr>
                      <a:t>0.1307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'freq_each-utr'!$O$3:$O$132</c:f>
              <c:numCache>
                <c:formatCode>General</c:formatCode>
                <c:ptCount val="1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</c:numCache>
            </c:numRef>
          </c:xVal>
          <c:yVal>
            <c:numRef>
              <c:f>'freq_each-utr'!$S$3:$S$132</c:f>
              <c:numCache>
                <c:formatCode>General</c:formatCode>
                <c:ptCount val="130"/>
                <c:pt idx="0">
                  <c:v>0.397727272727273</c:v>
                </c:pt>
                <c:pt idx="1">
                  <c:v>0.380281690140845</c:v>
                </c:pt>
                <c:pt idx="2">
                  <c:v>0.307692307692308</c:v>
                </c:pt>
                <c:pt idx="3">
                  <c:v>0.354838709677419</c:v>
                </c:pt>
                <c:pt idx="4">
                  <c:v>0.363636363636364</c:v>
                </c:pt>
                <c:pt idx="5">
                  <c:v>0.36</c:v>
                </c:pt>
                <c:pt idx="6">
                  <c:v>0.352941176470588</c:v>
                </c:pt>
                <c:pt idx="7">
                  <c:v>0.666666666666667</c:v>
                </c:pt>
                <c:pt idx="8">
                  <c:v>0.421052631578947</c:v>
                </c:pt>
                <c:pt idx="9">
                  <c:v>0.153846153846154</c:v>
                </c:pt>
                <c:pt idx="10">
                  <c:v>0.384615384615385</c:v>
                </c:pt>
                <c:pt idx="11">
                  <c:v>0.333333333333333</c:v>
                </c:pt>
                <c:pt idx="12">
                  <c:v>0.166666666666667</c:v>
                </c:pt>
                <c:pt idx="13">
                  <c:v>0.666666666666667</c:v>
                </c:pt>
                <c:pt idx="14">
                  <c:v>0.5</c:v>
                </c:pt>
                <c:pt idx="15">
                  <c:v>0.3</c:v>
                </c:pt>
                <c:pt idx="16">
                  <c:v>0.2</c:v>
                </c:pt>
                <c:pt idx="17">
                  <c:v>0.5</c:v>
                </c:pt>
                <c:pt idx="18">
                  <c:v>0.4</c:v>
                </c:pt>
                <c:pt idx="19">
                  <c:v>0.25</c:v>
                </c:pt>
                <c:pt idx="20">
                  <c:v>0.75</c:v>
                </c:pt>
                <c:pt idx="21">
                  <c:v>0.833333333333333</c:v>
                </c:pt>
                <c:pt idx="22">
                  <c:v>0.6</c:v>
                </c:pt>
                <c:pt idx="23">
                  <c:v>0.0</c:v>
                </c:pt>
                <c:pt idx="24">
                  <c:v>0.333333333333333</c:v>
                </c:pt>
                <c:pt idx="25">
                  <c:v>0.25</c:v>
                </c:pt>
                <c:pt idx="26">
                  <c:v>0.2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0.5</c:v>
                </c:pt>
                <c:pt idx="31">
                  <c:v>0.0</c:v>
                </c:pt>
                <c:pt idx="32">
                  <c:v>0.0</c:v>
                </c:pt>
                <c:pt idx="33">
                  <c:v>0.333333333333333</c:v>
                </c:pt>
                <c:pt idx="34">
                  <c:v>0.0</c:v>
                </c:pt>
                <c:pt idx="35">
                  <c:v>0.166666666666667</c:v>
                </c:pt>
                <c:pt idx="36">
                  <c:v>0.5</c:v>
                </c:pt>
                <c:pt idx="37">
                  <c:v>0.333333333333333</c:v>
                </c:pt>
                <c:pt idx="38">
                  <c:v>0.0</c:v>
                </c:pt>
                <c:pt idx="39">
                  <c:v>0.5</c:v>
                </c:pt>
                <c:pt idx="40">
                  <c:v>0.75</c:v>
                </c:pt>
                <c:pt idx="41">
                  <c:v>1.0</c:v>
                </c:pt>
                <c:pt idx="42">
                  <c:v>0.25</c:v>
                </c:pt>
                <c:pt idx="43">
                  <c:v>0.2</c:v>
                </c:pt>
                <c:pt idx="44">
                  <c:v>0.5</c:v>
                </c:pt>
                <c:pt idx="45">
                  <c:v>0.5</c:v>
                </c:pt>
                <c:pt idx="46">
                  <c:v>1.0</c:v>
                </c:pt>
                <c:pt idx="47">
                  <c:v>0.25</c:v>
                </c:pt>
                <c:pt idx="48">
                  <c:v>1.0</c:v>
                </c:pt>
                <c:pt idx="49">
                  <c:v>0.5</c:v>
                </c:pt>
                <c:pt idx="50">
                  <c:v>0.0</c:v>
                </c:pt>
                <c:pt idx="51">
                  <c:v>1.0</c:v>
                </c:pt>
                <c:pt idx="52">
                  <c:v>0.5</c:v>
                </c:pt>
                <c:pt idx="53">
                  <c:v>0.0</c:v>
                </c:pt>
                <c:pt idx="54">
                  <c:v>0.25</c:v>
                </c:pt>
                <c:pt idx="55">
                  <c:v>0.0</c:v>
                </c:pt>
                <c:pt idx="56">
                  <c:v>0.5</c:v>
                </c:pt>
                <c:pt idx="57">
                  <c:v>0.333333333333333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1.0</c:v>
                </c:pt>
                <c:pt idx="63">
                  <c:v>0.333333333333333</c:v>
                </c:pt>
                <c:pt idx="64">
                  <c:v>0.5</c:v>
                </c:pt>
                <c:pt idx="65">
                  <c:v>0.5</c:v>
                </c:pt>
                <c:pt idx="66">
                  <c:v>0.0</c:v>
                </c:pt>
                <c:pt idx="67">
                  <c:v>0.333333333333333</c:v>
                </c:pt>
                <c:pt idx="68">
                  <c:v>0.5</c:v>
                </c:pt>
                <c:pt idx="69">
                  <c:v>0.0</c:v>
                </c:pt>
                <c:pt idx="70">
                  <c:v>0.25</c:v>
                </c:pt>
                <c:pt idx="71">
                  <c:v>1.0</c:v>
                </c:pt>
                <c:pt idx="72">
                  <c:v>0.0</c:v>
                </c:pt>
                <c:pt idx="73">
                  <c:v>1.0</c:v>
                </c:pt>
                <c:pt idx="74">
                  <c:v>0.5</c:v>
                </c:pt>
                <c:pt idx="75">
                  <c:v>1.0</c:v>
                </c:pt>
                <c:pt idx="76">
                  <c:v>0.333333333333333</c:v>
                </c:pt>
                <c:pt idx="77">
                  <c:v>0.5</c:v>
                </c:pt>
                <c:pt idx="78">
                  <c:v>0.666666666666667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0.5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0.0</c:v>
                </c:pt>
                <c:pt idx="91">
                  <c:v>1.0</c:v>
                </c:pt>
                <c:pt idx="92">
                  <c:v>0.25</c:v>
                </c:pt>
                <c:pt idx="93">
                  <c:v>0.0</c:v>
                </c:pt>
                <c:pt idx="94">
                  <c:v>1.0</c:v>
                </c:pt>
                <c:pt idx="95">
                  <c:v>0.0</c:v>
                </c:pt>
                <c:pt idx="96">
                  <c:v>0.666666666666667</c:v>
                </c:pt>
                <c:pt idx="97">
                  <c:v>1.0</c:v>
                </c:pt>
                <c:pt idx="98">
                  <c:v>0.5</c:v>
                </c:pt>
                <c:pt idx="99">
                  <c:v>0.75</c:v>
                </c:pt>
                <c:pt idx="100">
                  <c:v>1.0</c:v>
                </c:pt>
                <c:pt idx="101">
                  <c:v>1.0</c:v>
                </c:pt>
                <c:pt idx="102">
                  <c:v>0.0</c:v>
                </c:pt>
                <c:pt idx="103">
                  <c:v>1.0</c:v>
                </c:pt>
                <c:pt idx="104">
                  <c:v>0.333333333333333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0.666666666666667</c:v>
                </c:pt>
                <c:pt idx="113">
                  <c:v>0.666666666666667</c:v>
                </c:pt>
                <c:pt idx="114">
                  <c:v>0.333333333333333</c:v>
                </c:pt>
                <c:pt idx="115">
                  <c:v>0.333333333333333</c:v>
                </c:pt>
                <c:pt idx="116">
                  <c:v>0.5</c:v>
                </c:pt>
                <c:pt idx="117">
                  <c:v>1.0</c:v>
                </c:pt>
                <c:pt idx="118">
                  <c:v>0.285714285714286</c:v>
                </c:pt>
                <c:pt idx="119">
                  <c:v>0.2</c:v>
                </c:pt>
                <c:pt idx="120">
                  <c:v>0.625</c:v>
                </c:pt>
                <c:pt idx="121">
                  <c:v>0.6</c:v>
                </c:pt>
                <c:pt idx="122">
                  <c:v>0.571428571428571</c:v>
                </c:pt>
                <c:pt idx="123">
                  <c:v>0.571428571428571</c:v>
                </c:pt>
                <c:pt idx="124">
                  <c:v>0.470588235294118</c:v>
                </c:pt>
                <c:pt idx="125">
                  <c:v>0.285714285714286</c:v>
                </c:pt>
                <c:pt idx="126">
                  <c:v>0.469387755102041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7391264"/>
        <c:axId val="-2038284032"/>
      </c:scatterChart>
      <c:valAx>
        <c:axId val="-977391264"/>
        <c:scaling>
          <c:orientation val="minMax"/>
          <c:max val="14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038284032"/>
        <c:crosses val="autoZero"/>
        <c:crossBetween val="midCat"/>
        <c:majorUnit val="20.0"/>
      </c:valAx>
      <c:valAx>
        <c:axId val="-2038284032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/>
                  <a:t>G</a:t>
                </a:r>
                <a:r>
                  <a:rPr lang="en-US"/>
                  <a:t>/</a:t>
                </a:r>
                <a:r>
                  <a:rPr lang="en-US" altLang="zh-CN"/>
                  <a:t>C</a:t>
                </a:r>
                <a:r>
                  <a:rPr lang="zh-CN"/>
                  <a:t>→</a:t>
                </a:r>
                <a:r>
                  <a:rPr lang="en-US" altLang="zh-CN"/>
                  <a:t>A</a:t>
                </a:r>
                <a:r>
                  <a:rPr lang="en-US"/>
                  <a:t>/</a:t>
                </a:r>
                <a:r>
                  <a:rPr lang="en-US" altLang="zh-CN"/>
                  <a:t>T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977391264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0</xdr:rowOff>
    </xdr:from>
    <xdr:to>
      <xdr:col>14</xdr:col>
      <xdr:colOff>558800</xdr:colOff>
      <xdr:row>37</xdr:row>
      <xdr:rowOff>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22</xdr:col>
      <xdr:colOff>558800</xdr:colOff>
      <xdr:row>37</xdr:row>
      <xdr:rowOff>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13</xdr:row>
      <xdr:rowOff>0</xdr:rowOff>
    </xdr:from>
    <xdr:to>
      <xdr:col>30</xdr:col>
      <xdr:colOff>558800</xdr:colOff>
      <xdr:row>37</xdr:row>
      <xdr:rowOff>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6</xdr:col>
      <xdr:colOff>558800</xdr:colOff>
      <xdr:row>37</xdr:row>
      <xdr:rowOff>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14</xdr:col>
      <xdr:colOff>179917</xdr:colOff>
      <xdr:row>67</xdr:row>
      <xdr:rowOff>184150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711200</xdr:colOff>
      <xdr:row>0</xdr:row>
      <xdr:rowOff>0</xdr:rowOff>
    </xdr:from>
    <xdr:to>
      <xdr:col>27</xdr:col>
      <xdr:colOff>406400</xdr:colOff>
      <xdr:row>24</xdr:row>
      <xdr:rowOff>76200</xdr:rowOff>
    </xdr:to>
    <xdr:grpSp>
      <xdr:nvGrpSpPr>
        <xdr:cNvPr id="2" name="组 1"/>
        <xdr:cNvGrpSpPr/>
      </xdr:nvGrpSpPr>
      <xdr:grpSpPr>
        <a:xfrm>
          <a:off x="17792700" y="0"/>
          <a:ext cx="6299200" cy="4648200"/>
          <a:chOff x="12738100" y="25717500"/>
          <a:chExt cx="6299200" cy="4648200"/>
        </a:xfrm>
      </xdr:grpSpPr>
      <xdr:graphicFrame macro="">
        <xdr:nvGraphicFramePr>
          <xdr:cNvPr id="3" name="图表 2"/>
          <xdr:cNvGraphicFramePr/>
        </xdr:nvGraphicFramePr>
        <xdr:xfrm>
          <a:off x="127381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文本框 3"/>
          <xdr:cNvSpPr txBox="1"/>
        </xdr:nvSpPr>
        <xdr:spPr>
          <a:xfrm>
            <a:off x="129667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A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685800</xdr:colOff>
      <xdr:row>25</xdr:row>
      <xdr:rowOff>25400</xdr:rowOff>
    </xdr:from>
    <xdr:to>
      <xdr:col>27</xdr:col>
      <xdr:colOff>381000</xdr:colOff>
      <xdr:row>49</xdr:row>
      <xdr:rowOff>101600</xdr:rowOff>
    </xdr:to>
    <xdr:grpSp>
      <xdr:nvGrpSpPr>
        <xdr:cNvPr id="5" name="组 4"/>
        <xdr:cNvGrpSpPr/>
      </xdr:nvGrpSpPr>
      <xdr:grpSpPr>
        <a:xfrm>
          <a:off x="17767300" y="4787900"/>
          <a:ext cx="6299200" cy="4648200"/>
          <a:chOff x="19024600" y="25717500"/>
          <a:chExt cx="6299200" cy="4648200"/>
        </a:xfrm>
      </xdr:grpSpPr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190246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文本框 6"/>
          <xdr:cNvSpPr txBox="1"/>
        </xdr:nvSpPr>
        <xdr:spPr>
          <a:xfrm>
            <a:off x="192024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B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711200</xdr:colOff>
      <xdr:row>0</xdr:row>
      <xdr:rowOff>0</xdr:rowOff>
    </xdr:from>
    <xdr:to>
      <xdr:col>27</xdr:col>
      <xdr:colOff>406400</xdr:colOff>
      <xdr:row>24</xdr:row>
      <xdr:rowOff>76200</xdr:rowOff>
    </xdr:to>
    <xdr:grpSp>
      <xdr:nvGrpSpPr>
        <xdr:cNvPr id="2" name="组 1"/>
        <xdr:cNvGrpSpPr/>
      </xdr:nvGrpSpPr>
      <xdr:grpSpPr>
        <a:xfrm>
          <a:off x="17792700" y="0"/>
          <a:ext cx="6299200" cy="4648200"/>
          <a:chOff x="12738100" y="25717500"/>
          <a:chExt cx="6299200" cy="4648200"/>
        </a:xfrm>
      </xdr:grpSpPr>
      <xdr:graphicFrame macro="">
        <xdr:nvGraphicFramePr>
          <xdr:cNvPr id="3" name="图表 2"/>
          <xdr:cNvGraphicFramePr/>
        </xdr:nvGraphicFramePr>
        <xdr:xfrm>
          <a:off x="127381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文本框 3"/>
          <xdr:cNvSpPr txBox="1"/>
        </xdr:nvSpPr>
        <xdr:spPr>
          <a:xfrm>
            <a:off x="129667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A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685800</xdr:colOff>
      <xdr:row>25</xdr:row>
      <xdr:rowOff>25400</xdr:rowOff>
    </xdr:from>
    <xdr:to>
      <xdr:col>27</xdr:col>
      <xdr:colOff>381000</xdr:colOff>
      <xdr:row>49</xdr:row>
      <xdr:rowOff>101600</xdr:rowOff>
    </xdr:to>
    <xdr:grpSp>
      <xdr:nvGrpSpPr>
        <xdr:cNvPr id="5" name="组 4"/>
        <xdr:cNvGrpSpPr/>
      </xdr:nvGrpSpPr>
      <xdr:grpSpPr>
        <a:xfrm>
          <a:off x="17767300" y="4787900"/>
          <a:ext cx="6299200" cy="4648200"/>
          <a:chOff x="19024600" y="25717500"/>
          <a:chExt cx="6299200" cy="4648200"/>
        </a:xfrm>
      </xdr:grpSpPr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190246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文本框 6"/>
          <xdr:cNvSpPr txBox="1"/>
        </xdr:nvSpPr>
        <xdr:spPr>
          <a:xfrm>
            <a:off x="192024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B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711200</xdr:colOff>
      <xdr:row>0</xdr:row>
      <xdr:rowOff>0</xdr:rowOff>
    </xdr:from>
    <xdr:to>
      <xdr:col>27</xdr:col>
      <xdr:colOff>406400</xdr:colOff>
      <xdr:row>24</xdr:row>
      <xdr:rowOff>76200</xdr:rowOff>
    </xdr:to>
    <xdr:grpSp>
      <xdr:nvGrpSpPr>
        <xdr:cNvPr id="2" name="组 1"/>
        <xdr:cNvGrpSpPr/>
      </xdr:nvGrpSpPr>
      <xdr:grpSpPr>
        <a:xfrm>
          <a:off x="17792700" y="0"/>
          <a:ext cx="6299200" cy="4648200"/>
          <a:chOff x="12738100" y="25717500"/>
          <a:chExt cx="6299200" cy="4648200"/>
        </a:xfrm>
      </xdr:grpSpPr>
      <xdr:graphicFrame macro="">
        <xdr:nvGraphicFramePr>
          <xdr:cNvPr id="3" name="图表 2"/>
          <xdr:cNvGraphicFramePr/>
        </xdr:nvGraphicFramePr>
        <xdr:xfrm>
          <a:off x="127381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文本框 3"/>
          <xdr:cNvSpPr txBox="1"/>
        </xdr:nvSpPr>
        <xdr:spPr>
          <a:xfrm>
            <a:off x="129667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A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685800</xdr:colOff>
      <xdr:row>25</xdr:row>
      <xdr:rowOff>25400</xdr:rowOff>
    </xdr:from>
    <xdr:to>
      <xdr:col>27</xdr:col>
      <xdr:colOff>381000</xdr:colOff>
      <xdr:row>49</xdr:row>
      <xdr:rowOff>101600</xdr:rowOff>
    </xdr:to>
    <xdr:grpSp>
      <xdr:nvGrpSpPr>
        <xdr:cNvPr id="5" name="组 4"/>
        <xdr:cNvGrpSpPr/>
      </xdr:nvGrpSpPr>
      <xdr:grpSpPr>
        <a:xfrm>
          <a:off x="17767300" y="4787900"/>
          <a:ext cx="6299200" cy="4648200"/>
          <a:chOff x="19024600" y="25717500"/>
          <a:chExt cx="6299200" cy="4648200"/>
        </a:xfrm>
      </xdr:grpSpPr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190246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文本框 6"/>
          <xdr:cNvSpPr txBox="1"/>
        </xdr:nvSpPr>
        <xdr:spPr>
          <a:xfrm>
            <a:off x="192024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B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711200</xdr:colOff>
      <xdr:row>0</xdr:row>
      <xdr:rowOff>0</xdr:rowOff>
    </xdr:from>
    <xdr:to>
      <xdr:col>27</xdr:col>
      <xdr:colOff>406400</xdr:colOff>
      <xdr:row>24</xdr:row>
      <xdr:rowOff>76200</xdr:rowOff>
    </xdr:to>
    <xdr:grpSp>
      <xdr:nvGrpSpPr>
        <xdr:cNvPr id="2" name="组 1"/>
        <xdr:cNvGrpSpPr/>
      </xdr:nvGrpSpPr>
      <xdr:grpSpPr>
        <a:xfrm>
          <a:off x="17792700" y="0"/>
          <a:ext cx="6299200" cy="4648200"/>
          <a:chOff x="12738100" y="25717500"/>
          <a:chExt cx="6299200" cy="4648200"/>
        </a:xfrm>
      </xdr:grpSpPr>
      <xdr:graphicFrame macro="">
        <xdr:nvGraphicFramePr>
          <xdr:cNvPr id="3" name="图表 2"/>
          <xdr:cNvGraphicFramePr/>
        </xdr:nvGraphicFramePr>
        <xdr:xfrm>
          <a:off x="127381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文本框 3"/>
          <xdr:cNvSpPr txBox="1"/>
        </xdr:nvSpPr>
        <xdr:spPr>
          <a:xfrm>
            <a:off x="129667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A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685800</xdr:colOff>
      <xdr:row>25</xdr:row>
      <xdr:rowOff>25400</xdr:rowOff>
    </xdr:from>
    <xdr:to>
      <xdr:col>27</xdr:col>
      <xdr:colOff>381000</xdr:colOff>
      <xdr:row>49</xdr:row>
      <xdr:rowOff>101600</xdr:rowOff>
    </xdr:to>
    <xdr:grpSp>
      <xdr:nvGrpSpPr>
        <xdr:cNvPr id="5" name="组 4"/>
        <xdr:cNvGrpSpPr/>
      </xdr:nvGrpSpPr>
      <xdr:grpSpPr>
        <a:xfrm>
          <a:off x="17767300" y="4787900"/>
          <a:ext cx="6299200" cy="4648200"/>
          <a:chOff x="19024600" y="25717500"/>
          <a:chExt cx="6299200" cy="4648200"/>
        </a:xfrm>
      </xdr:grpSpPr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190246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文本框 6"/>
          <xdr:cNvSpPr txBox="1"/>
        </xdr:nvSpPr>
        <xdr:spPr>
          <a:xfrm>
            <a:off x="192024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B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dd_SNPs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cds_stat_loop_GC_AT_freq_10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cds_stat_freq_10_chi_square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utr_stat_SNPs_freq_10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utr_stat_gene_freq_1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utr_stat_stem_freq_10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utr_stat_loop_freq_1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utr_stat_stem_AT_GC_freq_10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utr_stat_loop_AT_GC_freq_1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utr_stat_stem_GC_AT_freq_1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utr_stat_loop_GC_AT_freq_1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dd_gene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utr_stat_freq_10_chi_square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syn_stat_SNPs_freq_10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syn_stat_gene_freq_10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syn_stat_stem_freq_10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syn_stat_loop_freq_10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syn_stat_stem_AT_GC_freq_10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syn_stat_loop_AT_GC_freq_10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syn_stat_stem_GC_AT_freq_10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syn_stat_loop_GC_AT_freq_10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syn_stat_freq_10_chi_square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cds_stat_SNPs_freq_10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nsy_stat_SNPs_freq_10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nsy_stat_gene_freq_10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nsy_stat_stem_freq_10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nsy_stat_loop_freq_10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nsy_stat_stem_AT_GC_freq_10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nsy_stat_loop_AT_GC_freq_10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nsy_stat_stem_GC_AT_freq_10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nsy_stat_loop_GC_AT_freq_10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nsy_stat_freq_10_chi_square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57_nonMosaic_Spar/freq_each/PARS_cds_sta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cds_stat_gene_freq_10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each/PARS_cds_stat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57_nonMosaic_Spar/freq_each/PARS_utr_stat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each/PARS_utr_stat.csv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57_nonMosaic_Spar/freq_each/PARS_syn_stat.csv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each/PARS_syn_stat.csv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57_nonMosaic_Spar/freq_each/PARS_nsy_stat.csv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each/PARS_nsy_stat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cds_stat_stem_freq_1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cds_stat_loop_freq_1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cds_stat_stem_AT_GC_freq_1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cds_stat_loop_AT_GC_freq_10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28_Seub/freq_10/PARS_cds_stat_stem_GC_AT_freq_1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_SNPs"/>
    </sheetNames>
    <sheetDataSet>
      <sheetData sheetId="0">
        <row r="2">
          <cell r="B2">
            <v>116419</v>
          </cell>
        </row>
        <row r="3">
          <cell r="B3">
            <v>13466</v>
          </cell>
        </row>
        <row r="4">
          <cell r="B4">
            <v>49092</v>
          </cell>
        </row>
        <row r="5">
          <cell r="B5">
            <v>31841</v>
          </cell>
        </row>
        <row r="6">
          <cell r="B6">
            <v>27498</v>
          </cell>
        </row>
        <row r="7">
          <cell r="B7">
            <v>24805</v>
          </cell>
        </row>
        <row r="8">
          <cell r="B8">
            <v>2678</v>
          </cell>
        </row>
        <row r="9">
          <cell r="B9">
            <v>13571</v>
          </cell>
        </row>
        <row r="10">
          <cell r="B10">
            <v>10097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loop_GC_AT_freq_1"/>
    </sheetNames>
    <sheetDataSet>
      <sheetData sheetId="0">
        <row r="2">
          <cell r="B2">
            <v>1928</v>
          </cell>
        </row>
        <row r="3">
          <cell r="B3">
            <v>294</v>
          </cell>
        </row>
        <row r="4">
          <cell r="B4">
            <v>163</v>
          </cell>
        </row>
        <row r="5">
          <cell r="B5">
            <v>127</v>
          </cell>
        </row>
        <row r="6">
          <cell r="B6">
            <v>125</v>
          </cell>
        </row>
        <row r="7">
          <cell r="B7">
            <v>117</v>
          </cell>
        </row>
        <row r="8">
          <cell r="B8">
            <v>110</v>
          </cell>
        </row>
        <row r="9">
          <cell r="B9">
            <v>141</v>
          </cell>
        </row>
        <row r="10">
          <cell r="B10">
            <v>191</v>
          </cell>
        </row>
        <row r="11">
          <cell r="B11">
            <v>563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freq_10_chi_squar"/>
    </sheetNames>
    <sheetDataSet>
      <sheetData sheetId="0">
        <row r="2">
          <cell r="B2">
            <v>2485</v>
          </cell>
          <cell r="C2">
            <v>3640</v>
          </cell>
          <cell r="D2">
            <v>0.40571428571428603</v>
          </cell>
        </row>
        <row r="3">
          <cell r="B3">
            <v>2089</v>
          </cell>
          <cell r="C3">
            <v>1928</v>
          </cell>
          <cell r="D3">
            <v>0.52003983071944204</v>
          </cell>
          <cell r="E3">
            <v>128.06271501009201</v>
          </cell>
          <cell r="F3">
            <v>1.0875E-29</v>
          </cell>
        </row>
        <row r="4">
          <cell r="B4">
            <v>478</v>
          </cell>
          <cell r="C4">
            <v>562</v>
          </cell>
          <cell r="D4">
            <v>0.45961538461538498</v>
          </cell>
        </row>
        <row r="5">
          <cell r="B5">
            <v>373</v>
          </cell>
          <cell r="C5">
            <v>294</v>
          </cell>
          <cell r="D5">
            <v>0.55922038980509703</v>
          </cell>
          <cell r="E5">
            <v>16.126929761279602</v>
          </cell>
          <cell r="F5">
            <v>5.9236E-5</v>
          </cell>
        </row>
        <row r="6">
          <cell r="B6">
            <v>272</v>
          </cell>
          <cell r="C6">
            <v>285</v>
          </cell>
          <cell r="D6">
            <v>0.48833034111310603</v>
          </cell>
        </row>
        <row r="7">
          <cell r="B7">
            <v>234</v>
          </cell>
          <cell r="C7">
            <v>163</v>
          </cell>
          <cell r="D7">
            <v>0.58942065491183904</v>
          </cell>
          <cell r="E7">
            <v>9.5100901786713905</v>
          </cell>
          <cell r="F7">
            <v>2.0435000000000002E-3</v>
          </cell>
        </row>
        <row r="8">
          <cell r="B8">
            <v>223</v>
          </cell>
          <cell r="C8">
            <v>197</v>
          </cell>
          <cell r="D8">
            <v>0.53095238095238095</v>
          </cell>
        </row>
        <row r="9">
          <cell r="B9">
            <v>159</v>
          </cell>
          <cell r="C9">
            <v>127</v>
          </cell>
          <cell r="D9">
            <v>0.55594405594405605</v>
          </cell>
          <cell r="E9">
            <v>0.427959213023201</v>
          </cell>
          <cell r="F9">
            <v>0.51298999999999995</v>
          </cell>
        </row>
        <row r="10">
          <cell r="B10">
            <v>233</v>
          </cell>
          <cell r="C10">
            <v>198</v>
          </cell>
          <cell r="D10">
            <v>0.54060324825986095</v>
          </cell>
        </row>
        <row r="11">
          <cell r="B11">
            <v>150</v>
          </cell>
          <cell r="C11">
            <v>125</v>
          </cell>
          <cell r="D11">
            <v>0.54545454545454497</v>
          </cell>
          <cell r="E11">
            <v>1.5919489254477899E-2</v>
          </cell>
          <cell r="F11">
            <v>0.89959999999999996</v>
          </cell>
        </row>
        <row r="12">
          <cell r="B12">
            <v>232</v>
          </cell>
          <cell r="C12">
            <v>164</v>
          </cell>
          <cell r="D12">
            <v>0.58585858585858597</v>
          </cell>
        </row>
        <row r="13">
          <cell r="B13">
            <v>148</v>
          </cell>
          <cell r="C13">
            <v>117</v>
          </cell>
          <cell r="D13">
            <v>0.55849056603773595</v>
          </cell>
          <cell r="E13">
            <v>0.48656330664678099</v>
          </cell>
          <cell r="F13">
            <v>0.48546</v>
          </cell>
        </row>
        <row r="14">
          <cell r="B14">
            <v>195</v>
          </cell>
          <cell r="C14">
            <v>165</v>
          </cell>
          <cell r="D14">
            <v>0.54166666666666696</v>
          </cell>
        </row>
        <row r="15">
          <cell r="B15">
            <v>119</v>
          </cell>
          <cell r="C15">
            <v>110</v>
          </cell>
          <cell r="D15">
            <v>0.51965065502183405</v>
          </cell>
          <cell r="E15">
            <v>0.27256383333796902</v>
          </cell>
          <cell r="F15">
            <v>0.60162000000000004</v>
          </cell>
        </row>
        <row r="16">
          <cell r="B16">
            <v>225</v>
          </cell>
          <cell r="C16">
            <v>211</v>
          </cell>
          <cell r="D16">
            <v>0.51605504587156004</v>
          </cell>
        </row>
        <row r="17">
          <cell r="B17">
            <v>133</v>
          </cell>
          <cell r="C17">
            <v>141</v>
          </cell>
          <cell r="D17">
            <v>0.485401459854015</v>
          </cell>
          <cell r="E17">
            <v>0.632458868059114</v>
          </cell>
          <cell r="F17">
            <v>0.42646000000000001</v>
          </cell>
        </row>
        <row r="18">
          <cell r="B18">
            <v>315</v>
          </cell>
          <cell r="C18">
            <v>244</v>
          </cell>
          <cell r="D18">
            <v>0.56350626118068003</v>
          </cell>
        </row>
        <row r="19">
          <cell r="B19">
            <v>208</v>
          </cell>
          <cell r="C19">
            <v>191</v>
          </cell>
          <cell r="D19">
            <v>0.52130325814536305</v>
          </cell>
          <cell r="E19">
            <v>1.67280753888237</v>
          </cell>
          <cell r="F19">
            <v>0.19588</v>
          </cell>
        </row>
        <row r="20">
          <cell r="B20">
            <v>1218</v>
          </cell>
          <cell r="C20">
            <v>724</v>
          </cell>
          <cell r="D20">
            <v>0.62718846549948504</v>
          </cell>
        </row>
        <row r="21">
          <cell r="B21">
            <v>683</v>
          </cell>
          <cell r="C21">
            <v>563</v>
          </cell>
          <cell r="D21">
            <v>0.54815409309791296</v>
          </cell>
          <cell r="E21">
            <v>19.695043067124299</v>
          </cell>
          <cell r="F21">
            <v>9.0837000000000008E-6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SNPs_freq_10"/>
    </sheetNames>
    <sheetDataSet>
      <sheetData sheetId="0">
        <row r="2">
          <cell r="B2">
            <v>1163</v>
          </cell>
        </row>
        <row r="3">
          <cell r="B3">
            <v>185</v>
          </cell>
        </row>
        <row r="4">
          <cell r="B4">
            <v>99</v>
          </cell>
        </row>
        <row r="5">
          <cell r="B5">
            <v>98</v>
          </cell>
        </row>
        <row r="6">
          <cell r="B6">
            <v>72</v>
          </cell>
        </row>
        <row r="7">
          <cell r="B7">
            <v>59</v>
          </cell>
        </row>
        <row r="8">
          <cell r="B8">
            <v>54</v>
          </cell>
        </row>
        <row r="9">
          <cell r="B9">
            <v>69</v>
          </cell>
        </row>
        <row r="10">
          <cell r="B10">
            <v>78</v>
          </cell>
        </row>
        <row r="11">
          <cell r="B11">
            <v>298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gene_freq_10"/>
    </sheetNames>
    <sheetDataSet>
      <sheetData sheetId="0">
        <row r="2">
          <cell r="B2">
            <v>629</v>
          </cell>
        </row>
        <row r="3">
          <cell r="B3">
            <v>156</v>
          </cell>
        </row>
        <row r="4">
          <cell r="B4">
            <v>88</v>
          </cell>
        </row>
        <row r="5">
          <cell r="B5">
            <v>90</v>
          </cell>
        </row>
        <row r="6">
          <cell r="B6">
            <v>64</v>
          </cell>
        </row>
        <row r="7">
          <cell r="B7">
            <v>57</v>
          </cell>
        </row>
        <row r="8">
          <cell r="B8">
            <v>51</v>
          </cell>
        </row>
        <row r="9">
          <cell r="B9">
            <v>58</v>
          </cell>
        </row>
        <row r="10">
          <cell r="B10">
            <v>71</v>
          </cell>
        </row>
        <row r="11">
          <cell r="B11">
            <v>241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stem_freq_10"/>
    </sheetNames>
    <sheetDataSet>
      <sheetData sheetId="0">
        <row r="2">
          <cell r="B2">
            <v>613</v>
          </cell>
        </row>
        <row r="3">
          <cell r="B3">
            <v>99</v>
          </cell>
        </row>
        <row r="4">
          <cell r="B4">
            <v>55</v>
          </cell>
        </row>
        <row r="5">
          <cell r="B5">
            <v>51</v>
          </cell>
        </row>
        <row r="6">
          <cell r="B6">
            <v>35</v>
          </cell>
        </row>
        <row r="7">
          <cell r="B7">
            <v>29</v>
          </cell>
        </row>
        <row r="8">
          <cell r="B8">
            <v>33</v>
          </cell>
        </row>
        <row r="9">
          <cell r="B9">
            <v>38</v>
          </cell>
        </row>
        <row r="10">
          <cell r="B10">
            <v>39</v>
          </cell>
        </row>
        <row r="11">
          <cell r="B11">
            <v>176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loop_freq_10"/>
    </sheetNames>
    <sheetDataSet>
      <sheetData sheetId="0">
        <row r="2">
          <cell r="B2">
            <v>550</v>
          </cell>
        </row>
        <row r="3">
          <cell r="B3">
            <v>86</v>
          </cell>
        </row>
        <row r="4">
          <cell r="B4">
            <v>44</v>
          </cell>
        </row>
        <row r="5">
          <cell r="B5">
            <v>47</v>
          </cell>
        </row>
        <row r="6">
          <cell r="B6">
            <v>37</v>
          </cell>
        </row>
        <row r="7">
          <cell r="B7">
            <v>30</v>
          </cell>
        </row>
        <row r="8">
          <cell r="B8">
            <v>21</v>
          </cell>
        </row>
        <row r="9">
          <cell r="B9">
            <v>31</v>
          </cell>
        </row>
        <row r="10">
          <cell r="B10">
            <v>39</v>
          </cell>
        </row>
        <row r="11">
          <cell r="B11">
            <v>122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stem_AT_GC_freq_1"/>
    </sheetNames>
    <sheetDataSet>
      <sheetData sheetId="0">
        <row r="2">
          <cell r="B2">
            <v>306</v>
          </cell>
        </row>
        <row r="3">
          <cell r="B3">
            <v>43</v>
          </cell>
        </row>
        <row r="4">
          <cell r="B4">
            <v>23</v>
          </cell>
        </row>
        <row r="5">
          <cell r="B5">
            <v>27</v>
          </cell>
        </row>
        <row r="6">
          <cell r="B6">
            <v>21</v>
          </cell>
        </row>
        <row r="7">
          <cell r="B7">
            <v>16</v>
          </cell>
        </row>
        <row r="8">
          <cell r="B8">
            <v>15</v>
          </cell>
        </row>
        <row r="9">
          <cell r="B9">
            <v>22</v>
          </cell>
        </row>
        <row r="10">
          <cell r="B10">
            <v>30</v>
          </cell>
        </row>
        <row r="11">
          <cell r="B11">
            <v>98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loop_AT_GC_freq_1"/>
    </sheetNames>
    <sheetDataSet>
      <sheetData sheetId="0">
        <row r="2">
          <cell r="B2">
            <v>302</v>
          </cell>
        </row>
        <row r="3">
          <cell r="B3">
            <v>39</v>
          </cell>
        </row>
        <row r="4">
          <cell r="B4">
            <v>30</v>
          </cell>
        </row>
        <row r="5">
          <cell r="B5">
            <v>22</v>
          </cell>
        </row>
        <row r="6">
          <cell r="B6">
            <v>18</v>
          </cell>
        </row>
        <row r="7">
          <cell r="B7">
            <v>13</v>
          </cell>
        </row>
        <row r="8">
          <cell r="B8">
            <v>9</v>
          </cell>
        </row>
        <row r="9">
          <cell r="B9">
            <v>13</v>
          </cell>
        </row>
        <row r="10">
          <cell r="B10">
            <v>23</v>
          </cell>
        </row>
        <row r="11">
          <cell r="B11">
            <v>54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stem_GC_AT_freq_1"/>
    </sheetNames>
    <sheetDataSet>
      <sheetData sheetId="0">
        <row r="2">
          <cell r="B2">
            <v>205</v>
          </cell>
        </row>
        <row r="3">
          <cell r="B3">
            <v>38</v>
          </cell>
        </row>
        <row r="4">
          <cell r="B4">
            <v>23</v>
          </cell>
        </row>
        <row r="5">
          <cell r="B5">
            <v>17</v>
          </cell>
        </row>
        <row r="6">
          <cell r="B6">
            <v>12</v>
          </cell>
        </row>
        <row r="7">
          <cell r="B7">
            <v>10</v>
          </cell>
        </row>
        <row r="8">
          <cell r="B8">
            <v>14</v>
          </cell>
        </row>
        <row r="9">
          <cell r="B9">
            <v>13</v>
          </cell>
        </row>
        <row r="10">
          <cell r="B10">
            <v>8</v>
          </cell>
        </row>
        <row r="11">
          <cell r="B11">
            <v>66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loop_GC_AT_freq_1"/>
    </sheetNames>
    <sheetDataSet>
      <sheetData sheetId="0">
        <row r="2">
          <cell r="B2">
            <v>141</v>
          </cell>
        </row>
        <row r="3">
          <cell r="B3">
            <v>32</v>
          </cell>
        </row>
        <row r="4">
          <cell r="B4">
            <v>11</v>
          </cell>
        </row>
        <row r="5">
          <cell r="B5">
            <v>16</v>
          </cell>
        </row>
        <row r="6">
          <cell r="B6">
            <v>12</v>
          </cell>
        </row>
        <row r="7">
          <cell r="B7">
            <v>11</v>
          </cell>
        </row>
        <row r="8">
          <cell r="B8">
            <v>6</v>
          </cell>
        </row>
        <row r="9">
          <cell r="B9">
            <v>16</v>
          </cell>
        </row>
        <row r="10">
          <cell r="B10">
            <v>11</v>
          </cell>
        </row>
        <row r="11">
          <cell r="B11">
            <v>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_gene"/>
    </sheetNames>
    <sheetDataSet>
      <sheetData sheetId="0">
        <row r="2">
          <cell r="B2">
            <v>1282</v>
          </cell>
        </row>
        <row r="3">
          <cell r="B3">
            <v>1280</v>
          </cell>
        </row>
        <row r="4">
          <cell r="B4">
            <v>1261</v>
          </cell>
        </row>
        <row r="5">
          <cell r="B5">
            <v>890</v>
          </cell>
        </row>
        <row r="6">
          <cell r="B6">
            <v>1209</v>
          </cell>
        </row>
        <row r="7">
          <cell r="B7">
            <v>1188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freq_10_chi_squar"/>
    </sheetNames>
    <sheetDataSet>
      <sheetData sheetId="0">
        <row r="2">
          <cell r="B2">
            <v>306</v>
          </cell>
          <cell r="C2">
            <v>205</v>
          </cell>
          <cell r="D2">
            <v>0.598825831702544</v>
          </cell>
        </row>
        <row r="3">
          <cell r="B3">
            <v>302</v>
          </cell>
          <cell r="C3">
            <v>141</v>
          </cell>
          <cell r="D3">
            <v>0.68171557562076701</v>
          </cell>
          <cell r="E3">
            <v>7.0533416192434002</v>
          </cell>
          <cell r="F3">
            <v>7.9118000000000001E-3</v>
          </cell>
        </row>
        <row r="4">
          <cell r="B4">
            <v>43</v>
          </cell>
          <cell r="C4">
            <v>38</v>
          </cell>
          <cell r="D4">
            <v>0.530864197530864</v>
          </cell>
        </row>
        <row r="5">
          <cell r="B5">
            <v>39</v>
          </cell>
          <cell r="C5">
            <v>32</v>
          </cell>
          <cell r="D5">
            <v>0.54929577464788704</v>
          </cell>
          <cell r="E5">
            <v>5.1736858973776202E-2</v>
          </cell>
          <cell r="F5">
            <v>0.82006999999999997</v>
          </cell>
        </row>
        <row r="6">
          <cell r="B6">
            <v>23</v>
          </cell>
          <cell r="C6">
            <v>23</v>
          </cell>
          <cell r="D6">
            <v>0.5</v>
          </cell>
        </row>
        <row r="7">
          <cell r="B7">
            <v>30</v>
          </cell>
          <cell r="C7">
            <v>11</v>
          </cell>
          <cell r="D7">
            <v>0.73170731707317105</v>
          </cell>
          <cell r="E7">
            <v>4.8886129233101396</v>
          </cell>
          <cell r="F7">
            <v>2.7033999999999999E-2</v>
          </cell>
        </row>
        <row r="8">
          <cell r="B8">
            <v>27</v>
          </cell>
          <cell r="C8">
            <v>17</v>
          </cell>
          <cell r="D8">
            <v>0.61363636363636398</v>
          </cell>
        </row>
        <row r="9">
          <cell r="B9">
            <v>22</v>
          </cell>
          <cell r="C9">
            <v>16</v>
          </cell>
          <cell r="D9">
            <v>0.57894736842105299</v>
          </cell>
          <cell r="E9">
            <v>0.102028980361174</v>
          </cell>
          <cell r="F9">
            <v>0.74941000000000002</v>
          </cell>
        </row>
        <row r="10">
          <cell r="B10">
            <v>21</v>
          </cell>
          <cell r="C10">
            <v>12</v>
          </cell>
          <cell r="D10">
            <v>0.63636363636363602</v>
          </cell>
        </row>
        <row r="11">
          <cell r="B11">
            <v>18</v>
          </cell>
          <cell r="C11">
            <v>12</v>
          </cell>
          <cell r="D11">
            <v>0.6</v>
          </cell>
          <cell r="E11">
            <v>8.8111888111888206E-2</v>
          </cell>
          <cell r="F11">
            <v>0.76658999999999999</v>
          </cell>
        </row>
        <row r="12">
          <cell r="B12">
            <v>16</v>
          </cell>
          <cell r="C12">
            <v>10</v>
          </cell>
          <cell r="D12">
            <v>0.61538461538461497</v>
          </cell>
        </row>
        <row r="13">
          <cell r="B13">
            <v>13</v>
          </cell>
          <cell r="C13">
            <v>11</v>
          </cell>
          <cell r="D13">
            <v>0.54166666666666696</v>
          </cell>
          <cell r="E13">
            <v>0.27840933013346802</v>
          </cell>
          <cell r="F13">
            <v>0.59775</v>
          </cell>
        </row>
        <row r="14">
          <cell r="B14">
            <v>15</v>
          </cell>
          <cell r="C14">
            <v>14</v>
          </cell>
          <cell r="D14">
            <v>0.51724137931034497</v>
          </cell>
        </row>
        <row r="15">
          <cell r="B15">
            <v>9</v>
          </cell>
          <cell r="C15">
            <v>6</v>
          </cell>
          <cell r="D15">
            <v>0.6</v>
          </cell>
          <cell r="E15">
            <v>0.27310344827586203</v>
          </cell>
          <cell r="F15">
            <v>0.60126000000000002</v>
          </cell>
        </row>
        <row r="16">
          <cell r="B16">
            <v>22</v>
          </cell>
          <cell r="C16">
            <v>13</v>
          </cell>
          <cell r="D16">
            <v>0.628571428571429</v>
          </cell>
        </row>
        <row r="17">
          <cell r="B17">
            <v>13</v>
          </cell>
          <cell r="C17">
            <v>16</v>
          </cell>
          <cell r="D17">
            <v>0.44827586206896602</v>
          </cell>
          <cell r="E17">
            <v>2.0804154432284201</v>
          </cell>
          <cell r="F17">
            <v>0.1492</v>
          </cell>
        </row>
        <row r="18">
          <cell r="B18">
            <v>30</v>
          </cell>
          <cell r="C18">
            <v>8</v>
          </cell>
          <cell r="D18">
            <v>0.78947368421052599</v>
          </cell>
        </row>
        <row r="19">
          <cell r="B19">
            <v>23</v>
          </cell>
          <cell r="C19">
            <v>11</v>
          </cell>
          <cell r="D19">
            <v>0.67647058823529405</v>
          </cell>
          <cell r="E19">
            <v>1.1796311270026201</v>
          </cell>
          <cell r="F19">
            <v>0.27743000000000001</v>
          </cell>
        </row>
        <row r="20">
          <cell r="B20">
            <v>98</v>
          </cell>
          <cell r="C20">
            <v>66</v>
          </cell>
          <cell r="D20">
            <v>0.59756097560975596</v>
          </cell>
        </row>
        <row r="21">
          <cell r="B21">
            <v>54</v>
          </cell>
          <cell r="C21">
            <v>58</v>
          </cell>
          <cell r="D21">
            <v>0.48214285714285698</v>
          </cell>
          <cell r="E21">
            <v>3.5830565299953299</v>
          </cell>
          <cell r="F21">
            <v>5.8372E-2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SNPs_freq_10"/>
    </sheetNames>
    <sheetDataSet>
      <sheetData sheetId="0">
        <row r="2">
          <cell r="B2">
            <v>4546</v>
          </cell>
        </row>
        <row r="3">
          <cell r="B3">
            <v>1086</v>
          </cell>
        </row>
        <row r="4">
          <cell r="B4">
            <v>688</v>
          </cell>
        </row>
        <row r="5">
          <cell r="B5">
            <v>546</v>
          </cell>
        </row>
        <row r="6">
          <cell r="B6">
            <v>534</v>
          </cell>
        </row>
        <row r="7">
          <cell r="B7">
            <v>535</v>
          </cell>
        </row>
        <row r="8">
          <cell r="B8">
            <v>491</v>
          </cell>
        </row>
        <row r="9">
          <cell r="B9">
            <v>589</v>
          </cell>
        </row>
        <row r="10">
          <cell r="B10">
            <v>794</v>
          </cell>
        </row>
        <row r="11">
          <cell r="B11">
            <v>2706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gene_freq_10"/>
    </sheetNames>
    <sheetDataSet>
      <sheetData sheetId="0">
        <row r="2">
          <cell r="B2">
            <v>1106</v>
          </cell>
        </row>
        <row r="3">
          <cell r="B3">
            <v>584</v>
          </cell>
        </row>
        <row r="4">
          <cell r="B4">
            <v>421</v>
          </cell>
        </row>
        <row r="5">
          <cell r="B5">
            <v>354</v>
          </cell>
        </row>
        <row r="6">
          <cell r="B6">
            <v>314</v>
          </cell>
        </row>
        <row r="7">
          <cell r="B7">
            <v>326</v>
          </cell>
        </row>
        <row r="8">
          <cell r="B8">
            <v>322</v>
          </cell>
        </row>
        <row r="9">
          <cell r="B9">
            <v>383</v>
          </cell>
        </row>
        <row r="10">
          <cell r="B10">
            <v>453</v>
          </cell>
        </row>
        <row r="11">
          <cell r="B11">
            <v>932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stem_freq_10"/>
    </sheetNames>
    <sheetDataSet>
      <sheetData sheetId="0">
        <row r="2">
          <cell r="B2">
            <v>2689</v>
          </cell>
        </row>
        <row r="3">
          <cell r="B3">
            <v>666</v>
          </cell>
        </row>
        <row r="4">
          <cell r="B4">
            <v>399</v>
          </cell>
        </row>
        <row r="5">
          <cell r="B5">
            <v>327</v>
          </cell>
        </row>
        <row r="6">
          <cell r="B6">
            <v>320</v>
          </cell>
        </row>
        <row r="7">
          <cell r="B7">
            <v>325</v>
          </cell>
        </row>
        <row r="8">
          <cell r="B8">
            <v>305</v>
          </cell>
        </row>
        <row r="9">
          <cell r="B9">
            <v>352</v>
          </cell>
        </row>
        <row r="10">
          <cell r="B10">
            <v>457</v>
          </cell>
        </row>
        <row r="11">
          <cell r="B11">
            <v>1662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loop_freq_10"/>
    </sheetNames>
    <sheetDataSet>
      <sheetData sheetId="0">
        <row r="2">
          <cell r="B2">
            <v>1857</v>
          </cell>
        </row>
        <row r="3">
          <cell r="B3">
            <v>420</v>
          </cell>
        </row>
        <row r="4">
          <cell r="B4">
            <v>289</v>
          </cell>
        </row>
        <row r="5">
          <cell r="B5">
            <v>219</v>
          </cell>
        </row>
        <row r="6">
          <cell r="B6">
            <v>214</v>
          </cell>
        </row>
        <row r="7">
          <cell r="B7">
            <v>210</v>
          </cell>
        </row>
        <row r="8">
          <cell r="B8">
            <v>186</v>
          </cell>
        </row>
        <row r="9">
          <cell r="B9">
            <v>237</v>
          </cell>
        </row>
        <row r="10">
          <cell r="B10">
            <v>337</v>
          </cell>
        </row>
        <row r="11">
          <cell r="B11">
            <v>1044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stem_AT_GC_freq_1"/>
    </sheetNames>
    <sheetDataSet>
      <sheetData sheetId="0">
        <row r="2">
          <cell r="B2">
            <v>1179</v>
          </cell>
        </row>
        <row r="3">
          <cell r="B3">
            <v>334</v>
          </cell>
        </row>
        <row r="4">
          <cell r="B4">
            <v>205</v>
          </cell>
        </row>
        <row r="5">
          <cell r="B5">
            <v>175</v>
          </cell>
        </row>
        <row r="6">
          <cell r="B6">
            <v>159</v>
          </cell>
        </row>
        <row r="7">
          <cell r="B7">
            <v>185</v>
          </cell>
        </row>
        <row r="8">
          <cell r="B8">
            <v>157</v>
          </cell>
        </row>
        <row r="9">
          <cell r="B9">
            <v>170</v>
          </cell>
        </row>
        <row r="10">
          <cell r="B10">
            <v>252</v>
          </cell>
        </row>
        <row r="11">
          <cell r="B11">
            <v>994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loop_AT_GC_freq_1"/>
    </sheetNames>
    <sheetDataSet>
      <sheetData sheetId="0">
        <row r="2">
          <cell r="B2">
            <v>923</v>
          </cell>
        </row>
        <row r="3">
          <cell r="B3">
            <v>227</v>
          </cell>
        </row>
        <row r="4">
          <cell r="B4">
            <v>159</v>
          </cell>
        </row>
        <row r="5">
          <cell r="B5">
            <v>118</v>
          </cell>
        </row>
        <row r="6">
          <cell r="B6">
            <v>114</v>
          </cell>
        </row>
        <row r="7">
          <cell r="B7">
            <v>118</v>
          </cell>
        </row>
        <row r="8">
          <cell r="B8">
            <v>95</v>
          </cell>
        </row>
        <row r="9">
          <cell r="B9">
            <v>114</v>
          </cell>
        </row>
        <row r="10">
          <cell r="B10">
            <v>168</v>
          </cell>
        </row>
        <row r="11">
          <cell r="B11">
            <v>559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stem_GC_AT_freq_1"/>
    </sheetNames>
    <sheetDataSet>
      <sheetData sheetId="0">
        <row r="2">
          <cell r="B2">
            <v>1321</v>
          </cell>
        </row>
        <row r="3">
          <cell r="B3">
            <v>297</v>
          </cell>
        </row>
        <row r="4">
          <cell r="B4">
            <v>173</v>
          </cell>
        </row>
        <row r="5">
          <cell r="B5">
            <v>139</v>
          </cell>
        </row>
        <row r="6">
          <cell r="B6">
            <v>143</v>
          </cell>
        </row>
        <row r="7">
          <cell r="B7">
            <v>119</v>
          </cell>
        </row>
        <row r="8">
          <cell r="B8">
            <v>131</v>
          </cell>
        </row>
        <row r="9">
          <cell r="B9">
            <v>167</v>
          </cell>
        </row>
        <row r="10">
          <cell r="B10">
            <v>193</v>
          </cell>
        </row>
        <row r="11">
          <cell r="B11">
            <v>609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loop_GC_AT_freq_1"/>
    </sheetNames>
    <sheetDataSet>
      <sheetData sheetId="0">
        <row r="2">
          <cell r="B2">
            <v>803</v>
          </cell>
        </row>
        <row r="3">
          <cell r="B3">
            <v>170</v>
          </cell>
        </row>
        <row r="4">
          <cell r="B4">
            <v>115</v>
          </cell>
        </row>
        <row r="5">
          <cell r="B5">
            <v>89</v>
          </cell>
        </row>
        <row r="6">
          <cell r="B6">
            <v>90</v>
          </cell>
        </row>
        <row r="7">
          <cell r="B7">
            <v>85</v>
          </cell>
        </row>
        <row r="8">
          <cell r="B8">
            <v>84</v>
          </cell>
        </row>
        <row r="9">
          <cell r="B9">
            <v>115</v>
          </cell>
        </row>
        <row r="10">
          <cell r="B10">
            <v>153</v>
          </cell>
        </row>
        <row r="11">
          <cell r="B11">
            <v>446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freq_10_chi_squar"/>
    </sheetNames>
    <sheetDataSet>
      <sheetData sheetId="0">
        <row r="2">
          <cell r="B2">
            <v>1179</v>
          </cell>
          <cell r="C2">
            <v>1321</v>
          </cell>
          <cell r="D2">
            <v>0.47160000000000002</v>
          </cell>
        </row>
        <row r="3">
          <cell r="B3">
            <v>923</v>
          </cell>
          <cell r="C3">
            <v>803</v>
          </cell>
          <cell r="D3">
            <v>0.534762456546929</v>
          </cell>
          <cell r="E3">
            <v>16.294502064104201</v>
          </cell>
          <cell r="F3">
            <v>5.4221000000000001E-5</v>
          </cell>
        </row>
        <row r="4">
          <cell r="B4">
            <v>334</v>
          </cell>
          <cell r="C4">
            <v>297</v>
          </cell>
          <cell r="D4">
            <v>0.52931854199683004</v>
          </cell>
        </row>
        <row r="5">
          <cell r="B5">
            <v>227</v>
          </cell>
          <cell r="C5">
            <v>170</v>
          </cell>
          <cell r="D5">
            <v>0.57178841309823702</v>
          </cell>
          <cell r="E5">
            <v>1.7729444342276599</v>
          </cell>
          <cell r="F5">
            <v>0.18301999999999999</v>
          </cell>
        </row>
        <row r="6">
          <cell r="B6">
            <v>205</v>
          </cell>
          <cell r="C6">
            <v>173</v>
          </cell>
          <cell r="D6">
            <v>0.54232804232804199</v>
          </cell>
        </row>
        <row r="7">
          <cell r="B7">
            <v>159</v>
          </cell>
          <cell r="C7">
            <v>115</v>
          </cell>
          <cell r="D7">
            <v>0.58029197080292005</v>
          </cell>
          <cell r="E7">
            <v>0.92840694377306698</v>
          </cell>
          <cell r="F7">
            <v>0.33528000000000002</v>
          </cell>
        </row>
        <row r="8">
          <cell r="B8">
            <v>175</v>
          </cell>
          <cell r="C8">
            <v>139</v>
          </cell>
          <cell r="D8">
            <v>0.55732484076433098</v>
          </cell>
        </row>
        <row r="9">
          <cell r="B9">
            <v>118</v>
          </cell>
          <cell r="C9">
            <v>89</v>
          </cell>
          <cell r="D9">
            <v>0.57004830917874405</v>
          </cell>
          <cell r="E9">
            <v>8.2062790630992005E-2</v>
          </cell>
          <cell r="F9">
            <v>0.77451999999999999</v>
          </cell>
        </row>
        <row r="10">
          <cell r="B10">
            <v>159</v>
          </cell>
          <cell r="C10">
            <v>143</v>
          </cell>
          <cell r="D10">
            <v>0.52649006622516603</v>
          </cell>
        </row>
        <row r="11">
          <cell r="B11">
            <v>114</v>
          </cell>
          <cell r="C11">
            <v>90</v>
          </cell>
          <cell r="D11">
            <v>0.55882352941176505</v>
          </cell>
          <cell r="E11">
            <v>0.51235798213867301</v>
          </cell>
          <cell r="F11">
            <v>0.47411999999999999</v>
          </cell>
        </row>
        <row r="12">
          <cell r="B12">
            <v>185</v>
          </cell>
          <cell r="C12">
            <v>119</v>
          </cell>
          <cell r="D12">
            <v>0.60855263157894701</v>
          </cell>
        </row>
        <row r="13">
          <cell r="B13">
            <v>118</v>
          </cell>
          <cell r="C13">
            <v>85</v>
          </cell>
          <cell r="D13">
            <v>0.58128078817733997</v>
          </cell>
          <cell r="E13">
            <v>0.37647294715535901</v>
          </cell>
          <cell r="F13">
            <v>0.53949999999999998</v>
          </cell>
        </row>
        <row r="14">
          <cell r="B14">
            <v>157</v>
          </cell>
          <cell r="C14">
            <v>131</v>
          </cell>
          <cell r="D14">
            <v>0.54513888888888895</v>
          </cell>
        </row>
        <row r="15">
          <cell r="B15">
            <v>95</v>
          </cell>
          <cell r="C15">
            <v>84</v>
          </cell>
          <cell r="D15">
            <v>0.53072625698324005</v>
          </cell>
          <cell r="E15">
            <v>9.2301761374195004E-2</v>
          </cell>
          <cell r="F15">
            <v>0.76127</v>
          </cell>
        </row>
        <row r="16">
          <cell r="B16">
            <v>170</v>
          </cell>
          <cell r="C16">
            <v>167</v>
          </cell>
          <cell r="D16">
            <v>0.50445103857566798</v>
          </cell>
        </row>
        <row r="17">
          <cell r="B17">
            <v>114</v>
          </cell>
          <cell r="C17">
            <v>115</v>
          </cell>
          <cell r="D17">
            <v>0.49781659388646299</v>
          </cell>
          <cell r="E17">
            <v>2.4006205615998099E-2</v>
          </cell>
          <cell r="F17">
            <v>0.87687000000000004</v>
          </cell>
        </row>
        <row r="18">
          <cell r="B18">
            <v>252</v>
          </cell>
          <cell r="C18">
            <v>193</v>
          </cell>
          <cell r="D18">
            <v>0.56629213483146101</v>
          </cell>
        </row>
        <row r="19">
          <cell r="B19">
            <v>168</v>
          </cell>
          <cell r="C19">
            <v>153</v>
          </cell>
          <cell r="D19">
            <v>0.52336448598130803</v>
          </cell>
          <cell r="E19">
            <v>1.38753079098429</v>
          </cell>
          <cell r="F19">
            <v>0.23882</v>
          </cell>
        </row>
        <row r="20">
          <cell r="B20">
            <v>994</v>
          </cell>
          <cell r="C20">
            <v>609</v>
          </cell>
          <cell r="D20">
            <v>0.62008733624454104</v>
          </cell>
        </row>
        <row r="21">
          <cell r="B21">
            <v>559</v>
          </cell>
          <cell r="C21">
            <v>446</v>
          </cell>
          <cell r="D21">
            <v>0.55621890547263697</v>
          </cell>
          <cell r="E21">
            <v>10.4605795716315</v>
          </cell>
          <cell r="F21">
            <v>1.2195000000000001E-3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SNPs_freq_10"/>
    </sheetNames>
    <sheetDataSet>
      <sheetData sheetId="0">
        <row r="2">
          <cell r="B2">
            <v>11520</v>
          </cell>
        </row>
        <row r="3">
          <cell r="B3">
            <v>1868</v>
          </cell>
        </row>
        <row r="4">
          <cell r="B4">
            <v>1034</v>
          </cell>
        </row>
        <row r="5">
          <cell r="B5">
            <v>763</v>
          </cell>
        </row>
        <row r="6">
          <cell r="B6">
            <v>757</v>
          </cell>
        </row>
        <row r="7">
          <cell r="B7">
            <v>707</v>
          </cell>
        </row>
        <row r="8">
          <cell r="B8">
            <v>631</v>
          </cell>
        </row>
        <row r="9">
          <cell r="B9">
            <v>754</v>
          </cell>
        </row>
        <row r="10">
          <cell r="B10">
            <v>1005</v>
          </cell>
        </row>
        <row r="11">
          <cell r="B11">
            <v>3336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SNPs_freq_10"/>
    </sheetNames>
    <sheetDataSet>
      <sheetData sheetId="0">
        <row r="2">
          <cell r="B2">
            <v>6434</v>
          </cell>
        </row>
        <row r="3">
          <cell r="B3">
            <v>700</v>
          </cell>
        </row>
        <row r="4">
          <cell r="B4">
            <v>312</v>
          </cell>
        </row>
        <row r="5">
          <cell r="B5">
            <v>191</v>
          </cell>
        </row>
        <row r="6">
          <cell r="B6">
            <v>182</v>
          </cell>
        </row>
        <row r="7">
          <cell r="B7">
            <v>133</v>
          </cell>
        </row>
        <row r="8">
          <cell r="B8">
            <v>118</v>
          </cell>
        </row>
        <row r="9">
          <cell r="B9">
            <v>128</v>
          </cell>
        </row>
        <row r="10">
          <cell r="B10">
            <v>163</v>
          </cell>
        </row>
        <row r="11">
          <cell r="B11">
            <v>494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gene_freq_10"/>
    </sheetNames>
    <sheetDataSet>
      <sheetData sheetId="0">
        <row r="2">
          <cell r="B2">
            <v>1146</v>
          </cell>
        </row>
        <row r="3">
          <cell r="B3">
            <v>472</v>
          </cell>
        </row>
        <row r="4">
          <cell r="B4">
            <v>239</v>
          </cell>
        </row>
        <row r="5">
          <cell r="B5">
            <v>169</v>
          </cell>
        </row>
        <row r="6">
          <cell r="B6">
            <v>151</v>
          </cell>
        </row>
        <row r="7">
          <cell r="B7">
            <v>117</v>
          </cell>
        </row>
        <row r="8">
          <cell r="B8">
            <v>97</v>
          </cell>
        </row>
        <row r="9">
          <cell r="B9">
            <v>107</v>
          </cell>
        </row>
        <row r="10">
          <cell r="B10">
            <v>134</v>
          </cell>
        </row>
        <row r="11">
          <cell r="B11">
            <v>371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stem_freq_10"/>
    </sheetNames>
    <sheetDataSet>
      <sheetData sheetId="0">
        <row r="2">
          <cell r="B2">
            <v>3919</v>
          </cell>
        </row>
        <row r="3">
          <cell r="B3">
            <v>431</v>
          </cell>
        </row>
        <row r="4">
          <cell r="B4">
            <v>190</v>
          </cell>
        </row>
        <row r="5">
          <cell r="B5">
            <v>106</v>
          </cell>
        </row>
        <row r="6">
          <cell r="B6">
            <v>114</v>
          </cell>
        </row>
        <row r="7">
          <cell r="B7">
            <v>77</v>
          </cell>
        </row>
        <row r="8">
          <cell r="B8">
            <v>69</v>
          </cell>
        </row>
        <row r="9">
          <cell r="B9">
            <v>85</v>
          </cell>
        </row>
        <row r="10">
          <cell r="B10">
            <v>96</v>
          </cell>
        </row>
        <row r="11">
          <cell r="B11">
            <v>290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loop_freq_10"/>
    </sheetNames>
    <sheetDataSet>
      <sheetData sheetId="0">
        <row r="2">
          <cell r="B2">
            <v>2515</v>
          </cell>
        </row>
        <row r="3">
          <cell r="B3">
            <v>269</v>
          </cell>
        </row>
        <row r="4">
          <cell r="B4">
            <v>122</v>
          </cell>
        </row>
        <row r="5">
          <cell r="B5">
            <v>85</v>
          </cell>
        </row>
        <row r="6">
          <cell r="B6">
            <v>68</v>
          </cell>
        </row>
        <row r="7">
          <cell r="B7">
            <v>56</v>
          </cell>
        </row>
        <row r="8">
          <cell r="B8">
            <v>49</v>
          </cell>
        </row>
        <row r="9">
          <cell r="B9">
            <v>43</v>
          </cell>
        </row>
        <row r="10">
          <cell r="B10">
            <v>67</v>
          </cell>
        </row>
        <row r="11">
          <cell r="B11">
            <v>204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stem_AT_GC_freq_1"/>
    </sheetNames>
    <sheetDataSet>
      <sheetData sheetId="0">
        <row r="2">
          <cell r="B2">
            <v>1212</v>
          </cell>
        </row>
        <row r="3">
          <cell r="B3">
            <v>129</v>
          </cell>
        </row>
        <row r="4">
          <cell r="B4">
            <v>55</v>
          </cell>
        </row>
        <row r="5">
          <cell r="B5">
            <v>38</v>
          </cell>
        </row>
        <row r="6">
          <cell r="B6">
            <v>55</v>
          </cell>
        </row>
        <row r="7">
          <cell r="B7">
            <v>33</v>
          </cell>
        </row>
        <row r="8">
          <cell r="B8">
            <v>31</v>
          </cell>
        </row>
        <row r="9">
          <cell r="B9">
            <v>37</v>
          </cell>
        </row>
        <row r="10">
          <cell r="B10">
            <v>48</v>
          </cell>
        </row>
        <row r="11">
          <cell r="B11">
            <v>176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loop_AT_GC_freq_1"/>
    </sheetNames>
    <sheetDataSet>
      <sheetData sheetId="0">
        <row r="2">
          <cell r="B2">
            <v>1077</v>
          </cell>
        </row>
        <row r="3">
          <cell r="B3">
            <v>130</v>
          </cell>
        </row>
        <row r="4">
          <cell r="B4">
            <v>63</v>
          </cell>
        </row>
        <row r="5">
          <cell r="B5">
            <v>37</v>
          </cell>
        </row>
        <row r="6">
          <cell r="B6">
            <v>30</v>
          </cell>
        </row>
        <row r="7">
          <cell r="B7">
            <v>22</v>
          </cell>
        </row>
        <row r="8">
          <cell r="B8">
            <v>19</v>
          </cell>
        </row>
        <row r="9">
          <cell r="B9">
            <v>17</v>
          </cell>
        </row>
        <row r="10">
          <cell r="B10">
            <v>32</v>
          </cell>
        </row>
        <row r="11">
          <cell r="B11">
            <v>96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stem_GC_AT_freq_1"/>
    </sheetNames>
    <sheetDataSet>
      <sheetData sheetId="0">
        <row r="2">
          <cell r="B2">
            <v>2122</v>
          </cell>
        </row>
        <row r="3">
          <cell r="B3">
            <v>238</v>
          </cell>
        </row>
        <row r="4">
          <cell r="B4">
            <v>106</v>
          </cell>
        </row>
        <row r="5">
          <cell r="B5">
            <v>54</v>
          </cell>
        </row>
        <row r="6">
          <cell r="B6">
            <v>44</v>
          </cell>
        </row>
        <row r="7">
          <cell r="B7">
            <v>34</v>
          </cell>
        </row>
        <row r="8">
          <cell r="B8">
            <v>30</v>
          </cell>
        </row>
        <row r="9">
          <cell r="B9">
            <v>35</v>
          </cell>
        </row>
        <row r="10">
          <cell r="B10">
            <v>39</v>
          </cell>
        </row>
        <row r="11">
          <cell r="B11">
            <v>85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loop_GC_AT_freq_1"/>
    </sheetNames>
    <sheetDataSet>
      <sheetData sheetId="0">
        <row r="2">
          <cell r="B2">
            <v>1029</v>
          </cell>
        </row>
        <row r="3">
          <cell r="B3">
            <v>112</v>
          </cell>
        </row>
        <row r="4">
          <cell r="B4">
            <v>44</v>
          </cell>
        </row>
        <row r="5">
          <cell r="B5">
            <v>33</v>
          </cell>
        </row>
        <row r="6">
          <cell r="B6">
            <v>30</v>
          </cell>
        </row>
        <row r="7">
          <cell r="B7">
            <v>28</v>
          </cell>
        </row>
        <row r="8">
          <cell r="B8">
            <v>21</v>
          </cell>
        </row>
        <row r="9">
          <cell r="B9">
            <v>19</v>
          </cell>
        </row>
        <row r="10">
          <cell r="B10">
            <v>30</v>
          </cell>
        </row>
        <row r="11">
          <cell r="B11">
            <v>89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freq_10_chi_squar"/>
    </sheetNames>
    <sheetDataSet>
      <sheetData sheetId="0">
        <row r="2">
          <cell r="B2">
            <v>1212</v>
          </cell>
          <cell r="C2">
            <v>2122</v>
          </cell>
          <cell r="D2">
            <v>0.36352729454109201</v>
          </cell>
        </row>
        <row r="3">
          <cell r="B3">
            <v>1077</v>
          </cell>
          <cell r="C3">
            <v>1029</v>
          </cell>
          <cell r="D3">
            <v>0.51139601139601099</v>
          </cell>
          <cell r="E3">
            <v>115.792725058145</v>
          </cell>
          <cell r="F3">
            <v>5.2766000000000001E-27</v>
          </cell>
        </row>
        <row r="4">
          <cell r="B4">
            <v>129</v>
          </cell>
          <cell r="C4">
            <v>238</v>
          </cell>
          <cell r="D4">
            <v>0.35149863760217998</v>
          </cell>
        </row>
        <row r="5">
          <cell r="B5">
            <v>130</v>
          </cell>
          <cell r="C5">
            <v>112</v>
          </cell>
          <cell r="D5">
            <v>0.53719008264462798</v>
          </cell>
          <cell r="E5">
            <v>20.573809120670699</v>
          </cell>
          <cell r="F5">
            <v>5.7375999999999999E-6</v>
          </cell>
        </row>
        <row r="6">
          <cell r="B6">
            <v>55</v>
          </cell>
          <cell r="C6">
            <v>106</v>
          </cell>
          <cell r="D6">
            <v>0.341614906832298</v>
          </cell>
        </row>
        <row r="7">
          <cell r="B7">
            <v>63</v>
          </cell>
          <cell r="C7">
            <v>44</v>
          </cell>
          <cell r="D7">
            <v>0.58878504672897203</v>
          </cell>
          <cell r="E7">
            <v>15.9354080295056</v>
          </cell>
          <cell r="F7">
            <v>6.5541000000000001E-5</v>
          </cell>
        </row>
        <row r="8">
          <cell r="B8">
            <v>38</v>
          </cell>
          <cell r="C8">
            <v>54</v>
          </cell>
          <cell r="D8">
            <v>0.41304347826087001</v>
          </cell>
        </row>
        <row r="9">
          <cell r="B9">
            <v>37</v>
          </cell>
          <cell r="C9">
            <v>33</v>
          </cell>
          <cell r="D9">
            <v>0.52857142857142903</v>
          </cell>
          <cell r="E9">
            <v>2.13400042835725</v>
          </cell>
          <cell r="F9">
            <v>0.14405999999999999</v>
          </cell>
        </row>
        <row r="10">
          <cell r="B10">
            <v>55</v>
          </cell>
          <cell r="C10">
            <v>44</v>
          </cell>
          <cell r="D10">
            <v>0.55555555555555602</v>
          </cell>
        </row>
        <row r="11">
          <cell r="B11">
            <v>30</v>
          </cell>
          <cell r="C11">
            <v>30</v>
          </cell>
          <cell r="D11">
            <v>0.5</v>
          </cell>
          <cell r="E11">
            <v>0.46343402225755098</v>
          </cell>
          <cell r="F11">
            <v>0.49602000000000002</v>
          </cell>
        </row>
        <row r="12">
          <cell r="B12">
            <v>33</v>
          </cell>
          <cell r="C12">
            <v>34</v>
          </cell>
          <cell r="D12">
            <v>0.49253731343283602</v>
          </cell>
        </row>
        <row r="13">
          <cell r="B13">
            <v>22</v>
          </cell>
          <cell r="C13">
            <v>28</v>
          </cell>
          <cell r="D13">
            <v>0.44</v>
          </cell>
          <cell r="E13">
            <v>0.31725758305247997</v>
          </cell>
          <cell r="F13">
            <v>0.57325999999999999</v>
          </cell>
        </row>
        <row r="14">
          <cell r="B14">
            <v>31</v>
          </cell>
          <cell r="C14">
            <v>30</v>
          </cell>
          <cell r="D14">
            <v>0.50819672131147497</v>
          </cell>
        </row>
        <row r="15">
          <cell r="B15">
            <v>19</v>
          </cell>
          <cell r="C15">
            <v>21</v>
          </cell>
          <cell r="D15">
            <v>0.47499999999999998</v>
          </cell>
          <cell r="E15">
            <v>0.106502892960463</v>
          </cell>
          <cell r="F15">
            <v>0.74416000000000004</v>
          </cell>
        </row>
        <row r="16">
          <cell r="B16">
            <v>37</v>
          </cell>
          <cell r="C16">
            <v>35</v>
          </cell>
          <cell r="D16">
            <v>0.51388888888888895</v>
          </cell>
        </row>
        <row r="17">
          <cell r="B17">
            <v>17</v>
          </cell>
          <cell r="C17">
            <v>19</v>
          </cell>
          <cell r="D17">
            <v>0.47222222222222199</v>
          </cell>
          <cell r="E17">
            <v>0.16666666666666699</v>
          </cell>
          <cell r="F17">
            <v>0.68308999999999997</v>
          </cell>
        </row>
        <row r="18">
          <cell r="B18">
            <v>48</v>
          </cell>
          <cell r="C18">
            <v>39</v>
          </cell>
          <cell r="D18">
            <v>0.55172413793103403</v>
          </cell>
        </row>
        <row r="19">
          <cell r="B19">
            <v>32</v>
          </cell>
          <cell r="C19">
            <v>30</v>
          </cell>
          <cell r="D19">
            <v>0.51612903225806495</v>
          </cell>
          <cell r="E19">
            <v>0.18447550418339201</v>
          </cell>
          <cell r="F19">
            <v>0.66754999999999998</v>
          </cell>
        </row>
        <row r="20">
          <cell r="B20">
            <v>176</v>
          </cell>
          <cell r="C20">
            <v>85</v>
          </cell>
          <cell r="D20">
            <v>0.67432950191570895</v>
          </cell>
        </row>
        <row r="21">
          <cell r="B21">
            <v>96</v>
          </cell>
          <cell r="C21">
            <v>89</v>
          </cell>
          <cell r="D21">
            <v>0.51891891891891895</v>
          </cell>
          <cell r="E21">
            <v>10.989808413715499</v>
          </cell>
          <cell r="F21">
            <v>9.1613999999999997E-4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"/>
    </sheetNames>
    <sheetDataSet>
      <sheetData sheetId="0">
        <row r="1">
          <cell r="B1" t="str">
            <v>AT_GC</v>
          </cell>
          <cell r="C1" t="str">
            <v>GC_AT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gene_freq_10"/>
    </sheetNames>
    <sheetDataSet>
      <sheetData sheetId="0">
        <row r="2">
          <cell r="B2">
            <v>1250</v>
          </cell>
        </row>
        <row r="3">
          <cell r="B3">
            <v>810</v>
          </cell>
        </row>
        <row r="4">
          <cell r="B4">
            <v>565</v>
          </cell>
        </row>
        <row r="5">
          <cell r="B5">
            <v>459</v>
          </cell>
        </row>
        <row r="6">
          <cell r="B6">
            <v>417</v>
          </cell>
        </row>
        <row r="7">
          <cell r="B7">
            <v>397</v>
          </cell>
        </row>
        <row r="8">
          <cell r="B8">
            <v>393</v>
          </cell>
        </row>
        <row r="9">
          <cell r="B9">
            <v>450</v>
          </cell>
        </row>
        <row r="10">
          <cell r="B10">
            <v>533</v>
          </cell>
        </row>
        <row r="11">
          <cell r="B11">
            <v>1020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"/>
    </sheetNames>
    <sheetDataSet>
      <sheetData sheetId="0">
        <row r="2">
          <cell r="B2">
            <v>1044</v>
          </cell>
          <cell r="C2">
            <v>1597</v>
          </cell>
        </row>
        <row r="3">
          <cell r="B3">
            <v>868</v>
          </cell>
          <cell r="C3">
            <v>850</v>
          </cell>
        </row>
        <row r="4">
          <cell r="B4">
            <v>401</v>
          </cell>
          <cell r="C4">
            <v>625</v>
          </cell>
        </row>
        <row r="5">
          <cell r="B5">
            <v>321</v>
          </cell>
          <cell r="C5">
            <v>308</v>
          </cell>
        </row>
        <row r="6">
          <cell r="B6">
            <v>290</v>
          </cell>
          <cell r="C6">
            <v>449</v>
          </cell>
        </row>
        <row r="7">
          <cell r="B7">
            <v>271</v>
          </cell>
          <cell r="C7">
            <v>248</v>
          </cell>
        </row>
        <row r="8">
          <cell r="B8">
            <v>218</v>
          </cell>
          <cell r="C8">
            <v>331</v>
          </cell>
        </row>
        <row r="9">
          <cell r="B9">
            <v>149</v>
          </cell>
          <cell r="C9">
            <v>162</v>
          </cell>
        </row>
        <row r="10">
          <cell r="B10">
            <v>159</v>
          </cell>
          <cell r="C10">
            <v>206</v>
          </cell>
        </row>
        <row r="11">
          <cell r="B11">
            <v>135</v>
          </cell>
          <cell r="C11">
            <v>138</v>
          </cell>
        </row>
        <row r="12">
          <cell r="B12">
            <v>168</v>
          </cell>
          <cell r="C12">
            <v>257</v>
          </cell>
        </row>
        <row r="13">
          <cell r="B13">
            <v>140</v>
          </cell>
          <cell r="C13">
            <v>122</v>
          </cell>
        </row>
        <row r="14">
          <cell r="B14">
            <v>90</v>
          </cell>
          <cell r="C14">
            <v>152</v>
          </cell>
        </row>
        <row r="15">
          <cell r="B15">
            <v>98</v>
          </cell>
          <cell r="C15">
            <v>66</v>
          </cell>
        </row>
        <row r="16">
          <cell r="B16">
            <v>93</v>
          </cell>
          <cell r="C16">
            <v>135</v>
          </cell>
        </row>
        <row r="17">
          <cell r="B17">
            <v>79</v>
          </cell>
          <cell r="C17">
            <v>64</v>
          </cell>
        </row>
        <row r="18">
          <cell r="B18">
            <v>97</v>
          </cell>
          <cell r="C18">
            <v>148</v>
          </cell>
        </row>
        <row r="19">
          <cell r="B19">
            <v>92</v>
          </cell>
          <cell r="C19">
            <v>80</v>
          </cell>
        </row>
        <row r="20">
          <cell r="B20">
            <v>84</v>
          </cell>
          <cell r="C20">
            <v>123</v>
          </cell>
        </row>
        <row r="21">
          <cell r="B21">
            <v>67</v>
          </cell>
          <cell r="C21">
            <v>52</v>
          </cell>
        </row>
        <row r="22">
          <cell r="B22">
            <v>60</v>
          </cell>
          <cell r="C22">
            <v>87</v>
          </cell>
        </row>
        <row r="23">
          <cell r="B23">
            <v>52</v>
          </cell>
          <cell r="C23">
            <v>48</v>
          </cell>
        </row>
        <row r="24">
          <cell r="B24">
            <v>43</v>
          </cell>
          <cell r="C24">
            <v>81</v>
          </cell>
        </row>
        <row r="25">
          <cell r="B25">
            <v>42</v>
          </cell>
          <cell r="C25">
            <v>45</v>
          </cell>
        </row>
        <row r="26">
          <cell r="B26">
            <v>63</v>
          </cell>
          <cell r="C26">
            <v>86</v>
          </cell>
        </row>
        <row r="27">
          <cell r="B27">
            <v>45</v>
          </cell>
          <cell r="C27">
            <v>44</v>
          </cell>
        </row>
        <row r="28">
          <cell r="B28">
            <v>55</v>
          </cell>
          <cell r="C28">
            <v>63</v>
          </cell>
        </row>
        <row r="29">
          <cell r="B29">
            <v>43</v>
          </cell>
          <cell r="C29">
            <v>34</v>
          </cell>
        </row>
        <row r="30">
          <cell r="B30">
            <v>45</v>
          </cell>
          <cell r="C30">
            <v>47</v>
          </cell>
        </row>
        <row r="31">
          <cell r="B31">
            <v>39</v>
          </cell>
          <cell r="C31">
            <v>34</v>
          </cell>
        </row>
        <row r="32">
          <cell r="B32">
            <v>39</v>
          </cell>
          <cell r="C32">
            <v>52</v>
          </cell>
        </row>
        <row r="33">
          <cell r="B33">
            <v>24</v>
          </cell>
          <cell r="C33">
            <v>25</v>
          </cell>
        </row>
        <row r="34">
          <cell r="B34">
            <v>38</v>
          </cell>
          <cell r="C34">
            <v>57</v>
          </cell>
        </row>
        <row r="35">
          <cell r="B35">
            <v>42</v>
          </cell>
          <cell r="C35">
            <v>19</v>
          </cell>
        </row>
        <row r="36">
          <cell r="B36">
            <v>32</v>
          </cell>
          <cell r="C36">
            <v>48</v>
          </cell>
        </row>
        <row r="37">
          <cell r="B37">
            <v>28</v>
          </cell>
          <cell r="C37">
            <v>13</v>
          </cell>
        </row>
        <row r="38">
          <cell r="B38">
            <v>35</v>
          </cell>
          <cell r="C38">
            <v>36</v>
          </cell>
        </row>
        <row r="39">
          <cell r="B39">
            <v>25</v>
          </cell>
          <cell r="C39">
            <v>27</v>
          </cell>
        </row>
        <row r="40">
          <cell r="B40">
            <v>31</v>
          </cell>
          <cell r="C40">
            <v>42</v>
          </cell>
        </row>
        <row r="41">
          <cell r="B41">
            <v>24</v>
          </cell>
          <cell r="C41">
            <v>23</v>
          </cell>
        </row>
        <row r="42">
          <cell r="B42">
            <v>24</v>
          </cell>
          <cell r="C42">
            <v>36</v>
          </cell>
        </row>
        <row r="43">
          <cell r="B43">
            <v>31</v>
          </cell>
          <cell r="C43">
            <v>20</v>
          </cell>
        </row>
        <row r="44">
          <cell r="B44">
            <v>38</v>
          </cell>
          <cell r="C44">
            <v>35</v>
          </cell>
        </row>
        <row r="45">
          <cell r="B45">
            <v>22</v>
          </cell>
          <cell r="C45">
            <v>20</v>
          </cell>
        </row>
        <row r="46">
          <cell r="B46">
            <v>37</v>
          </cell>
          <cell r="C46">
            <v>29</v>
          </cell>
        </row>
        <row r="47">
          <cell r="B47">
            <v>27</v>
          </cell>
          <cell r="C47">
            <v>18</v>
          </cell>
        </row>
        <row r="48">
          <cell r="B48">
            <v>37</v>
          </cell>
          <cell r="C48">
            <v>31</v>
          </cell>
        </row>
        <row r="49">
          <cell r="B49">
            <v>23</v>
          </cell>
          <cell r="C49">
            <v>15</v>
          </cell>
        </row>
        <row r="50">
          <cell r="B50">
            <v>21</v>
          </cell>
          <cell r="C50">
            <v>33</v>
          </cell>
        </row>
        <row r="51">
          <cell r="B51">
            <v>20</v>
          </cell>
          <cell r="C51">
            <v>18</v>
          </cell>
        </row>
        <row r="52">
          <cell r="B52">
            <v>23</v>
          </cell>
          <cell r="C52">
            <v>34</v>
          </cell>
        </row>
        <row r="53">
          <cell r="B53">
            <v>21</v>
          </cell>
          <cell r="C53">
            <v>26</v>
          </cell>
        </row>
        <row r="54">
          <cell r="B54">
            <v>26</v>
          </cell>
          <cell r="C54">
            <v>27</v>
          </cell>
        </row>
        <row r="55">
          <cell r="B55">
            <v>26</v>
          </cell>
          <cell r="C55">
            <v>20</v>
          </cell>
        </row>
        <row r="56">
          <cell r="B56">
            <v>21</v>
          </cell>
          <cell r="C56">
            <v>28</v>
          </cell>
        </row>
        <row r="57">
          <cell r="B57">
            <v>17</v>
          </cell>
          <cell r="C57">
            <v>12</v>
          </cell>
        </row>
        <row r="58">
          <cell r="B58">
            <v>14</v>
          </cell>
          <cell r="C58">
            <v>27</v>
          </cell>
        </row>
        <row r="59">
          <cell r="B59">
            <v>25</v>
          </cell>
          <cell r="C59">
            <v>9</v>
          </cell>
        </row>
        <row r="60">
          <cell r="B60">
            <v>26</v>
          </cell>
          <cell r="C60">
            <v>24</v>
          </cell>
        </row>
        <row r="61">
          <cell r="B61">
            <v>17</v>
          </cell>
          <cell r="C61">
            <v>18</v>
          </cell>
        </row>
        <row r="62">
          <cell r="B62">
            <v>33</v>
          </cell>
          <cell r="C62">
            <v>29</v>
          </cell>
        </row>
        <row r="63">
          <cell r="B63">
            <v>22</v>
          </cell>
          <cell r="C63">
            <v>22</v>
          </cell>
        </row>
        <row r="64">
          <cell r="B64">
            <v>19</v>
          </cell>
          <cell r="C64">
            <v>18</v>
          </cell>
        </row>
        <row r="65">
          <cell r="B65">
            <v>18</v>
          </cell>
          <cell r="C65">
            <v>10</v>
          </cell>
        </row>
        <row r="66">
          <cell r="B66">
            <v>15</v>
          </cell>
          <cell r="C66">
            <v>22</v>
          </cell>
        </row>
        <row r="67">
          <cell r="B67">
            <v>18</v>
          </cell>
          <cell r="C67">
            <v>7</v>
          </cell>
        </row>
        <row r="68">
          <cell r="B68">
            <v>23</v>
          </cell>
          <cell r="C68">
            <v>16</v>
          </cell>
        </row>
        <row r="69">
          <cell r="B69">
            <v>13</v>
          </cell>
          <cell r="C69">
            <v>9</v>
          </cell>
        </row>
        <row r="70">
          <cell r="B70">
            <v>21</v>
          </cell>
          <cell r="C70">
            <v>22</v>
          </cell>
        </row>
        <row r="71">
          <cell r="B71">
            <v>22</v>
          </cell>
          <cell r="C71">
            <v>9</v>
          </cell>
        </row>
        <row r="72">
          <cell r="B72">
            <v>20</v>
          </cell>
          <cell r="C72">
            <v>25</v>
          </cell>
        </row>
        <row r="73">
          <cell r="B73">
            <v>14</v>
          </cell>
          <cell r="C73">
            <v>9</v>
          </cell>
        </row>
        <row r="74">
          <cell r="B74">
            <v>21</v>
          </cell>
          <cell r="C74">
            <v>17</v>
          </cell>
        </row>
        <row r="75">
          <cell r="B75">
            <v>20</v>
          </cell>
          <cell r="C75">
            <v>12</v>
          </cell>
        </row>
        <row r="76">
          <cell r="B76">
            <v>18</v>
          </cell>
          <cell r="C76">
            <v>18</v>
          </cell>
        </row>
        <row r="77">
          <cell r="B77">
            <v>12</v>
          </cell>
          <cell r="C77">
            <v>10</v>
          </cell>
        </row>
        <row r="78">
          <cell r="B78">
            <v>31</v>
          </cell>
          <cell r="C78">
            <v>17</v>
          </cell>
        </row>
        <row r="79">
          <cell r="B79">
            <v>15</v>
          </cell>
          <cell r="C79">
            <v>13</v>
          </cell>
        </row>
        <row r="80">
          <cell r="B80">
            <v>25</v>
          </cell>
          <cell r="C80">
            <v>23</v>
          </cell>
        </row>
        <row r="81">
          <cell r="B81">
            <v>13</v>
          </cell>
          <cell r="C81">
            <v>12</v>
          </cell>
        </row>
        <row r="82">
          <cell r="B82">
            <v>21</v>
          </cell>
          <cell r="C82">
            <v>18</v>
          </cell>
        </row>
        <row r="83">
          <cell r="B83">
            <v>13</v>
          </cell>
          <cell r="C83">
            <v>12</v>
          </cell>
        </row>
        <row r="84">
          <cell r="B84">
            <v>18</v>
          </cell>
          <cell r="C84">
            <v>14</v>
          </cell>
        </row>
        <row r="85">
          <cell r="B85">
            <v>11</v>
          </cell>
          <cell r="C85">
            <v>12</v>
          </cell>
        </row>
        <row r="86">
          <cell r="B86">
            <v>17</v>
          </cell>
          <cell r="C86">
            <v>23</v>
          </cell>
        </row>
        <row r="87">
          <cell r="B87">
            <v>16</v>
          </cell>
          <cell r="C87">
            <v>13</v>
          </cell>
        </row>
        <row r="88">
          <cell r="B88">
            <v>19</v>
          </cell>
          <cell r="C88">
            <v>18</v>
          </cell>
        </row>
        <row r="89">
          <cell r="B89">
            <v>16</v>
          </cell>
          <cell r="C89">
            <v>8</v>
          </cell>
        </row>
        <row r="90">
          <cell r="B90">
            <v>16</v>
          </cell>
          <cell r="C90">
            <v>16</v>
          </cell>
        </row>
        <row r="91">
          <cell r="B91">
            <v>12</v>
          </cell>
          <cell r="C91">
            <v>18</v>
          </cell>
        </row>
        <row r="92">
          <cell r="B92">
            <v>14</v>
          </cell>
          <cell r="C92">
            <v>13</v>
          </cell>
        </row>
        <row r="93">
          <cell r="B93">
            <v>18</v>
          </cell>
          <cell r="C93">
            <v>11</v>
          </cell>
        </row>
        <row r="94">
          <cell r="B94">
            <v>16</v>
          </cell>
          <cell r="C94">
            <v>15</v>
          </cell>
        </row>
        <row r="95">
          <cell r="B95">
            <v>12</v>
          </cell>
          <cell r="C95">
            <v>9</v>
          </cell>
        </row>
        <row r="96">
          <cell r="B96">
            <v>17</v>
          </cell>
          <cell r="C96">
            <v>21</v>
          </cell>
        </row>
        <row r="97">
          <cell r="B97">
            <v>18</v>
          </cell>
          <cell r="C97">
            <v>9</v>
          </cell>
        </row>
        <row r="98">
          <cell r="B98">
            <v>20</v>
          </cell>
          <cell r="C98">
            <v>22</v>
          </cell>
        </row>
        <row r="99">
          <cell r="B99">
            <v>13</v>
          </cell>
          <cell r="C99">
            <v>12</v>
          </cell>
        </row>
        <row r="100">
          <cell r="B100">
            <v>21</v>
          </cell>
          <cell r="C100">
            <v>7</v>
          </cell>
        </row>
        <row r="101">
          <cell r="B101">
            <v>13</v>
          </cell>
          <cell r="C101">
            <v>6</v>
          </cell>
        </row>
        <row r="102">
          <cell r="B102">
            <v>23</v>
          </cell>
          <cell r="C102">
            <v>13</v>
          </cell>
        </row>
        <row r="103">
          <cell r="B103">
            <v>13</v>
          </cell>
          <cell r="C103">
            <v>9</v>
          </cell>
        </row>
        <row r="104">
          <cell r="B104">
            <v>15</v>
          </cell>
          <cell r="C104">
            <v>14</v>
          </cell>
        </row>
        <row r="105">
          <cell r="B105">
            <v>17</v>
          </cell>
          <cell r="C105">
            <v>13</v>
          </cell>
        </row>
        <row r="106">
          <cell r="B106">
            <v>19</v>
          </cell>
          <cell r="C106">
            <v>13</v>
          </cell>
        </row>
        <row r="107">
          <cell r="B107">
            <v>14</v>
          </cell>
          <cell r="C107">
            <v>7</v>
          </cell>
        </row>
        <row r="108">
          <cell r="B108">
            <v>26</v>
          </cell>
          <cell r="C108">
            <v>19</v>
          </cell>
        </row>
        <row r="109">
          <cell r="B109">
            <v>15</v>
          </cell>
          <cell r="C109">
            <v>14</v>
          </cell>
        </row>
        <row r="110">
          <cell r="B110">
            <v>18</v>
          </cell>
          <cell r="C110">
            <v>18</v>
          </cell>
        </row>
        <row r="111">
          <cell r="B111">
            <v>13</v>
          </cell>
          <cell r="C111">
            <v>12</v>
          </cell>
        </row>
        <row r="112">
          <cell r="B112">
            <v>15</v>
          </cell>
          <cell r="C112">
            <v>23</v>
          </cell>
        </row>
        <row r="113">
          <cell r="B113">
            <v>16</v>
          </cell>
          <cell r="C113">
            <v>5</v>
          </cell>
        </row>
        <row r="114">
          <cell r="B114">
            <v>20</v>
          </cell>
          <cell r="C114">
            <v>13</v>
          </cell>
        </row>
        <row r="115">
          <cell r="B115">
            <v>13</v>
          </cell>
          <cell r="C115">
            <v>6</v>
          </cell>
        </row>
        <row r="116">
          <cell r="B116">
            <v>19</v>
          </cell>
          <cell r="C116">
            <v>15</v>
          </cell>
        </row>
        <row r="117">
          <cell r="B117">
            <v>11</v>
          </cell>
          <cell r="C117">
            <v>8</v>
          </cell>
        </row>
        <row r="118">
          <cell r="B118">
            <v>26</v>
          </cell>
          <cell r="C118">
            <v>17</v>
          </cell>
        </row>
        <row r="119">
          <cell r="B119">
            <v>9</v>
          </cell>
          <cell r="C119">
            <v>12</v>
          </cell>
        </row>
        <row r="120">
          <cell r="B120">
            <v>14</v>
          </cell>
          <cell r="C120">
            <v>13</v>
          </cell>
        </row>
        <row r="121">
          <cell r="B121">
            <v>5</v>
          </cell>
          <cell r="C121">
            <v>9</v>
          </cell>
        </row>
        <row r="122">
          <cell r="B122">
            <v>15</v>
          </cell>
          <cell r="C122">
            <v>12</v>
          </cell>
        </row>
        <row r="123">
          <cell r="B123">
            <v>11</v>
          </cell>
          <cell r="C123">
            <v>9</v>
          </cell>
        </row>
        <row r="124">
          <cell r="B124">
            <v>17</v>
          </cell>
          <cell r="C124">
            <v>17</v>
          </cell>
        </row>
        <row r="125">
          <cell r="B125">
            <v>10</v>
          </cell>
          <cell r="C125">
            <v>13</v>
          </cell>
        </row>
        <row r="126">
          <cell r="B126">
            <v>15</v>
          </cell>
          <cell r="C126">
            <v>22</v>
          </cell>
        </row>
        <row r="127">
          <cell r="B127">
            <v>9</v>
          </cell>
          <cell r="C127">
            <v>12</v>
          </cell>
        </row>
        <row r="128">
          <cell r="B128">
            <v>22</v>
          </cell>
          <cell r="C128">
            <v>13</v>
          </cell>
        </row>
        <row r="129">
          <cell r="B129">
            <v>12</v>
          </cell>
          <cell r="C129">
            <v>11</v>
          </cell>
        </row>
        <row r="130">
          <cell r="B130">
            <v>21</v>
          </cell>
          <cell r="C130">
            <v>13</v>
          </cell>
        </row>
        <row r="131">
          <cell r="B131">
            <v>9</v>
          </cell>
          <cell r="C131">
            <v>11</v>
          </cell>
        </row>
        <row r="132">
          <cell r="B132">
            <v>14</v>
          </cell>
          <cell r="C132">
            <v>21</v>
          </cell>
        </row>
        <row r="133">
          <cell r="B133">
            <v>13</v>
          </cell>
          <cell r="C133">
            <v>8</v>
          </cell>
        </row>
        <row r="134">
          <cell r="B134">
            <v>14</v>
          </cell>
          <cell r="C134">
            <v>17</v>
          </cell>
        </row>
        <row r="135">
          <cell r="B135">
            <v>19</v>
          </cell>
          <cell r="C135">
            <v>9</v>
          </cell>
        </row>
        <row r="136">
          <cell r="B136">
            <v>22</v>
          </cell>
          <cell r="C136">
            <v>19</v>
          </cell>
        </row>
        <row r="137">
          <cell r="B137">
            <v>16</v>
          </cell>
          <cell r="C137">
            <v>13</v>
          </cell>
        </row>
        <row r="138">
          <cell r="B138">
            <v>19</v>
          </cell>
          <cell r="C138">
            <v>11</v>
          </cell>
        </row>
        <row r="139">
          <cell r="B139">
            <v>6</v>
          </cell>
          <cell r="C139">
            <v>8</v>
          </cell>
        </row>
        <row r="140">
          <cell r="B140">
            <v>16</v>
          </cell>
          <cell r="C140">
            <v>12</v>
          </cell>
        </row>
        <row r="141">
          <cell r="B141">
            <v>7</v>
          </cell>
          <cell r="C141">
            <v>4</v>
          </cell>
        </row>
        <row r="142">
          <cell r="B142">
            <v>12</v>
          </cell>
          <cell r="C142">
            <v>10</v>
          </cell>
        </row>
        <row r="143">
          <cell r="B143">
            <v>14</v>
          </cell>
          <cell r="C143">
            <v>12</v>
          </cell>
        </row>
        <row r="144">
          <cell r="B144">
            <v>19</v>
          </cell>
          <cell r="C144">
            <v>12</v>
          </cell>
        </row>
        <row r="145">
          <cell r="B145">
            <v>8</v>
          </cell>
          <cell r="C145">
            <v>9</v>
          </cell>
        </row>
        <row r="146">
          <cell r="B146">
            <v>14</v>
          </cell>
          <cell r="C146">
            <v>12</v>
          </cell>
        </row>
        <row r="147">
          <cell r="B147">
            <v>13</v>
          </cell>
          <cell r="C147">
            <v>9</v>
          </cell>
        </row>
        <row r="148">
          <cell r="B148">
            <v>27</v>
          </cell>
          <cell r="C148">
            <v>13</v>
          </cell>
        </row>
        <row r="149">
          <cell r="B149">
            <v>10</v>
          </cell>
          <cell r="C149">
            <v>11</v>
          </cell>
        </row>
        <row r="150">
          <cell r="B150">
            <v>22</v>
          </cell>
          <cell r="C150">
            <v>11</v>
          </cell>
        </row>
        <row r="151">
          <cell r="B151">
            <v>17</v>
          </cell>
          <cell r="C151">
            <v>11</v>
          </cell>
        </row>
        <row r="152">
          <cell r="B152">
            <v>17</v>
          </cell>
          <cell r="C152">
            <v>9</v>
          </cell>
        </row>
        <row r="153">
          <cell r="B153">
            <v>14</v>
          </cell>
          <cell r="C153">
            <v>8</v>
          </cell>
        </row>
        <row r="154">
          <cell r="B154">
            <v>17</v>
          </cell>
          <cell r="C154">
            <v>27</v>
          </cell>
        </row>
        <row r="155">
          <cell r="B155">
            <v>6</v>
          </cell>
          <cell r="C155">
            <v>10</v>
          </cell>
        </row>
        <row r="156">
          <cell r="B156">
            <v>10</v>
          </cell>
          <cell r="C156">
            <v>12</v>
          </cell>
        </row>
        <row r="157">
          <cell r="B157">
            <v>12</v>
          </cell>
          <cell r="C157">
            <v>13</v>
          </cell>
        </row>
        <row r="158">
          <cell r="B158">
            <v>15</v>
          </cell>
          <cell r="C158">
            <v>14</v>
          </cell>
        </row>
        <row r="159">
          <cell r="B159">
            <v>6</v>
          </cell>
          <cell r="C159">
            <v>7</v>
          </cell>
        </row>
        <row r="160">
          <cell r="B160">
            <v>18</v>
          </cell>
          <cell r="C160">
            <v>16</v>
          </cell>
        </row>
        <row r="161">
          <cell r="B161">
            <v>11</v>
          </cell>
          <cell r="C161">
            <v>8</v>
          </cell>
        </row>
        <row r="162">
          <cell r="B162">
            <v>18</v>
          </cell>
          <cell r="C162">
            <v>11</v>
          </cell>
        </row>
        <row r="163">
          <cell r="B163">
            <v>15</v>
          </cell>
          <cell r="C163">
            <v>7</v>
          </cell>
        </row>
        <row r="164">
          <cell r="B164">
            <v>25</v>
          </cell>
          <cell r="C164">
            <v>13</v>
          </cell>
        </row>
        <row r="165">
          <cell r="B165">
            <v>10</v>
          </cell>
          <cell r="C165">
            <v>10</v>
          </cell>
        </row>
        <row r="166">
          <cell r="B166">
            <v>12</v>
          </cell>
          <cell r="C166">
            <v>9</v>
          </cell>
        </row>
        <row r="167">
          <cell r="B167">
            <v>9</v>
          </cell>
          <cell r="C167">
            <v>5</v>
          </cell>
        </row>
        <row r="168">
          <cell r="B168">
            <v>22</v>
          </cell>
          <cell r="C168">
            <v>14</v>
          </cell>
        </row>
        <row r="169">
          <cell r="B169">
            <v>13</v>
          </cell>
          <cell r="C169">
            <v>11</v>
          </cell>
        </row>
        <row r="170">
          <cell r="B170">
            <v>15</v>
          </cell>
          <cell r="C170">
            <v>14</v>
          </cell>
        </row>
        <row r="171">
          <cell r="B171">
            <v>12</v>
          </cell>
          <cell r="C171">
            <v>14</v>
          </cell>
        </row>
        <row r="172">
          <cell r="B172">
            <v>11</v>
          </cell>
          <cell r="C172">
            <v>18</v>
          </cell>
        </row>
        <row r="173">
          <cell r="B173">
            <v>14</v>
          </cell>
          <cell r="C173">
            <v>6</v>
          </cell>
        </row>
        <row r="174">
          <cell r="B174">
            <v>19</v>
          </cell>
          <cell r="C174">
            <v>11</v>
          </cell>
        </row>
        <row r="175">
          <cell r="B175">
            <v>7</v>
          </cell>
          <cell r="C175">
            <v>11</v>
          </cell>
        </row>
        <row r="176">
          <cell r="B176">
            <v>21</v>
          </cell>
          <cell r="C176">
            <v>18</v>
          </cell>
        </row>
        <row r="177">
          <cell r="B177">
            <v>7</v>
          </cell>
          <cell r="C177">
            <v>13</v>
          </cell>
        </row>
        <row r="178">
          <cell r="B178">
            <v>17</v>
          </cell>
          <cell r="C178">
            <v>14</v>
          </cell>
        </row>
        <row r="179">
          <cell r="B179">
            <v>12</v>
          </cell>
          <cell r="C179">
            <v>9</v>
          </cell>
        </row>
        <row r="180">
          <cell r="B180">
            <v>12</v>
          </cell>
          <cell r="C180">
            <v>16</v>
          </cell>
        </row>
        <row r="181">
          <cell r="B181">
            <v>14</v>
          </cell>
          <cell r="C181">
            <v>11</v>
          </cell>
        </row>
        <row r="182">
          <cell r="B182">
            <v>16</v>
          </cell>
          <cell r="C182">
            <v>12</v>
          </cell>
        </row>
        <row r="183">
          <cell r="B183">
            <v>8</v>
          </cell>
          <cell r="C183">
            <v>8</v>
          </cell>
        </row>
        <row r="184">
          <cell r="B184">
            <v>19</v>
          </cell>
          <cell r="C184">
            <v>12</v>
          </cell>
        </row>
        <row r="185">
          <cell r="B185">
            <v>7</v>
          </cell>
          <cell r="C185">
            <v>8</v>
          </cell>
        </row>
        <row r="186">
          <cell r="B186">
            <v>20</v>
          </cell>
          <cell r="C186">
            <v>16</v>
          </cell>
        </row>
        <row r="187">
          <cell r="B187">
            <v>7</v>
          </cell>
          <cell r="C187">
            <v>10</v>
          </cell>
        </row>
        <row r="188">
          <cell r="B188">
            <v>12</v>
          </cell>
          <cell r="C188">
            <v>10</v>
          </cell>
        </row>
        <row r="189">
          <cell r="B189">
            <v>9</v>
          </cell>
          <cell r="C189">
            <v>8</v>
          </cell>
        </row>
        <row r="190">
          <cell r="B190">
            <v>14</v>
          </cell>
          <cell r="C190">
            <v>14</v>
          </cell>
        </row>
        <row r="191">
          <cell r="B191">
            <v>10</v>
          </cell>
          <cell r="C191">
            <v>11</v>
          </cell>
        </row>
        <row r="192">
          <cell r="B192">
            <v>18</v>
          </cell>
          <cell r="C192">
            <v>19</v>
          </cell>
        </row>
        <row r="193">
          <cell r="B193">
            <v>10</v>
          </cell>
          <cell r="C193">
            <v>22</v>
          </cell>
        </row>
        <row r="194">
          <cell r="B194">
            <v>23</v>
          </cell>
          <cell r="C194">
            <v>13</v>
          </cell>
        </row>
        <row r="195">
          <cell r="B195">
            <v>9</v>
          </cell>
          <cell r="C195">
            <v>7</v>
          </cell>
        </row>
        <row r="196">
          <cell r="B196">
            <v>29</v>
          </cell>
          <cell r="C196">
            <v>24</v>
          </cell>
        </row>
        <row r="197">
          <cell r="B197">
            <v>16</v>
          </cell>
          <cell r="C197">
            <v>9</v>
          </cell>
        </row>
        <row r="198">
          <cell r="B198">
            <v>22</v>
          </cell>
          <cell r="C198">
            <v>18</v>
          </cell>
        </row>
        <row r="199">
          <cell r="B199">
            <v>15</v>
          </cell>
          <cell r="C199">
            <v>14</v>
          </cell>
        </row>
        <row r="200">
          <cell r="B200">
            <v>18</v>
          </cell>
          <cell r="C200">
            <v>29</v>
          </cell>
        </row>
        <row r="201">
          <cell r="B201">
            <v>11</v>
          </cell>
          <cell r="C201">
            <v>17</v>
          </cell>
        </row>
        <row r="202">
          <cell r="B202">
            <v>16</v>
          </cell>
          <cell r="C202">
            <v>24</v>
          </cell>
        </row>
        <row r="203">
          <cell r="B203">
            <v>10</v>
          </cell>
          <cell r="C203">
            <v>14</v>
          </cell>
        </row>
        <row r="204">
          <cell r="B204">
            <v>27</v>
          </cell>
          <cell r="C204">
            <v>24</v>
          </cell>
        </row>
        <row r="205">
          <cell r="B205">
            <v>22</v>
          </cell>
          <cell r="C205">
            <v>17</v>
          </cell>
        </row>
        <row r="206">
          <cell r="B206">
            <v>27</v>
          </cell>
          <cell r="C206">
            <v>24</v>
          </cell>
        </row>
        <row r="207">
          <cell r="B207">
            <v>13</v>
          </cell>
          <cell r="C207">
            <v>18</v>
          </cell>
        </row>
        <row r="208">
          <cell r="B208">
            <v>21</v>
          </cell>
          <cell r="C208">
            <v>14</v>
          </cell>
        </row>
        <row r="209">
          <cell r="B209">
            <v>16</v>
          </cell>
          <cell r="C209">
            <v>15</v>
          </cell>
        </row>
        <row r="210">
          <cell r="B210">
            <v>16</v>
          </cell>
          <cell r="C210">
            <v>14</v>
          </cell>
        </row>
        <row r="211">
          <cell r="B211">
            <v>17</v>
          </cell>
          <cell r="C211">
            <v>20</v>
          </cell>
        </row>
        <row r="212">
          <cell r="B212">
            <v>18</v>
          </cell>
          <cell r="C212">
            <v>15</v>
          </cell>
        </row>
        <row r="213">
          <cell r="B213">
            <v>9</v>
          </cell>
          <cell r="C213">
            <v>11</v>
          </cell>
        </row>
        <row r="214">
          <cell r="B214">
            <v>25</v>
          </cell>
          <cell r="C214">
            <v>22</v>
          </cell>
        </row>
        <row r="215">
          <cell r="B215">
            <v>12</v>
          </cell>
          <cell r="C215">
            <v>16</v>
          </cell>
        </row>
        <row r="216">
          <cell r="B216">
            <v>20</v>
          </cell>
          <cell r="C216">
            <v>21</v>
          </cell>
        </row>
        <row r="217">
          <cell r="B217">
            <v>10</v>
          </cell>
          <cell r="C217">
            <v>11</v>
          </cell>
        </row>
        <row r="218">
          <cell r="B218">
            <v>27</v>
          </cell>
          <cell r="C218">
            <v>25</v>
          </cell>
        </row>
        <row r="219">
          <cell r="B219">
            <v>16</v>
          </cell>
          <cell r="C219">
            <v>11</v>
          </cell>
        </row>
        <row r="220">
          <cell r="B220">
            <v>27</v>
          </cell>
          <cell r="C220">
            <v>22</v>
          </cell>
        </row>
        <row r="221">
          <cell r="B221">
            <v>17</v>
          </cell>
          <cell r="C221">
            <v>18</v>
          </cell>
        </row>
        <row r="222">
          <cell r="B222">
            <v>33</v>
          </cell>
          <cell r="C222">
            <v>21</v>
          </cell>
        </row>
        <row r="223">
          <cell r="B223">
            <v>13</v>
          </cell>
          <cell r="C223">
            <v>19</v>
          </cell>
        </row>
        <row r="224">
          <cell r="B224">
            <v>36</v>
          </cell>
          <cell r="C224">
            <v>16</v>
          </cell>
        </row>
        <row r="225">
          <cell r="B225">
            <v>23</v>
          </cell>
          <cell r="C225">
            <v>15</v>
          </cell>
        </row>
        <row r="226">
          <cell r="B226">
            <v>29</v>
          </cell>
          <cell r="C226">
            <v>28</v>
          </cell>
        </row>
        <row r="227">
          <cell r="B227">
            <v>23</v>
          </cell>
          <cell r="C227">
            <v>17</v>
          </cell>
        </row>
        <row r="228">
          <cell r="B228">
            <v>34</v>
          </cell>
          <cell r="C228">
            <v>17</v>
          </cell>
        </row>
        <row r="229">
          <cell r="B229">
            <v>25</v>
          </cell>
          <cell r="C229">
            <v>20</v>
          </cell>
        </row>
        <row r="230">
          <cell r="B230">
            <v>36</v>
          </cell>
          <cell r="C230">
            <v>28</v>
          </cell>
        </row>
        <row r="231">
          <cell r="B231">
            <v>22</v>
          </cell>
          <cell r="C231">
            <v>27</v>
          </cell>
        </row>
        <row r="232">
          <cell r="B232">
            <v>26</v>
          </cell>
          <cell r="C232">
            <v>32</v>
          </cell>
        </row>
        <row r="233">
          <cell r="B233">
            <v>20</v>
          </cell>
          <cell r="C233">
            <v>14</v>
          </cell>
        </row>
        <row r="234">
          <cell r="B234">
            <v>51</v>
          </cell>
          <cell r="C234">
            <v>24</v>
          </cell>
        </row>
        <row r="235">
          <cell r="B235">
            <v>24</v>
          </cell>
          <cell r="C235">
            <v>11</v>
          </cell>
        </row>
        <row r="236">
          <cell r="B236">
            <v>51</v>
          </cell>
          <cell r="C236">
            <v>35</v>
          </cell>
        </row>
        <row r="237">
          <cell r="B237">
            <v>27</v>
          </cell>
          <cell r="C237">
            <v>23</v>
          </cell>
        </row>
        <row r="238">
          <cell r="B238">
            <v>62</v>
          </cell>
          <cell r="C238">
            <v>37</v>
          </cell>
        </row>
        <row r="239">
          <cell r="B239">
            <v>29</v>
          </cell>
          <cell r="C239">
            <v>29</v>
          </cell>
        </row>
        <row r="240">
          <cell r="B240">
            <v>41</v>
          </cell>
          <cell r="C240">
            <v>23</v>
          </cell>
        </row>
        <row r="241">
          <cell r="B241">
            <v>22</v>
          </cell>
          <cell r="C241">
            <v>28</v>
          </cell>
        </row>
        <row r="242">
          <cell r="B242">
            <v>52</v>
          </cell>
          <cell r="C242">
            <v>33</v>
          </cell>
        </row>
        <row r="243">
          <cell r="B243">
            <v>34</v>
          </cell>
          <cell r="C243">
            <v>33</v>
          </cell>
        </row>
        <row r="244">
          <cell r="B244">
            <v>74</v>
          </cell>
          <cell r="C244">
            <v>41</v>
          </cell>
        </row>
        <row r="245">
          <cell r="B245">
            <v>45</v>
          </cell>
          <cell r="C245">
            <v>37</v>
          </cell>
        </row>
        <row r="246">
          <cell r="B246">
            <v>63</v>
          </cell>
          <cell r="C246">
            <v>34</v>
          </cell>
        </row>
        <row r="247">
          <cell r="B247">
            <v>50</v>
          </cell>
          <cell r="C247">
            <v>26</v>
          </cell>
        </row>
        <row r="248">
          <cell r="B248">
            <v>88</v>
          </cell>
          <cell r="C248">
            <v>43</v>
          </cell>
        </row>
        <row r="249">
          <cell r="B249">
            <v>55</v>
          </cell>
          <cell r="C249">
            <v>44</v>
          </cell>
        </row>
        <row r="250">
          <cell r="B250">
            <v>151</v>
          </cell>
          <cell r="C250">
            <v>75</v>
          </cell>
        </row>
        <row r="251">
          <cell r="B251">
            <v>81</v>
          </cell>
          <cell r="C251">
            <v>66</v>
          </cell>
        </row>
        <row r="252">
          <cell r="B252">
            <v>170</v>
          </cell>
          <cell r="C252">
            <v>80</v>
          </cell>
        </row>
        <row r="253">
          <cell r="B253">
            <v>100</v>
          </cell>
          <cell r="C253">
            <v>73</v>
          </cell>
        </row>
        <row r="254">
          <cell r="B254">
            <v>461</v>
          </cell>
          <cell r="C254">
            <v>293</v>
          </cell>
        </row>
        <row r="255">
          <cell r="B255">
            <v>246</v>
          </cell>
          <cell r="C255">
            <v>215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"/>
    </sheetNames>
    <sheetDataSet>
      <sheetData sheetId="0">
        <row r="1">
          <cell r="B1" t="str">
            <v>AT_GC</v>
          </cell>
          <cell r="C1" t="str">
            <v>GC_AT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"/>
    </sheetNames>
    <sheetDataSet>
      <sheetData sheetId="0">
        <row r="2">
          <cell r="B2">
            <v>140</v>
          </cell>
          <cell r="C2">
            <v>106</v>
          </cell>
        </row>
        <row r="3">
          <cell r="B3">
            <v>133</v>
          </cell>
          <cell r="C3">
            <v>70</v>
          </cell>
        </row>
        <row r="4">
          <cell r="B4">
            <v>62</v>
          </cell>
          <cell r="C4">
            <v>44</v>
          </cell>
        </row>
        <row r="5">
          <cell r="B5">
            <v>55</v>
          </cell>
          <cell r="C5">
            <v>27</v>
          </cell>
        </row>
        <row r="6">
          <cell r="B6">
            <v>39</v>
          </cell>
          <cell r="C6">
            <v>27</v>
          </cell>
        </row>
        <row r="7">
          <cell r="B7">
            <v>45</v>
          </cell>
          <cell r="C7">
            <v>12</v>
          </cell>
        </row>
        <row r="8">
          <cell r="B8">
            <v>28</v>
          </cell>
          <cell r="C8">
            <v>20</v>
          </cell>
        </row>
        <row r="9">
          <cell r="B9">
            <v>22</v>
          </cell>
          <cell r="C9">
            <v>11</v>
          </cell>
        </row>
        <row r="10">
          <cell r="B10">
            <v>18</v>
          </cell>
          <cell r="C10">
            <v>14</v>
          </cell>
        </row>
        <row r="11">
          <cell r="B11">
            <v>18</v>
          </cell>
          <cell r="C11">
            <v>8</v>
          </cell>
        </row>
        <row r="12">
          <cell r="B12">
            <v>21</v>
          </cell>
          <cell r="C12">
            <v>16</v>
          </cell>
        </row>
        <row r="13">
          <cell r="B13">
            <v>13</v>
          </cell>
          <cell r="C13">
            <v>9</v>
          </cell>
        </row>
        <row r="14">
          <cell r="B14">
            <v>8</v>
          </cell>
          <cell r="C14">
            <v>11</v>
          </cell>
        </row>
        <row r="15">
          <cell r="B15">
            <v>19</v>
          </cell>
          <cell r="C15">
            <v>6</v>
          </cell>
        </row>
        <row r="16">
          <cell r="B16">
            <v>16</v>
          </cell>
          <cell r="C16">
            <v>3</v>
          </cell>
        </row>
        <row r="17">
          <cell r="B17">
            <v>16</v>
          </cell>
          <cell r="C17">
            <v>6</v>
          </cell>
        </row>
        <row r="18">
          <cell r="B18">
            <v>16</v>
          </cell>
          <cell r="C18">
            <v>11</v>
          </cell>
        </row>
        <row r="19">
          <cell r="B19">
            <v>19</v>
          </cell>
          <cell r="C19">
            <v>8</v>
          </cell>
        </row>
        <row r="20">
          <cell r="B20">
            <v>8</v>
          </cell>
          <cell r="C20">
            <v>11</v>
          </cell>
        </row>
        <row r="21">
          <cell r="B21">
            <v>10</v>
          </cell>
          <cell r="C21">
            <v>2</v>
          </cell>
        </row>
        <row r="22">
          <cell r="B22">
            <v>6</v>
          </cell>
          <cell r="C22">
            <v>8</v>
          </cell>
        </row>
        <row r="23">
          <cell r="B23">
            <v>8</v>
          </cell>
          <cell r="C23">
            <v>5</v>
          </cell>
        </row>
        <row r="24">
          <cell r="B24">
            <v>4</v>
          </cell>
          <cell r="C24">
            <v>4</v>
          </cell>
        </row>
        <row r="25">
          <cell r="B25">
            <v>6</v>
          </cell>
          <cell r="C25">
            <v>2</v>
          </cell>
        </row>
        <row r="26">
          <cell r="B26">
            <v>2</v>
          </cell>
          <cell r="C26">
            <v>5</v>
          </cell>
        </row>
        <row r="27">
          <cell r="B27">
            <v>6</v>
          </cell>
          <cell r="C27">
            <v>1</v>
          </cell>
        </row>
        <row r="28">
          <cell r="B28">
            <v>6</v>
          </cell>
          <cell r="C28">
            <v>4</v>
          </cell>
        </row>
        <row r="29">
          <cell r="B29">
            <v>6</v>
          </cell>
          <cell r="C29">
            <v>8</v>
          </cell>
        </row>
        <row r="30">
          <cell r="B30">
            <v>5</v>
          </cell>
          <cell r="C30">
            <v>4</v>
          </cell>
        </row>
        <row r="31">
          <cell r="B31">
            <v>5</v>
          </cell>
          <cell r="C31">
            <v>4</v>
          </cell>
        </row>
        <row r="32">
          <cell r="B32">
            <v>6</v>
          </cell>
          <cell r="C32">
            <v>7</v>
          </cell>
        </row>
        <row r="33">
          <cell r="B33">
            <v>3</v>
          </cell>
          <cell r="C33">
            <v>3</v>
          </cell>
        </row>
        <row r="34">
          <cell r="B34">
            <v>4</v>
          </cell>
          <cell r="C34">
            <v>4</v>
          </cell>
        </row>
        <row r="35">
          <cell r="B35">
            <v>2</v>
          </cell>
          <cell r="C35">
            <v>1</v>
          </cell>
        </row>
        <row r="36">
          <cell r="B36">
            <v>1</v>
          </cell>
          <cell r="C36">
            <v>2</v>
          </cell>
        </row>
        <row r="37">
          <cell r="B37">
            <v>2</v>
          </cell>
          <cell r="C37">
            <v>2</v>
          </cell>
        </row>
        <row r="38">
          <cell r="B38">
            <v>4</v>
          </cell>
          <cell r="C38">
            <v>3</v>
          </cell>
        </row>
        <row r="39">
          <cell r="B39">
            <v>2</v>
          </cell>
          <cell r="C39">
            <v>2</v>
          </cell>
        </row>
        <row r="40">
          <cell r="B40">
            <v>5</v>
          </cell>
          <cell r="C40">
            <v>6</v>
          </cell>
        </row>
        <row r="41">
          <cell r="B41">
            <v>9</v>
          </cell>
          <cell r="C41">
            <v>2</v>
          </cell>
        </row>
        <row r="42">
          <cell r="B42">
            <v>2</v>
          </cell>
          <cell r="C42">
            <v>1</v>
          </cell>
        </row>
        <row r="43">
          <cell r="B43">
            <v>4</v>
          </cell>
          <cell r="C43">
            <v>3</v>
          </cell>
        </row>
        <row r="44">
          <cell r="B44">
            <v>4</v>
          </cell>
          <cell r="C44">
            <v>1</v>
          </cell>
        </row>
        <row r="45">
          <cell r="B45">
            <v>2</v>
          </cell>
          <cell r="C45">
            <v>5</v>
          </cell>
        </row>
        <row r="46">
          <cell r="B46">
            <v>3</v>
          </cell>
          <cell r="C46">
            <v>2</v>
          </cell>
        </row>
        <row r="47">
          <cell r="B47">
            <v>2</v>
          </cell>
          <cell r="C47">
            <v>3</v>
          </cell>
        </row>
        <row r="48">
          <cell r="B48">
            <v>5</v>
          </cell>
          <cell r="C48">
            <v>0</v>
          </cell>
        </row>
        <row r="49">
          <cell r="B49">
            <v>2</v>
          </cell>
          <cell r="C49">
            <v>0</v>
          </cell>
        </row>
        <row r="50">
          <cell r="B50">
            <v>1</v>
          </cell>
          <cell r="C50">
            <v>2</v>
          </cell>
        </row>
        <row r="51">
          <cell r="B51">
            <v>0</v>
          </cell>
          <cell r="C51">
            <v>1</v>
          </cell>
        </row>
        <row r="52">
          <cell r="B52">
            <v>3</v>
          </cell>
          <cell r="C52">
            <v>3</v>
          </cell>
        </row>
        <row r="53">
          <cell r="B53">
            <v>3</v>
          </cell>
          <cell r="C53">
            <v>1</v>
          </cell>
        </row>
        <row r="54">
          <cell r="B54">
            <v>2</v>
          </cell>
          <cell r="C54">
            <v>4</v>
          </cell>
        </row>
        <row r="55">
          <cell r="B55">
            <v>4</v>
          </cell>
          <cell r="C55">
            <v>1</v>
          </cell>
        </row>
        <row r="56">
          <cell r="B56">
            <v>4</v>
          </cell>
          <cell r="C56">
            <v>0</v>
          </cell>
        </row>
        <row r="57">
          <cell r="B57">
            <v>1</v>
          </cell>
          <cell r="C57">
            <v>4</v>
          </cell>
        </row>
        <row r="58">
          <cell r="B58">
            <v>1</v>
          </cell>
          <cell r="C58">
            <v>2</v>
          </cell>
        </row>
        <row r="59">
          <cell r="B59">
            <v>0</v>
          </cell>
          <cell r="C59">
            <v>0</v>
          </cell>
        </row>
        <row r="60">
          <cell r="B60">
            <v>3</v>
          </cell>
          <cell r="C60">
            <v>2</v>
          </cell>
        </row>
        <row r="61">
          <cell r="B61">
            <v>5</v>
          </cell>
          <cell r="C61">
            <v>0</v>
          </cell>
        </row>
        <row r="62">
          <cell r="B62">
            <v>1</v>
          </cell>
          <cell r="C62">
            <v>1</v>
          </cell>
        </row>
        <row r="63">
          <cell r="B63">
            <v>1</v>
          </cell>
          <cell r="C63">
            <v>1</v>
          </cell>
        </row>
        <row r="64">
          <cell r="B64">
            <v>2</v>
          </cell>
          <cell r="C64">
            <v>1</v>
          </cell>
        </row>
        <row r="65">
          <cell r="B65">
            <v>4</v>
          </cell>
          <cell r="C65">
            <v>0</v>
          </cell>
        </row>
        <row r="66">
          <cell r="B66">
            <v>1</v>
          </cell>
          <cell r="C66">
            <v>0</v>
          </cell>
        </row>
        <row r="67">
          <cell r="B67">
            <v>4</v>
          </cell>
          <cell r="C67">
            <v>0</v>
          </cell>
        </row>
        <row r="68">
          <cell r="B68">
            <v>4</v>
          </cell>
          <cell r="C68">
            <v>4</v>
          </cell>
        </row>
        <row r="69">
          <cell r="B69">
            <v>2</v>
          </cell>
          <cell r="C69">
            <v>2</v>
          </cell>
        </row>
        <row r="70">
          <cell r="B70">
            <v>4</v>
          </cell>
          <cell r="C70">
            <v>2</v>
          </cell>
        </row>
        <row r="71">
          <cell r="B71">
            <v>1</v>
          </cell>
          <cell r="C71">
            <v>0</v>
          </cell>
        </row>
        <row r="72">
          <cell r="B72">
            <v>3</v>
          </cell>
          <cell r="C72">
            <v>5</v>
          </cell>
        </row>
        <row r="73">
          <cell r="B73">
            <v>1</v>
          </cell>
          <cell r="C73">
            <v>1</v>
          </cell>
        </row>
        <row r="74">
          <cell r="B74">
            <v>1</v>
          </cell>
          <cell r="C74">
            <v>2</v>
          </cell>
        </row>
        <row r="75">
          <cell r="B75">
            <v>4</v>
          </cell>
          <cell r="C75">
            <v>2</v>
          </cell>
        </row>
        <row r="76">
          <cell r="B76">
            <v>2</v>
          </cell>
          <cell r="C76">
            <v>2</v>
          </cell>
        </row>
        <row r="77">
          <cell r="B77">
            <v>3</v>
          </cell>
          <cell r="C77">
            <v>1</v>
          </cell>
        </row>
        <row r="78">
          <cell r="B78">
            <v>5</v>
          </cell>
          <cell r="C78">
            <v>2</v>
          </cell>
        </row>
        <row r="79">
          <cell r="B79">
            <v>3</v>
          </cell>
          <cell r="C79">
            <v>0</v>
          </cell>
        </row>
        <row r="80">
          <cell r="B80">
            <v>1</v>
          </cell>
          <cell r="C80">
            <v>2</v>
          </cell>
        </row>
        <row r="81">
          <cell r="B81">
            <v>2</v>
          </cell>
          <cell r="C81">
            <v>2</v>
          </cell>
        </row>
        <row r="82">
          <cell r="B82">
            <v>4</v>
          </cell>
          <cell r="C82">
            <v>1</v>
          </cell>
        </row>
        <row r="83">
          <cell r="B83">
            <v>1</v>
          </cell>
          <cell r="C83">
            <v>3</v>
          </cell>
        </row>
        <row r="84">
          <cell r="B84">
            <v>6</v>
          </cell>
          <cell r="C84">
            <v>0</v>
          </cell>
        </row>
        <row r="85">
          <cell r="B85">
            <v>4</v>
          </cell>
          <cell r="C85">
            <v>3</v>
          </cell>
        </row>
        <row r="86">
          <cell r="B86">
            <v>6</v>
          </cell>
          <cell r="C86">
            <v>3</v>
          </cell>
        </row>
        <row r="87">
          <cell r="B87">
            <v>2</v>
          </cell>
          <cell r="C87">
            <v>1</v>
          </cell>
        </row>
        <row r="88">
          <cell r="B88">
            <v>0</v>
          </cell>
          <cell r="C88">
            <v>4</v>
          </cell>
        </row>
        <row r="89">
          <cell r="B89">
            <v>3</v>
          </cell>
          <cell r="C89">
            <v>1</v>
          </cell>
        </row>
        <row r="90">
          <cell r="B90">
            <v>2</v>
          </cell>
          <cell r="C90">
            <v>1</v>
          </cell>
        </row>
        <row r="91">
          <cell r="B91">
            <v>5</v>
          </cell>
          <cell r="C91">
            <v>1</v>
          </cell>
        </row>
        <row r="92">
          <cell r="B92">
            <v>1</v>
          </cell>
          <cell r="C92">
            <v>1</v>
          </cell>
        </row>
        <row r="93">
          <cell r="B93">
            <v>0</v>
          </cell>
          <cell r="C93">
            <v>1</v>
          </cell>
        </row>
        <row r="94">
          <cell r="B94">
            <v>2</v>
          </cell>
          <cell r="C94">
            <v>0</v>
          </cell>
        </row>
        <row r="95">
          <cell r="B95">
            <v>0</v>
          </cell>
          <cell r="C95">
            <v>1</v>
          </cell>
        </row>
        <row r="96">
          <cell r="B96">
            <v>3</v>
          </cell>
          <cell r="C96">
            <v>3</v>
          </cell>
        </row>
        <row r="97">
          <cell r="B97">
            <v>1</v>
          </cell>
          <cell r="C97">
            <v>1</v>
          </cell>
        </row>
        <row r="98">
          <cell r="B98">
            <v>0</v>
          </cell>
          <cell r="C98">
            <v>0</v>
          </cell>
        </row>
        <row r="99">
          <cell r="B99">
            <v>2</v>
          </cell>
          <cell r="C99">
            <v>1</v>
          </cell>
        </row>
        <row r="100">
          <cell r="B100">
            <v>1</v>
          </cell>
          <cell r="C100">
            <v>2</v>
          </cell>
        </row>
        <row r="101">
          <cell r="B101">
            <v>0</v>
          </cell>
          <cell r="C101">
            <v>2</v>
          </cell>
        </row>
        <row r="102">
          <cell r="B102">
            <v>0</v>
          </cell>
          <cell r="C102">
            <v>0</v>
          </cell>
        </row>
        <row r="103">
          <cell r="B103">
            <v>1</v>
          </cell>
          <cell r="C103">
            <v>0</v>
          </cell>
        </row>
        <row r="104">
          <cell r="B104">
            <v>3</v>
          </cell>
          <cell r="C104">
            <v>0</v>
          </cell>
        </row>
        <row r="105">
          <cell r="B105">
            <v>2</v>
          </cell>
          <cell r="C105">
            <v>1</v>
          </cell>
        </row>
        <row r="106">
          <cell r="B106">
            <v>1</v>
          </cell>
          <cell r="C106">
            <v>2</v>
          </cell>
        </row>
        <row r="107">
          <cell r="B107">
            <v>3</v>
          </cell>
          <cell r="C107">
            <v>2</v>
          </cell>
        </row>
        <row r="108">
          <cell r="B108">
            <v>7</v>
          </cell>
          <cell r="C108">
            <v>2</v>
          </cell>
        </row>
        <row r="109">
          <cell r="B109">
            <v>1</v>
          </cell>
          <cell r="C109">
            <v>0</v>
          </cell>
        </row>
        <row r="110">
          <cell r="B110">
            <v>1</v>
          </cell>
          <cell r="C110">
            <v>3</v>
          </cell>
        </row>
        <row r="111">
          <cell r="B111">
            <v>2</v>
          </cell>
          <cell r="C111">
            <v>1</v>
          </cell>
        </row>
        <row r="112">
          <cell r="B112">
            <v>2</v>
          </cell>
          <cell r="C112">
            <v>1</v>
          </cell>
        </row>
        <row r="113">
          <cell r="B113">
            <v>3</v>
          </cell>
          <cell r="C113">
            <v>0</v>
          </cell>
        </row>
        <row r="114">
          <cell r="B114">
            <v>2</v>
          </cell>
          <cell r="C114">
            <v>3</v>
          </cell>
        </row>
        <row r="115">
          <cell r="B115">
            <v>1</v>
          </cell>
          <cell r="C115">
            <v>3</v>
          </cell>
        </row>
        <row r="116">
          <cell r="B116">
            <v>2</v>
          </cell>
          <cell r="C116">
            <v>2</v>
          </cell>
        </row>
        <row r="117">
          <cell r="B117">
            <v>0</v>
          </cell>
          <cell r="C117">
            <v>1</v>
          </cell>
        </row>
        <row r="118">
          <cell r="B118">
            <v>1</v>
          </cell>
          <cell r="C118">
            <v>1</v>
          </cell>
        </row>
        <row r="119">
          <cell r="B119">
            <v>0</v>
          </cell>
          <cell r="C119">
            <v>0</v>
          </cell>
        </row>
        <row r="120">
          <cell r="B120">
            <v>1</v>
          </cell>
          <cell r="C120">
            <v>0</v>
          </cell>
        </row>
        <row r="121">
          <cell r="B121">
            <v>1</v>
          </cell>
          <cell r="C121">
            <v>0</v>
          </cell>
        </row>
        <row r="122">
          <cell r="B122">
            <v>0</v>
          </cell>
          <cell r="C122">
            <v>0</v>
          </cell>
        </row>
        <row r="123">
          <cell r="B123">
            <v>2</v>
          </cell>
          <cell r="C123">
            <v>0</v>
          </cell>
        </row>
        <row r="124">
          <cell r="B124">
            <v>2</v>
          </cell>
          <cell r="C124">
            <v>0</v>
          </cell>
        </row>
        <row r="125">
          <cell r="B125">
            <v>3</v>
          </cell>
          <cell r="C125">
            <v>4</v>
          </cell>
        </row>
        <row r="126">
          <cell r="B126">
            <v>0</v>
          </cell>
          <cell r="C126">
            <v>0</v>
          </cell>
        </row>
        <row r="127">
          <cell r="B127">
            <v>0</v>
          </cell>
          <cell r="C127">
            <v>1</v>
          </cell>
        </row>
        <row r="128">
          <cell r="B128">
            <v>1</v>
          </cell>
          <cell r="C128">
            <v>2</v>
          </cell>
        </row>
        <row r="129">
          <cell r="B129">
            <v>3</v>
          </cell>
          <cell r="C129">
            <v>1</v>
          </cell>
        </row>
        <row r="130">
          <cell r="B130">
            <v>2</v>
          </cell>
          <cell r="C130">
            <v>1</v>
          </cell>
        </row>
        <row r="131">
          <cell r="B131">
            <v>1</v>
          </cell>
          <cell r="C131">
            <v>1</v>
          </cell>
        </row>
        <row r="132">
          <cell r="B132">
            <v>2</v>
          </cell>
          <cell r="C132">
            <v>1</v>
          </cell>
        </row>
        <row r="133">
          <cell r="B133">
            <v>2</v>
          </cell>
          <cell r="C133">
            <v>1</v>
          </cell>
        </row>
        <row r="134">
          <cell r="B134">
            <v>0</v>
          </cell>
          <cell r="C134">
            <v>1</v>
          </cell>
        </row>
        <row r="135">
          <cell r="B135">
            <v>1</v>
          </cell>
          <cell r="C135">
            <v>0</v>
          </cell>
        </row>
        <row r="136">
          <cell r="B136">
            <v>0</v>
          </cell>
          <cell r="C136">
            <v>2</v>
          </cell>
        </row>
        <row r="137">
          <cell r="B137">
            <v>1</v>
          </cell>
          <cell r="C137">
            <v>1</v>
          </cell>
        </row>
        <row r="138">
          <cell r="B138">
            <v>1</v>
          </cell>
          <cell r="C138">
            <v>1</v>
          </cell>
        </row>
        <row r="139">
          <cell r="B139">
            <v>1</v>
          </cell>
          <cell r="C139">
            <v>1</v>
          </cell>
        </row>
        <row r="140">
          <cell r="B140">
            <v>0</v>
          </cell>
          <cell r="C140">
            <v>0</v>
          </cell>
        </row>
        <row r="141">
          <cell r="B141">
            <v>0</v>
          </cell>
          <cell r="C141">
            <v>0</v>
          </cell>
        </row>
        <row r="142">
          <cell r="B142">
            <v>1</v>
          </cell>
          <cell r="C142">
            <v>3</v>
          </cell>
        </row>
        <row r="143">
          <cell r="B143">
            <v>1</v>
          </cell>
          <cell r="C143">
            <v>1</v>
          </cell>
        </row>
        <row r="144">
          <cell r="B144">
            <v>1</v>
          </cell>
          <cell r="C144">
            <v>0</v>
          </cell>
        </row>
        <row r="145">
          <cell r="B145">
            <v>1</v>
          </cell>
          <cell r="C145">
            <v>2</v>
          </cell>
        </row>
        <row r="146">
          <cell r="B146">
            <v>3</v>
          </cell>
          <cell r="C146">
            <v>0</v>
          </cell>
        </row>
        <row r="147">
          <cell r="B147">
            <v>0</v>
          </cell>
          <cell r="C147">
            <v>0</v>
          </cell>
        </row>
        <row r="148">
          <cell r="B148">
            <v>4</v>
          </cell>
          <cell r="C148">
            <v>0</v>
          </cell>
        </row>
        <row r="149">
          <cell r="B149">
            <v>2</v>
          </cell>
          <cell r="C149">
            <v>3</v>
          </cell>
        </row>
        <row r="150">
          <cell r="B150">
            <v>1</v>
          </cell>
          <cell r="C150">
            <v>1</v>
          </cell>
        </row>
        <row r="151">
          <cell r="B151">
            <v>1</v>
          </cell>
          <cell r="C151">
            <v>1</v>
          </cell>
        </row>
        <row r="152">
          <cell r="B152">
            <v>3</v>
          </cell>
          <cell r="C152">
            <v>0</v>
          </cell>
        </row>
        <row r="153">
          <cell r="B153">
            <v>1</v>
          </cell>
          <cell r="C153">
            <v>1</v>
          </cell>
        </row>
        <row r="154">
          <cell r="B154">
            <v>1</v>
          </cell>
          <cell r="C154">
            <v>2</v>
          </cell>
        </row>
        <row r="155">
          <cell r="B155">
            <v>1</v>
          </cell>
          <cell r="C155">
            <v>1</v>
          </cell>
        </row>
        <row r="156">
          <cell r="B156">
            <v>1</v>
          </cell>
          <cell r="C156">
            <v>1</v>
          </cell>
        </row>
        <row r="157">
          <cell r="B157">
            <v>1</v>
          </cell>
          <cell r="C157">
            <v>1</v>
          </cell>
        </row>
        <row r="158">
          <cell r="B158">
            <v>1</v>
          </cell>
          <cell r="C158">
            <v>1</v>
          </cell>
        </row>
        <row r="159">
          <cell r="B159">
            <v>0</v>
          </cell>
          <cell r="C159">
            <v>2</v>
          </cell>
        </row>
        <row r="160">
          <cell r="B160">
            <v>2</v>
          </cell>
          <cell r="C160">
            <v>1</v>
          </cell>
        </row>
        <row r="161">
          <cell r="B161">
            <v>1</v>
          </cell>
          <cell r="C161">
            <v>0</v>
          </cell>
        </row>
        <row r="162">
          <cell r="B162">
            <v>2</v>
          </cell>
          <cell r="C162">
            <v>0</v>
          </cell>
        </row>
        <row r="163">
          <cell r="B163">
            <v>1</v>
          </cell>
          <cell r="C163">
            <v>0</v>
          </cell>
        </row>
        <row r="164">
          <cell r="B164">
            <v>2</v>
          </cell>
          <cell r="C164">
            <v>4</v>
          </cell>
        </row>
        <row r="165">
          <cell r="B165">
            <v>0</v>
          </cell>
          <cell r="C165">
            <v>0</v>
          </cell>
        </row>
        <row r="166">
          <cell r="B166">
            <v>0</v>
          </cell>
          <cell r="C166">
            <v>0</v>
          </cell>
        </row>
        <row r="167">
          <cell r="B167">
            <v>1</v>
          </cell>
          <cell r="C167">
            <v>0</v>
          </cell>
        </row>
        <row r="168">
          <cell r="B168">
            <v>2</v>
          </cell>
          <cell r="C168">
            <v>2</v>
          </cell>
        </row>
        <row r="169">
          <cell r="B169">
            <v>1</v>
          </cell>
          <cell r="C169">
            <v>2</v>
          </cell>
        </row>
        <row r="170">
          <cell r="B170">
            <v>1</v>
          </cell>
          <cell r="C170">
            <v>1</v>
          </cell>
        </row>
        <row r="171">
          <cell r="B171">
            <v>3</v>
          </cell>
          <cell r="C171">
            <v>0</v>
          </cell>
        </row>
        <row r="172">
          <cell r="B172">
            <v>1</v>
          </cell>
          <cell r="C172">
            <v>2</v>
          </cell>
        </row>
        <row r="173">
          <cell r="B173">
            <v>0</v>
          </cell>
          <cell r="C173">
            <v>0</v>
          </cell>
        </row>
        <row r="174">
          <cell r="B174">
            <v>0</v>
          </cell>
          <cell r="C174">
            <v>0</v>
          </cell>
        </row>
        <row r="175">
          <cell r="B175">
            <v>1</v>
          </cell>
          <cell r="C175">
            <v>1</v>
          </cell>
        </row>
        <row r="176">
          <cell r="B176">
            <v>3</v>
          </cell>
          <cell r="C176">
            <v>0</v>
          </cell>
        </row>
        <row r="177">
          <cell r="B177">
            <v>0</v>
          </cell>
          <cell r="C177">
            <v>0</v>
          </cell>
        </row>
        <row r="178">
          <cell r="B178">
            <v>1</v>
          </cell>
          <cell r="C178">
            <v>0</v>
          </cell>
        </row>
        <row r="179">
          <cell r="B179">
            <v>0</v>
          </cell>
          <cell r="C179">
            <v>3</v>
          </cell>
        </row>
        <row r="180">
          <cell r="B180">
            <v>2</v>
          </cell>
          <cell r="C180">
            <v>2</v>
          </cell>
        </row>
        <row r="181">
          <cell r="B181">
            <v>2</v>
          </cell>
          <cell r="C181">
            <v>0</v>
          </cell>
        </row>
        <row r="182">
          <cell r="B182">
            <v>0</v>
          </cell>
          <cell r="C182">
            <v>2</v>
          </cell>
        </row>
        <row r="183">
          <cell r="B183">
            <v>2</v>
          </cell>
          <cell r="C183">
            <v>0</v>
          </cell>
        </row>
        <row r="184">
          <cell r="B184">
            <v>2</v>
          </cell>
          <cell r="C184">
            <v>0</v>
          </cell>
        </row>
        <row r="185">
          <cell r="B185">
            <v>1</v>
          </cell>
          <cell r="C185">
            <v>1</v>
          </cell>
        </row>
        <row r="186">
          <cell r="B186">
            <v>1</v>
          </cell>
          <cell r="C186">
            <v>3</v>
          </cell>
        </row>
        <row r="187">
          <cell r="B187">
            <v>2</v>
          </cell>
          <cell r="C187">
            <v>1</v>
          </cell>
        </row>
        <row r="188">
          <cell r="B188">
            <v>4</v>
          </cell>
          <cell r="C188">
            <v>2</v>
          </cell>
        </row>
        <row r="189">
          <cell r="B189">
            <v>0</v>
          </cell>
          <cell r="C189">
            <v>0</v>
          </cell>
        </row>
        <row r="190">
          <cell r="B190">
            <v>3</v>
          </cell>
          <cell r="C190">
            <v>0</v>
          </cell>
        </row>
        <row r="191">
          <cell r="B191">
            <v>0</v>
          </cell>
          <cell r="C191">
            <v>1</v>
          </cell>
        </row>
        <row r="192">
          <cell r="B192">
            <v>0</v>
          </cell>
          <cell r="C192">
            <v>1</v>
          </cell>
        </row>
        <row r="193">
          <cell r="B193">
            <v>3</v>
          </cell>
          <cell r="C193">
            <v>0</v>
          </cell>
        </row>
        <row r="194">
          <cell r="B194">
            <v>0</v>
          </cell>
          <cell r="C194">
            <v>1</v>
          </cell>
        </row>
        <row r="195">
          <cell r="B195">
            <v>1</v>
          </cell>
          <cell r="C195">
            <v>2</v>
          </cell>
        </row>
        <row r="196">
          <cell r="B196">
            <v>3</v>
          </cell>
          <cell r="C196">
            <v>0</v>
          </cell>
        </row>
        <row r="197">
          <cell r="B197">
            <v>1</v>
          </cell>
          <cell r="C197">
            <v>4</v>
          </cell>
        </row>
        <row r="198">
          <cell r="B198">
            <v>3</v>
          </cell>
          <cell r="C198">
            <v>2</v>
          </cell>
        </row>
        <row r="199">
          <cell r="B199">
            <v>0</v>
          </cell>
          <cell r="C199">
            <v>2</v>
          </cell>
        </row>
        <row r="200">
          <cell r="B200">
            <v>2</v>
          </cell>
          <cell r="C200">
            <v>1</v>
          </cell>
        </row>
        <row r="201">
          <cell r="B201">
            <v>1</v>
          </cell>
          <cell r="C201">
            <v>3</v>
          </cell>
        </row>
        <row r="202">
          <cell r="B202">
            <v>2</v>
          </cell>
          <cell r="C202">
            <v>0</v>
          </cell>
        </row>
        <row r="203">
          <cell r="B203">
            <v>2</v>
          </cell>
          <cell r="C203">
            <v>2</v>
          </cell>
        </row>
        <row r="204">
          <cell r="B204">
            <v>5</v>
          </cell>
          <cell r="C204">
            <v>0</v>
          </cell>
        </row>
        <row r="205">
          <cell r="B205">
            <v>5</v>
          </cell>
          <cell r="C205">
            <v>1</v>
          </cell>
        </row>
        <row r="206">
          <cell r="B206">
            <v>1</v>
          </cell>
          <cell r="C206">
            <v>1</v>
          </cell>
        </row>
        <row r="207">
          <cell r="B207">
            <v>2</v>
          </cell>
          <cell r="C207">
            <v>0</v>
          </cell>
        </row>
        <row r="208">
          <cell r="B208">
            <v>2</v>
          </cell>
          <cell r="C208">
            <v>0</v>
          </cell>
        </row>
        <row r="209">
          <cell r="B209">
            <v>2</v>
          </cell>
          <cell r="C209">
            <v>3</v>
          </cell>
        </row>
        <row r="210">
          <cell r="B210">
            <v>1</v>
          </cell>
          <cell r="C210">
            <v>2</v>
          </cell>
        </row>
        <row r="211">
          <cell r="B211">
            <v>2</v>
          </cell>
          <cell r="C211">
            <v>1</v>
          </cell>
        </row>
        <row r="212">
          <cell r="B212">
            <v>2</v>
          </cell>
          <cell r="C212">
            <v>0</v>
          </cell>
        </row>
        <row r="213">
          <cell r="B213">
            <v>1</v>
          </cell>
          <cell r="C213">
            <v>0</v>
          </cell>
        </row>
        <row r="214">
          <cell r="B214">
            <v>3</v>
          </cell>
          <cell r="C214">
            <v>1</v>
          </cell>
        </row>
        <row r="215">
          <cell r="B215">
            <v>3</v>
          </cell>
          <cell r="C215">
            <v>0</v>
          </cell>
        </row>
        <row r="216">
          <cell r="B216">
            <v>2</v>
          </cell>
          <cell r="C216">
            <v>0</v>
          </cell>
        </row>
        <row r="217">
          <cell r="B217">
            <v>3</v>
          </cell>
          <cell r="C217">
            <v>0</v>
          </cell>
        </row>
        <row r="218">
          <cell r="B218">
            <v>3</v>
          </cell>
          <cell r="C218">
            <v>0</v>
          </cell>
        </row>
        <row r="219">
          <cell r="B219">
            <v>1</v>
          </cell>
          <cell r="C219">
            <v>2</v>
          </cell>
        </row>
        <row r="220">
          <cell r="B220">
            <v>1</v>
          </cell>
          <cell r="C220">
            <v>1</v>
          </cell>
        </row>
        <row r="221">
          <cell r="B221">
            <v>1</v>
          </cell>
          <cell r="C221">
            <v>0</v>
          </cell>
        </row>
        <row r="222">
          <cell r="B222">
            <v>4</v>
          </cell>
          <cell r="C222">
            <v>2</v>
          </cell>
        </row>
        <row r="223">
          <cell r="B223">
            <v>1</v>
          </cell>
          <cell r="C223">
            <v>0</v>
          </cell>
        </row>
        <row r="224">
          <cell r="B224">
            <v>5</v>
          </cell>
          <cell r="C224">
            <v>1</v>
          </cell>
        </row>
        <row r="225">
          <cell r="B225">
            <v>2</v>
          </cell>
          <cell r="C225">
            <v>0</v>
          </cell>
        </row>
        <row r="226">
          <cell r="B226">
            <v>3</v>
          </cell>
          <cell r="C226">
            <v>1</v>
          </cell>
        </row>
        <row r="227">
          <cell r="B227">
            <v>2</v>
          </cell>
          <cell r="C227">
            <v>2</v>
          </cell>
        </row>
        <row r="228">
          <cell r="B228">
            <v>0</v>
          </cell>
          <cell r="C228">
            <v>1</v>
          </cell>
        </row>
        <row r="229">
          <cell r="B229">
            <v>2</v>
          </cell>
          <cell r="C229">
            <v>2</v>
          </cell>
        </row>
        <row r="230">
          <cell r="B230">
            <v>0</v>
          </cell>
          <cell r="C230">
            <v>2</v>
          </cell>
        </row>
        <row r="231">
          <cell r="B231">
            <v>3</v>
          </cell>
          <cell r="C231">
            <v>1</v>
          </cell>
        </row>
        <row r="232">
          <cell r="B232">
            <v>2</v>
          </cell>
          <cell r="C232">
            <v>2</v>
          </cell>
        </row>
        <row r="233">
          <cell r="B233">
            <v>3</v>
          </cell>
          <cell r="C233">
            <v>1</v>
          </cell>
        </row>
        <row r="234">
          <cell r="B234">
            <v>1</v>
          </cell>
          <cell r="C234">
            <v>3</v>
          </cell>
        </row>
        <row r="235">
          <cell r="B235">
            <v>0</v>
          </cell>
          <cell r="C235">
            <v>3</v>
          </cell>
        </row>
        <row r="236">
          <cell r="B236">
            <v>3</v>
          </cell>
          <cell r="C236">
            <v>0</v>
          </cell>
        </row>
        <row r="237">
          <cell r="B237">
            <v>4</v>
          </cell>
          <cell r="C237">
            <v>1</v>
          </cell>
        </row>
        <row r="238">
          <cell r="B238">
            <v>9</v>
          </cell>
          <cell r="C238">
            <v>5</v>
          </cell>
        </row>
        <row r="239">
          <cell r="B239">
            <v>3</v>
          </cell>
          <cell r="C239">
            <v>2</v>
          </cell>
        </row>
        <row r="240">
          <cell r="B240">
            <v>6</v>
          </cell>
          <cell r="C240">
            <v>4</v>
          </cell>
        </row>
        <row r="241">
          <cell r="B241">
            <v>0</v>
          </cell>
          <cell r="C241">
            <v>1</v>
          </cell>
        </row>
        <row r="242">
          <cell r="B242">
            <v>3</v>
          </cell>
          <cell r="C242">
            <v>3</v>
          </cell>
        </row>
        <row r="243">
          <cell r="B243">
            <v>2</v>
          </cell>
          <cell r="C243">
            <v>5</v>
          </cell>
        </row>
        <row r="244">
          <cell r="B244">
            <v>7</v>
          </cell>
          <cell r="C244">
            <v>4</v>
          </cell>
        </row>
        <row r="245">
          <cell r="B245">
            <v>4</v>
          </cell>
          <cell r="C245">
            <v>6</v>
          </cell>
        </row>
        <row r="246">
          <cell r="B246">
            <v>6</v>
          </cell>
          <cell r="C246">
            <v>3</v>
          </cell>
        </row>
        <row r="247">
          <cell r="B247">
            <v>6</v>
          </cell>
          <cell r="C247">
            <v>4</v>
          </cell>
        </row>
        <row r="248">
          <cell r="B248">
            <v>8</v>
          </cell>
          <cell r="C248">
            <v>6</v>
          </cell>
        </row>
        <row r="249">
          <cell r="B249">
            <v>2</v>
          </cell>
          <cell r="C249">
            <v>8</v>
          </cell>
        </row>
        <row r="250">
          <cell r="B250">
            <v>11</v>
          </cell>
          <cell r="C250">
            <v>9</v>
          </cell>
        </row>
        <row r="251">
          <cell r="B251">
            <v>9</v>
          </cell>
          <cell r="C251">
            <v>8</v>
          </cell>
        </row>
        <row r="252">
          <cell r="B252">
            <v>19</v>
          </cell>
          <cell r="C252">
            <v>10</v>
          </cell>
        </row>
        <row r="253">
          <cell r="B253">
            <v>8</v>
          </cell>
          <cell r="C253">
            <v>4</v>
          </cell>
        </row>
        <row r="254">
          <cell r="B254">
            <v>53</v>
          </cell>
          <cell r="C254">
            <v>26</v>
          </cell>
        </row>
        <row r="255">
          <cell r="B255">
            <v>33</v>
          </cell>
          <cell r="C255">
            <v>23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"/>
    </sheetNames>
    <sheetDataSet>
      <sheetData sheetId="0">
        <row r="1">
          <cell r="B1" t="str">
            <v>AT_GC</v>
          </cell>
          <cell r="C1" t="str">
            <v>GC_AT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"/>
    </sheetNames>
    <sheetDataSet>
      <sheetData sheetId="0">
        <row r="2">
          <cell r="B2">
            <v>469</v>
          </cell>
          <cell r="C2">
            <v>530</v>
          </cell>
        </row>
        <row r="3">
          <cell r="B3">
            <v>363</v>
          </cell>
          <cell r="C3">
            <v>324</v>
          </cell>
        </row>
        <row r="4">
          <cell r="B4">
            <v>157</v>
          </cell>
          <cell r="C4">
            <v>224</v>
          </cell>
        </row>
        <row r="5">
          <cell r="B5">
            <v>127</v>
          </cell>
          <cell r="C5">
            <v>119</v>
          </cell>
        </row>
        <row r="6">
          <cell r="B6">
            <v>144</v>
          </cell>
          <cell r="C6">
            <v>134</v>
          </cell>
        </row>
        <row r="7">
          <cell r="B7">
            <v>110</v>
          </cell>
          <cell r="C7">
            <v>94</v>
          </cell>
        </row>
        <row r="8">
          <cell r="B8">
            <v>100</v>
          </cell>
          <cell r="C8">
            <v>100</v>
          </cell>
        </row>
        <row r="9">
          <cell r="B9">
            <v>58</v>
          </cell>
          <cell r="C9">
            <v>50</v>
          </cell>
        </row>
        <row r="10">
          <cell r="B10">
            <v>81</v>
          </cell>
          <cell r="C10">
            <v>73</v>
          </cell>
        </row>
        <row r="11">
          <cell r="B11">
            <v>61</v>
          </cell>
          <cell r="C11">
            <v>66</v>
          </cell>
        </row>
        <row r="12">
          <cell r="B12">
            <v>82</v>
          </cell>
          <cell r="C12">
            <v>101</v>
          </cell>
        </row>
        <row r="13">
          <cell r="B13">
            <v>61</v>
          </cell>
          <cell r="C13">
            <v>58</v>
          </cell>
        </row>
        <row r="14">
          <cell r="B14">
            <v>37</v>
          </cell>
          <cell r="C14">
            <v>58</v>
          </cell>
        </row>
        <row r="15">
          <cell r="B15">
            <v>50</v>
          </cell>
          <cell r="C15">
            <v>33</v>
          </cell>
        </row>
        <row r="16">
          <cell r="B16">
            <v>48</v>
          </cell>
          <cell r="C16">
            <v>45</v>
          </cell>
        </row>
        <row r="17">
          <cell r="B17">
            <v>33</v>
          </cell>
          <cell r="C17">
            <v>27</v>
          </cell>
        </row>
        <row r="18">
          <cell r="B18">
            <v>57</v>
          </cell>
          <cell r="C18">
            <v>69</v>
          </cell>
        </row>
        <row r="19">
          <cell r="B19">
            <v>49</v>
          </cell>
          <cell r="C19">
            <v>40</v>
          </cell>
        </row>
        <row r="20">
          <cell r="B20">
            <v>40</v>
          </cell>
          <cell r="C20">
            <v>62</v>
          </cell>
        </row>
        <row r="21">
          <cell r="B21">
            <v>32</v>
          </cell>
          <cell r="C21">
            <v>32</v>
          </cell>
        </row>
        <row r="22">
          <cell r="B22">
            <v>34</v>
          </cell>
          <cell r="C22">
            <v>37</v>
          </cell>
        </row>
        <row r="23">
          <cell r="B23">
            <v>33</v>
          </cell>
          <cell r="C23">
            <v>22</v>
          </cell>
        </row>
        <row r="24">
          <cell r="B24">
            <v>24</v>
          </cell>
          <cell r="C24">
            <v>39</v>
          </cell>
        </row>
        <row r="25">
          <cell r="B25">
            <v>25</v>
          </cell>
          <cell r="C25">
            <v>17</v>
          </cell>
        </row>
        <row r="26">
          <cell r="B26">
            <v>40</v>
          </cell>
          <cell r="C26">
            <v>46</v>
          </cell>
        </row>
        <row r="27">
          <cell r="B27">
            <v>26</v>
          </cell>
          <cell r="C27">
            <v>23</v>
          </cell>
        </row>
        <row r="28">
          <cell r="B28">
            <v>31</v>
          </cell>
          <cell r="C28">
            <v>25</v>
          </cell>
        </row>
        <row r="29">
          <cell r="B29">
            <v>25</v>
          </cell>
          <cell r="C29">
            <v>16</v>
          </cell>
        </row>
        <row r="30">
          <cell r="B30">
            <v>33</v>
          </cell>
          <cell r="C30">
            <v>23</v>
          </cell>
        </row>
        <row r="31">
          <cell r="B31">
            <v>23</v>
          </cell>
          <cell r="C31">
            <v>20</v>
          </cell>
        </row>
        <row r="32">
          <cell r="B32">
            <v>28</v>
          </cell>
          <cell r="C32">
            <v>29</v>
          </cell>
        </row>
        <row r="33">
          <cell r="B33">
            <v>17</v>
          </cell>
          <cell r="C33">
            <v>14</v>
          </cell>
        </row>
        <row r="34">
          <cell r="B34">
            <v>26</v>
          </cell>
          <cell r="C34">
            <v>31</v>
          </cell>
        </row>
        <row r="35">
          <cell r="B35">
            <v>21</v>
          </cell>
          <cell r="C35">
            <v>11</v>
          </cell>
        </row>
        <row r="36">
          <cell r="B36">
            <v>24</v>
          </cell>
          <cell r="C36">
            <v>21</v>
          </cell>
        </row>
        <row r="37">
          <cell r="B37">
            <v>19</v>
          </cell>
          <cell r="C37">
            <v>9</v>
          </cell>
        </row>
        <row r="38">
          <cell r="B38">
            <v>26</v>
          </cell>
          <cell r="C38">
            <v>22</v>
          </cell>
        </row>
        <row r="39">
          <cell r="B39">
            <v>13</v>
          </cell>
          <cell r="C39">
            <v>16</v>
          </cell>
        </row>
        <row r="40">
          <cell r="B40">
            <v>21</v>
          </cell>
          <cell r="C40">
            <v>21</v>
          </cell>
        </row>
        <row r="41">
          <cell r="B41">
            <v>16</v>
          </cell>
          <cell r="C41">
            <v>14</v>
          </cell>
        </row>
        <row r="42">
          <cell r="B42">
            <v>19</v>
          </cell>
          <cell r="C42">
            <v>24</v>
          </cell>
        </row>
        <row r="43">
          <cell r="B43">
            <v>22</v>
          </cell>
          <cell r="C43">
            <v>14</v>
          </cell>
        </row>
        <row r="44">
          <cell r="B44">
            <v>25</v>
          </cell>
          <cell r="C44">
            <v>18</v>
          </cell>
        </row>
        <row r="45">
          <cell r="B45">
            <v>13</v>
          </cell>
          <cell r="C45">
            <v>12</v>
          </cell>
        </row>
        <row r="46">
          <cell r="B46">
            <v>31</v>
          </cell>
          <cell r="C46">
            <v>17</v>
          </cell>
        </row>
        <row r="47">
          <cell r="B47">
            <v>15</v>
          </cell>
          <cell r="C47">
            <v>8</v>
          </cell>
        </row>
        <row r="48">
          <cell r="B48">
            <v>26</v>
          </cell>
          <cell r="C48">
            <v>19</v>
          </cell>
        </row>
        <row r="49">
          <cell r="B49">
            <v>15</v>
          </cell>
          <cell r="C49">
            <v>8</v>
          </cell>
        </row>
        <row r="50">
          <cell r="B50">
            <v>17</v>
          </cell>
          <cell r="C50">
            <v>17</v>
          </cell>
        </row>
        <row r="51">
          <cell r="B51">
            <v>15</v>
          </cell>
          <cell r="C51">
            <v>15</v>
          </cell>
        </row>
        <row r="52">
          <cell r="B52">
            <v>20</v>
          </cell>
          <cell r="C52">
            <v>22</v>
          </cell>
        </row>
        <row r="53">
          <cell r="B53">
            <v>15</v>
          </cell>
          <cell r="C53">
            <v>19</v>
          </cell>
        </row>
        <row r="54">
          <cell r="B54">
            <v>19</v>
          </cell>
          <cell r="C54">
            <v>14</v>
          </cell>
        </row>
        <row r="55">
          <cell r="B55">
            <v>15</v>
          </cell>
          <cell r="C55">
            <v>15</v>
          </cell>
        </row>
        <row r="56">
          <cell r="B56">
            <v>15</v>
          </cell>
          <cell r="C56">
            <v>16</v>
          </cell>
        </row>
        <row r="57">
          <cell r="B57">
            <v>12</v>
          </cell>
          <cell r="C57">
            <v>9</v>
          </cell>
        </row>
        <row r="58">
          <cell r="B58">
            <v>12</v>
          </cell>
          <cell r="C58">
            <v>13</v>
          </cell>
        </row>
        <row r="59">
          <cell r="B59">
            <v>19</v>
          </cell>
          <cell r="C59">
            <v>8</v>
          </cell>
        </row>
        <row r="60">
          <cell r="B60">
            <v>20</v>
          </cell>
          <cell r="C60">
            <v>16</v>
          </cell>
        </row>
        <row r="61">
          <cell r="B61">
            <v>12</v>
          </cell>
          <cell r="C61">
            <v>10</v>
          </cell>
        </row>
        <row r="62">
          <cell r="B62">
            <v>27</v>
          </cell>
          <cell r="C62">
            <v>19</v>
          </cell>
        </row>
        <row r="63">
          <cell r="B63">
            <v>17</v>
          </cell>
          <cell r="C63">
            <v>15</v>
          </cell>
        </row>
        <row r="64">
          <cell r="B64">
            <v>14</v>
          </cell>
          <cell r="C64">
            <v>9</v>
          </cell>
        </row>
        <row r="65">
          <cell r="B65">
            <v>14</v>
          </cell>
          <cell r="C65">
            <v>6</v>
          </cell>
        </row>
        <row r="66">
          <cell r="B66">
            <v>9</v>
          </cell>
          <cell r="C66">
            <v>14</v>
          </cell>
        </row>
        <row r="67">
          <cell r="B67">
            <v>11</v>
          </cell>
          <cell r="C67">
            <v>5</v>
          </cell>
        </row>
        <row r="68">
          <cell r="B68">
            <v>17</v>
          </cell>
          <cell r="C68">
            <v>12</v>
          </cell>
        </row>
        <row r="69">
          <cell r="B69">
            <v>8</v>
          </cell>
          <cell r="C69">
            <v>8</v>
          </cell>
        </row>
        <row r="70">
          <cell r="B70">
            <v>15</v>
          </cell>
          <cell r="C70">
            <v>9</v>
          </cell>
        </row>
        <row r="71">
          <cell r="B71">
            <v>15</v>
          </cell>
          <cell r="C71">
            <v>4</v>
          </cell>
        </row>
        <row r="72">
          <cell r="B72">
            <v>14</v>
          </cell>
          <cell r="C72">
            <v>15</v>
          </cell>
        </row>
        <row r="73">
          <cell r="B73">
            <v>8</v>
          </cell>
          <cell r="C73">
            <v>4</v>
          </cell>
        </row>
        <row r="74">
          <cell r="B74">
            <v>13</v>
          </cell>
          <cell r="C74">
            <v>13</v>
          </cell>
        </row>
        <row r="75">
          <cell r="B75">
            <v>13</v>
          </cell>
          <cell r="C75">
            <v>9</v>
          </cell>
        </row>
        <row r="76">
          <cell r="B76">
            <v>15</v>
          </cell>
          <cell r="C76">
            <v>14</v>
          </cell>
        </row>
        <row r="77">
          <cell r="B77">
            <v>9</v>
          </cell>
          <cell r="C77">
            <v>7</v>
          </cell>
        </row>
        <row r="78">
          <cell r="B78">
            <v>25</v>
          </cell>
          <cell r="C78">
            <v>10</v>
          </cell>
        </row>
        <row r="79">
          <cell r="B79">
            <v>12</v>
          </cell>
          <cell r="C79">
            <v>11</v>
          </cell>
        </row>
        <row r="80">
          <cell r="B80">
            <v>15</v>
          </cell>
          <cell r="C80">
            <v>14</v>
          </cell>
        </row>
        <row r="81">
          <cell r="B81">
            <v>10</v>
          </cell>
          <cell r="C81">
            <v>11</v>
          </cell>
        </row>
        <row r="82">
          <cell r="B82">
            <v>16</v>
          </cell>
          <cell r="C82">
            <v>11</v>
          </cell>
        </row>
        <row r="83">
          <cell r="B83">
            <v>10</v>
          </cell>
          <cell r="C83">
            <v>9</v>
          </cell>
        </row>
        <row r="84">
          <cell r="B84">
            <v>17</v>
          </cell>
          <cell r="C84">
            <v>8</v>
          </cell>
        </row>
        <row r="85">
          <cell r="B85">
            <v>10</v>
          </cell>
          <cell r="C85">
            <v>9</v>
          </cell>
        </row>
        <row r="86">
          <cell r="B86">
            <v>15</v>
          </cell>
          <cell r="C86">
            <v>16</v>
          </cell>
        </row>
        <row r="87">
          <cell r="B87">
            <v>7</v>
          </cell>
          <cell r="C87">
            <v>10</v>
          </cell>
        </row>
        <row r="88">
          <cell r="B88">
            <v>16</v>
          </cell>
          <cell r="C88">
            <v>12</v>
          </cell>
        </row>
        <row r="89">
          <cell r="B89">
            <v>11</v>
          </cell>
          <cell r="C89">
            <v>7</v>
          </cell>
        </row>
        <row r="90">
          <cell r="B90">
            <v>14</v>
          </cell>
          <cell r="C90">
            <v>14</v>
          </cell>
        </row>
        <row r="91">
          <cell r="B91">
            <v>10</v>
          </cell>
          <cell r="C91">
            <v>11</v>
          </cell>
        </row>
        <row r="92">
          <cell r="B92">
            <v>11</v>
          </cell>
          <cell r="C92">
            <v>11</v>
          </cell>
        </row>
        <row r="93">
          <cell r="B93">
            <v>14</v>
          </cell>
          <cell r="C93">
            <v>3</v>
          </cell>
        </row>
        <row r="94">
          <cell r="B94">
            <v>11</v>
          </cell>
          <cell r="C94">
            <v>11</v>
          </cell>
        </row>
        <row r="95">
          <cell r="B95">
            <v>7</v>
          </cell>
          <cell r="C95">
            <v>6</v>
          </cell>
        </row>
        <row r="96">
          <cell r="B96">
            <v>13</v>
          </cell>
          <cell r="C96">
            <v>15</v>
          </cell>
        </row>
        <row r="97">
          <cell r="B97">
            <v>17</v>
          </cell>
          <cell r="C97">
            <v>6</v>
          </cell>
        </row>
        <row r="98">
          <cell r="B98">
            <v>13</v>
          </cell>
          <cell r="C98">
            <v>19</v>
          </cell>
        </row>
        <row r="99">
          <cell r="B99">
            <v>5</v>
          </cell>
          <cell r="C99">
            <v>10</v>
          </cell>
        </row>
        <row r="100">
          <cell r="B100">
            <v>17</v>
          </cell>
          <cell r="C100">
            <v>6</v>
          </cell>
        </row>
        <row r="101">
          <cell r="B101">
            <v>12</v>
          </cell>
          <cell r="C101">
            <v>3</v>
          </cell>
        </row>
        <row r="102">
          <cell r="B102">
            <v>16</v>
          </cell>
          <cell r="C102">
            <v>8</v>
          </cell>
        </row>
        <row r="103">
          <cell r="B103">
            <v>12</v>
          </cell>
          <cell r="C103">
            <v>9</v>
          </cell>
        </row>
        <row r="104">
          <cell r="B104">
            <v>11</v>
          </cell>
          <cell r="C104">
            <v>10</v>
          </cell>
        </row>
        <row r="105">
          <cell r="B105">
            <v>13</v>
          </cell>
          <cell r="C105">
            <v>8</v>
          </cell>
        </row>
        <row r="106">
          <cell r="B106">
            <v>14</v>
          </cell>
          <cell r="C106">
            <v>8</v>
          </cell>
        </row>
        <row r="107">
          <cell r="B107">
            <v>11</v>
          </cell>
          <cell r="C107">
            <v>5</v>
          </cell>
        </row>
        <row r="108">
          <cell r="B108">
            <v>20</v>
          </cell>
          <cell r="C108">
            <v>12</v>
          </cell>
        </row>
        <row r="109">
          <cell r="B109">
            <v>12</v>
          </cell>
          <cell r="C109">
            <v>8</v>
          </cell>
        </row>
        <row r="110">
          <cell r="B110">
            <v>12</v>
          </cell>
          <cell r="C110">
            <v>14</v>
          </cell>
        </row>
        <row r="111">
          <cell r="B111">
            <v>12</v>
          </cell>
          <cell r="C111">
            <v>9</v>
          </cell>
        </row>
        <row r="112">
          <cell r="B112">
            <v>11</v>
          </cell>
          <cell r="C112">
            <v>18</v>
          </cell>
        </row>
        <row r="113">
          <cell r="B113">
            <v>11</v>
          </cell>
          <cell r="C113">
            <v>4</v>
          </cell>
        </row>
        <row r="114">
          <cell r="B114">
            <v>13</v>
          </cell>
          <cell r="C114">
            <v>10</v>
          </cell>
        </row>
        <row r="115">
          <cell r="B115">
            <v>11</v>
          </cell>
          <cell r="C115">
            <v>3</v>
          </cell>
        </row>
        <row r="116">
          <cell r="B116">
            <v>13</v>
          </cell>
          <cell r="C116">
            <v>9</v>
          </cell>
        </row>
        <row r="117">
          <cell r="B117">
            <v>6</v>
          </cell>
          <cell r="C117">
            <v>7</v>
          </cell>
        </row>
        <row r="118">
          <cell r="B118">
            <v>17</v>
          </cell>
          <cell r="C118">
            <v>13</v>
          </cell>
        </row>
        <row r="119">
          <cell r="B119">
            <v>4</v>
          </cell>
          <cell r="C119">
            <v>10</v>
          </cell>
        </row>
        <row r="120">
          <cell r="B120">
            <v>10</v>
          </cell>
          <cell r="C120">
            <v>9</v>
          </cell>
        </row>
        <row r="121">
          <cell r="B121">
            <v>5</v>
          </cell>
          <cell r="C121">
            <v>5</v>
          </cell>
        </row>
        <row r="122">
          <cell r="B122">
            <v>7</v>
          </cell>
          <cell r="C122">
            <v>8</v>
          </cell>
        </row>
        <row r="123">
          <cell r="B123">
            <v>7</v>
          </cell>
          <cell r="C123">
            <v>6</v>
          </cell>
        </row>
        <row r="124">
          <cell r="B124">
            <v>12</v>
          </cell>
          <cell r="C124">
            <v>14</v>
          </cell>
        </row>
        <row r="125">
          <cell r="B125">
            <v>8</v>
          </cell>
          <cell r="C125">
            <v>8</v>
          </cell>
        </row>
        <row r="126">
          <cell r="B126">
            <v>10</v>
          </cell>
          <cell r="C126">
            <v>18</v>
          </cell>
        </row>
        <row r="127">
          <cell r="B127">
            <v>5</v>
          </cell>
          <cell r="C127">
            <v>10</v>
          </cell>
        </row>
        <row r="128">
          <cell r="B128">
            <v>18</v>
          </cell>
          <cell r="C128">
            <v>10</v>
          </cell>
        </row>
        <row r="129">
          <cell r="B129">
            <v>9</v>
          </cell>
          <cell r="C129">
            <v>9</v>
          </cell>
        </row>
        <row r="130">
          <cell r="B130">
            <v>18</v>
          </cell>
          <cell r="C130">
            <v>10</v>
          </cell>
        </row>
        <row r="131">
          <cell r="B131">
            <v>9</v>
          </cell>
          <cell r="C131">
            <v>8</v>
          </cell>
        </row>
        <row r="132">
          <cell r="B132">
            <v>12</v>
          </cell>
          <cell r="C132">
            <v>13</v>
          </cell>
        </row>
        <row r="133">
          <cell r="B133">
            <v>11</v>
          </cell>
          <cell r="C133">
            <v>8</v>
          </cell>
        </row>
        <row r="134">
          <cell r="B134">
            <v>8</v>
          </cell>
          <cell r="C134">
            <v>14</v>
          </cell>
        </row>
        <row r="135">
          <cell r="B135">
            <v>16</v>
          </cell>
          <cell r="C135">
            <v>8</v>
          </cell>
        </row>
        <row r="136">
          <cell r="B136">
            <v>16</v>
          </cell>
          <cell r="C136">
            <v>12</v>
          </cell>
        </row>
        <row r="137">
          <cell r="B137">
            <v>12</v>
          </cell>
          <cell r="C137">
            <v>11</v>
          </cell>
        </row>
        <row r="138">
          <cell r="B138">
            <v>13</v>
          </cell>
          <cell r="C138">
            <v>8</v>
          </cell>
        </row>
        <row r="139">
          <cell r="B139">
            <v>4</v>
          </cell>
          <cell r="C139">
            <v>5</v>
          </cell>
        </row>
        <row r="140">
          <cell r="B140">
            <v>13</v>
          </cell>
          <cell r="C140">
            <v>10</v>
          </cell>
        </row>
        <row r="141">
          <cell r="B141">
            <v>6</v>
          </cell>
          <cell r="C141">
            <v>1</v>
          </cell>
        </row>
        <row r="142">
          <cell r="B142">
            <v>10</v>
          </cell>
          <cell r="C142">
            <v>8</v>
          </cell>
        </row>
        <row r="143">
          <cell r="B143">
            <v>12</v>
          </cell>
          <cell r="C143">
            <v>8</v>
          </cell>
        </row>
        <row r="144">
          <cell r="B144">
            <v>17</v>
          </cell>
          <cell r="C144">
            <v>9</v>
          </cell>
        </row>
        <row r="145">
          <cell r="B145">
            <v>5</v>
          </cell>
          <cell r="C145">
            <v>7</v>
          </cell>
        </row>
        <row r="146">
          <cell r="B146">
            <v>11</v>
          </cell>
          <cell r="C146">
            <v>8</v>
          </cell>
        </row>
        <row r="147">
          <cell r="B147">
            <v>12</v>
          </cell>
          <cell r="C147">
            <v>6</v>
          </cell>
        </row>
        <row r="148">
          <cell r="B148">
            <v>21</v>
          </cell>
          <cell r="C148">
            <v>11</v>
          </cell>
        </row>
        <row r="149">
          <cell r="B149">
            <v>5</v>
          </cell>
          <cell r="C149">
            <v>8</v>
          </cell>
        </row>
        <row r="150">
          <cell r="B150">
            <v>16</v>
          </cell>
          <cell r="C150">
            <v>7</v>
          </cell>
        </row>
        <row r="151">
          <cell r="B151">
            <v>14</v>
          </cell>
          <cell r="C151">
            <v>8</v>
          </cell>
        </row>
        <row r="152">
          <cell r="B152">
            <v>17</v>
          </cell>
          <cell r="C152">
            <v>7</v>
          </cell>
        </row>
        <row r="153">
          <cell r="B153">
            <v>12</v>
          </cell>
          <cell r="C153">
            <v>5</v>
          </cell>
        </row>
        <row r="154">
          <cell r="B154">
            <v>13</v>
          </cell>
          <cell r="C154">
            <v>21</v>
          </cell>
        </row>
        <row r="155">
          <cell r="B155">
            <v>5</v>
          </cell>
          <cell r="C155">
            <v>8</v>
          </cell>
        </row>
        <row r="156">
          <cell r="B156">
            <v>6</v>
          </cell>
          <cell r="C156">
            <v>8</v>
          </cell>
        </row>
        <row r="157">
          <cell r="B157">
            <v>10</v>
          </cell>
          <cell r="C157">
            <v>11</v>
          </cell>
        </row>
        <row r="158">
          <cell r="B158">
            <v>11</v>
          </cell>
          <cell r="C158">
            <v>12</v>
          </cell>
        </row>
        <row r="159">
          <cell r="B159">
            <v>5</v>
          </cell>
          <cell r="C159">
            <v>4</v>
          </cell>
        </row>
        <row r="160">
          <cell r="B160">
            <v>14</v>
          </cell>
          <cell r="C160">
            <v>14</v>
          </cell>
        </row>
        <row r="161">
          <cell r="B161">
            <v>9</v>
          </cell>
          <cell r="C161">
            <v>5</v>
          </cell>
        </row>
        <row r="162">
          <cell r="B162">
            <v>13</v>
          </cell>
          <cell r="C162">
            <v>9</v>
          </cell>
        </row>
        <row r="163">
          <cell r="B163">
            <v>11</v>
          </cell>
          <cell r="C163">
            <v>4</v>
          </cell>
        </row>
        <row r="164">
          <cell r="B164">
            <v>21</v>
          </cell>
          <cell r="C164">
            <v>9</v>
          </cell>
        </row>
        <row r="165">
          <cell r="B165">
            <v>7</v>
          </cell>
          <cell r="C165">
            <v>6</v>
          </cell>
        </row>
        <row r="166">
          <cell r="B166">
            <v>11</v>
          </cell>
          <cell r="C166">
            <v>7</v>
          </cell>
        </row>
        <row r="167">
          <cell r="B167">
            <v>7</v>
          </cell>
          <cell r="C167">
            <v>5</v>
          </cell>
        </row>
        <row r="168">
          <cell r="B168">
            <v>21</v>
          </cell>
          <cell r="C168">
            <v>9</v>
          </cell>
        </row>
        <row r="169">
          <cell r="B169">
            <v>12</v>
          </cell>
          <cell r="C169">
            <v>11</v>
          </cell>
        </row>
        <row r="170">
          <cell r="B170">
            <v>14</v>
          </cell>
          <cell r="C170">
            <v>12</v>
          </cell>
        </row>
        <row r="171">
          <cell r="B171">
            <v>11</v>
          </cell>
          <cell r="C171">
            <v>10</v>
          </cell>
        </row>
        <row r="172">
          <cell r="B172">
            <v>6</v>
          </cell>
          <cell r="C172">
            <v>17</v>
          </cell>
        </row>
        <row r="173">
          <cell r="B173">
            <v>11</v>
          </cell>
          <cell r="C173">
            <v>6</v>
          </cell>
        </row>
        <row r="174">
          <cell r="B174">
            <v>13</v>
          </cell>
          <cell r="C174">
            <v>8</v>
          </cell>
        </row>
        <row r="175">
          <cell r="B175">
            <v>4</v>
          </cell>
          <cell r="C175">
            <v>7</v>
          </cell>
        </row>
        <row r="176">
          <cell r="B176">
            <v>17</v>
          </cell>
          <cell r="C176">
            <v>14</v>
          </cell>
        </row>
        <row r="177">
          <cell r="B177">
            <v>5</v>
          </cell>
          <cell r="C177">
            <v>12</v>
          </cell>
        </row>
        <row r="178">
          <cell r="B178">
            <v>11</v>
          </cell>
          <cell r="C178">
            <v>10</v>
          </cell>
        </row>
        <row r="179">
          <cell r="B179">
            <v>10</v>
          </cell>
          <cell r="C179">
            <v>8</v>
          </cell>
        </row>
        <row r="180">
          <cell r="B180">
            <v>10</v>
          </cell>
          <cell r="C180">
            <v>11</v>
          </cell>
        </row>
        <row r="181">
          <cell r="B181">
            <v>12</v>
          </cell>
          <cell r="C181">
            <v>9</v>
          </cell>
        </row>
        <row r="182">
          <cell r="B182">
            <v>13</v>
          </cell>
          <cell r="C182">
            <v>8</v>
          </cell>
        </row>
        <row r="183">
          <cell r="B183">
            <v>7</v>
          </cell>
          <cell r="C183">
            <v>7</v>
          </cell>
        </row>
        <row r="184">
          <cell r="B184">
            <v>14</v>
          </cell>
          <cell r="C184">
            <v>10</v>
          </cell>
        </row>
        <row r="185">
          <cell r="B185">
            <v>6</v>
          </cell>
          <cell r="C185">
            <v>5</v>
          </cell>
        </row>
        <row r="186">
          <cell r="B186">
            <v>17</v>
          </cell>
          <cell r="C186">
            <v>11</v>
          </cell>
        </row>
        <row r="187">
          <cell r="B187">
            <v>5</v>
          </cell>
          <cell r="C187">
            <v>7</v>
          </cell>
        </row>
        <row r="188">
          <cell r="B188">
            <v>8</v>
          </cell>
          <cell r="C188">
            <v>7</v>
          </cell>
        </row>
        <row r="189">
          <cell r="B189">
            <v>7</v>
          </cell>
          <cell r="C189">
            <v>6</v>
          </cell>
        </row>
        <row r="190">
          <cell r="B190">
            <v>11</v>
          </cell>
          <cell r="C190">
            <v>13</v>
          </cell>
        </row>
        <row r="191">
          <cell r="B191">
            <v>8</v>
          </cell>
          <cell r="C191">
            <v>10</v>
          </cell>
        </row>
        <row r="192">
          <cell r="B192">
            <v>14</v>
          </cell>
          <cell r="C192">
            <v>15</v>
          </cell>
        </row>
        <row r="193">
          <cell r="B193">
            <v>8</v>
          </cell>
          <cell r="C193">
            <v>21</v>
          </cell>
        </row>
        <row r="194">
          <cell r="B194">
            <v>17</v>
          </cell>
          <cell r="C194">
            <v>11</v>
          </cell>
        </row>
        <row r="195">
          <cell r="B195">
            <v>9</v>
          </cell>
          <cell r="C195">
            <v>6</v>
          </cell>
        </row>
        <row r="196">
          <cell r="B196">
            <v>24</v>
          </cell>
          <cell r="C196">
            <v>18</v>
          </cell>
        </row>
        <row r="197">
          <cell r="B197">
            <v>14</v>
          </cell>
          <cell r="C197">
            <v>8</v>
          </cell>
        </row>
        <row r="198">
          <cell r="B198">
            <v>15</v>
          </cell>
          <cell r="C198">
            <v>13</v>
          </cell>
        </row>
        <row r="199">
          <cell r="B199">
            <v>13</v>
          </cell>
          <cell r="C199">
            <v>11</v>
          </cell>
        </row>
        <row r="200">
          <cell r="B200">
            <v>13</v>
          </cell>
          <cell r="C200">
            <v>26</v>
          </cell>
        </row>
        <row r="201">
          <cell r="B201">
            <v>10</v>
          </cell>
          <cell r="C201">
            <v>14</v>
          </cell>
        </row>
        <row r="202">
          <cell r="B202">
            <v>13</v>
          </cell>
          <cell r="C202">
            <v>22</v>
          </cell>
        </row>
        <row r="203">
          <cell r="B203">
            <v>9</v>
          </cell>
          <cell r="C203">
            <v>10</v>
          </cell>
        </row>
        <row r="204">
          <cell r="B204">
            <v>17</v>
          </cell>
          <cell r="C204">
            <v>19</v>
          </cell>
        </row>
        <row r="205">
          <cell r="B205">
            <v>20</v>
          </cell>
          <cell r="C205">
            <v>14</v>
          </cell>
        </row>
        <row r="206">
          <cell r="B206">
            <v>16</v>
          </cell>
          <cell r="C206">
            <v>18</v>
          </cell>
        </row>
        <row r="207">
          <cell r="B207">
            <v>10</v>
          </cell>
          <cell r="C207">
            <v>11</v>
          </cell>
        </row>
        <row r="208">
          <cell r="B208">
            <v>19</v>
          </cell>
          <cell r="C208">
            <v>10</v>
          </cell>
        </row>
        <row r="209">
          <cell r="B209">
            <v>14</v>
          </cell>
          <cell r="C209">
            <v>11</v>
          </cell>
        </row>
        <row r="210">
          <cell r="B210">
            <v>14</v>
          </cell>
          <cell r="C210">
            <v>14</v>
          </cell>
        </row>
        <row r="211">
          <cell r="B211">
            <v>14</v>
          </cell>
          <cell r="C211">
            <v>15</v>
          </cell>
        </row>
        <row r="212">
          <cell r="B212">
            <v>13</v>
          </cell>
          <cell r="C212">
            <v>10</v>
          </cell>
        </row>
        <row r="213">
          <cell r="B213">
            <v>8</v>
          </cell>
          <cell r="C213">
            <v>10</v>
          </cell>
        </row>
        <row r="214">
          <cell r="B214">
            <v>19</v>
          </cell>
          <cell r="C214">
            <v>21</v>
          </cell>
        </row>
        <row r="215">
          <cell r="B215">
            <v>10</v>
          </cell>
          <cell r="C215">
            <v>13</v>
          </cell>
        </row>
        <row r="216">
          <cell r="B216">
            <v>19</v>
          </cell>
          <cell r="C216">
            <v>19</v>
          </cell>
        </row>
        <row r="217">
          <cell r="B217">
            <v>7</v>
          </cell>
          <cell r="C217">
            <v>8</v>
          </cell>
        </row>
        <row r="218">
          <cell r="B218">
            <v>24</v>
          </cell>
          <cell r="C218">
            <v>20</v>
          </cell>
        </row>
        <row r="219">
          <cell r="B219">
            <v>14</v>
          </cell>
          <cell r="C219">
            <v>9</v>
          </cell>
        </row>
        <row r="220">
          <cell r="B220">
            <v>22</v>
          </cell>
          <cell r="C220">
            <v>16</v>
          </cell>
        </row>
        <row r="221">
          <cell r="B221">
            <v>14</v>
          </cell>
          <cell r="C221">
            <v>16</v>
          </cell>
        </row>
        <row r="222">
          <cell r="B222">
            <v>31</v>
          </cell>
          <cell r="C222">
            <v>19</v>
          </cell>
        </row>
        <row r="223">
          <cell r="B223">
            <v>9</v>
          </cell>
          <cell r="C223">
            <v>16</v>
          </cell>
        </row>
        <row r="224">
          <cell r="B224">
            <v>29</v>
          </cell>
          <cell r="C224">
            <v>14</v>
          </cell>
        </row>
        <row r="225">
          <cell r="B225">
            <v>20</v>
          </cell>
          <cell r="C225">
            <v>12</v>
          </cell>
        </row>
        <row r="226">
          <cell r="B226">
            <v>23</v>
          </cell>
          <cell r="C226">
            <v>20</v>
          </cell>
        </row>
        <row r="227">
          <cell r="B227">
            <v>19</v>
          </cell>
          <cell r="C227">
            <v>13</v>
          </cell>
        </row>
        <row r="228">
          <cell r="B228">
            <v>29</v>
          </cell>
          <cell r="C228">
            <v>8</v>
          </cell>
        </row>
        <row r="229">
          <cell r="B229">
            <v>16</v>
          </cell>
          <cell r="C229">
            <v>16</v>
          </cell>
        </row>
        <row r="230">
          <cell r="B230">
            <v>32</v>
          </cell>
          <cell r="C230">
            <v>24</v>
          </cell>
        </row>
        <row r="231">
          <cell r="B231">
            <v>18</v>
          </cell>
          <cell r="C231">
            <v>22</v>
          </cell>
        </row>
        <row r="232">
          <cell r="B232">
            <v>23</v>
          </cell>
          <cell r="C232">
            <v>26</v>
          </cell>
        </row>
        <row r="233">
          <cell r="B233">
            <v>13</v>
          </cell>
          <cell r="C233">
            <v>9</v>
          </cell>
        </row>
        <row r="234">
          <cell r="B234">
            <v>41</v>
          </cell>
          <cell r="C234">
            <v>21</v>
          </cell>
        </row>
        <row r="235">
          <cell r="B235">
            <v>22</v>
          </cell>
          <cell r="C235">
            <v>9</v>
          </cell>
        </row>
        <row r="236">
          <cell r="B236">
            <v>41</v>
          </cell>
          <cell r="C236">
            <v>31</v>
          </cell>
        </row>
        <row r="237">
          <cell r="B237">
            <v>23</v>
          </cell>
          <cell r="C237">
            <v>18</v>
          </cell>
        </row>
        <row r="238">
          <cell r="B238">
            <v>47</v>
          </cell>
          <cell r="C238">
            <v>31</v>
          </cell>
        </row>
        <row r="239">
          <cell r="B239">
            <v>24</v>
          </cell>
          <cell r="C239">
            <v>26</v>
          </cell>
        </row>
        <row r="240">
          <cell r="B240">
            <v>38</v>
          </cell>
          <cell r="C240">
            <v>21</v>
          </cell>
        </row>
        <row r="241">
          <cell r="B241">
            <v>19</v>
          </cell>
          <cell r="C241">
            <v>22</v>
          </cell>
        </row>
        <row r="242">
          <cell r="B242">
            <v>47</v>
          </cell>
          <cell r="C242">
            <v>29</v>
          </cell>
        </row>
        <row r="243">
          <cell r="B243">
            <v>30</v>
          </cell>
          <cell r="C243">
            <v>25</v>
          </cell>
        </row>
        <row r="244">
          <cell r="B244">
            <v>53</v>
          </cell>
          <cell r="C244">
            <v>39</v>
          </cell>
        </row>
        <row r="245">
          <cell r="B245">
            <v>36</v>
          </cell>
          <cell r="C245">
            <v>32</v>
          </cell>
        </row>
        <row r="246">
          <cell r="B246">
            <v>51</v>
          </cell>
          <cell r="C246">
            <v>29</v>
          </cell>
        </row>
        <row r="247">
          <cell r="B247">
            <v>38</v>
          </cell>
          <cell r="C247">
            <v>21</v>
          </cell>
        </row>
        <row r="248">
          <cell r="B248">
            <v>70</v>
          </cell>
          <cell r="C248">
            <v>38</v>
          </cell>
        </row>
        <row r="249">
          <cell r="B249">
            <v>41</v>
          </cell>
          <cell r="C249">
            <v>37</v>
          </cell>
        </row>
        <row r="250">
          <cell r="B250">
            <v>121</v>
          </cell>
          <cell r="C250">
            <v>60</v>
          </cell>
        </row>
        <row r="251">
          <cell r="B251">
            <v>67</v>
          </cell>
          <cell r="C251">
            <v>53</v>
          </cell>
        </row>
        <row r="252">
          <cell r="B252">
            <v>138</v>
          </cell>
          <cell r="C252">
            <v>66</v>
          </cell>
        </row>
        <row r="253">
          <cell r="B253">
            <v>77</v>
          </cell>
          <cell r="C253">
            <v>54</v>
          </cell>
        </row>
        <row r="254">
          <cell r="B254">
            <v>375</v>
          </cell>
          <cell r="C254">
            <v>241</v>
          </cell>
        </row>
        <row r="255">
          <cell r="B255">
            <v>207</v>
          </cell>
          <cell r="C255">
            <v>168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"/>
    </sheetNames>
    <sheetDataSet>
      <sheetData sheetId="0">
        <row r="1">
          <cell r="B1" t="str">
            <v>AT_GC</v>
          </cell>
          <cell r="C1" t="str">
            <v>GC_AT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"/>
    </sheetNames>
    <sheetDataSet>
      <sheetData sheetId="0">
        <row r="2">
          <cell r="B2">
            <v>536</v>
          </cell>
          <cell r="C2">
            <v>979</v>
          </cell>
        </row>
        <row r="3">
          <cell r="B3">
            <v>472</v>
          </cell>
          <cell r="C3">
            <v>480</v>
          </cell>
        </row>
        <row r="4">
          <cell r="B4">
            <v>227</v>
          </cell>
          <cell r="C4">
            <v>376</v>
          </cell>
        </row>
        <row r="5">
          <cell r="B5">
            <v>182</v>
          </cell>
          <cell r="C5">
            <v>179</v>
          </cell>
        </row>
        <row r="6">
          <cell r="B6">
            <v>132</v>
          </cell>
          <cell r="C6">
            <v>293</v>
          </cell>
        </row>
        <row r="7">
          <cell r="B7">
            <v>148</v>
          </cell>
          <cell r="C7">
            <v>138</v>
          </cell>
        </row>
        <row r="8">
          <cell r="B8">
            <v>112</v>
          </cell>
          <cell r="C8">
            <v>214</v>
          </cell>
        </row>
        <row r="9">
          <cell r="B9">
            <v>87</v>
          </cell>
          <cell r="C9">
            <v>102</v>
          </cell>
        </row>
        <row r="10">
          <cell r="B10">
            <v>73</v>
          </cell>
          <cell r="C10">
            <v>126</v>
          </cell>
        </row>
        <row r="11">
          <cell r="B11">
            <v>73</v>
          </cell>
          <cell r="C11">
            <v>65</v>
          </cell>
        </row>
        <row r="12">
          <cell r="B12">
            <v>76</v>
          </cell>
          <cell r="C12">
            <v>134</v>
          </cell>
        </row>
        <row r="13">
          <cell r="B13">
            <v>66</v>
          </cell>
          <cell r="C13">
            <v>62</v>
          </cell>
        </row>
        <row r="14">
          <cell r="B14">
            <v>46</v>
          </cell>
          <cell r="C14">
            <v>83</v>
          </cell>
        </row>
        <row r="15">
          <cell r="B15">
            <v>48</v>
          </cell>
          <cell r="C15">
            <v>30</v>
          </cell>
        </row>
        <row r="16">
          <cell r="B16">
            <v>42</v>
          </cell>
          <cell r="C16">
            <v>83</v>
          </cell>
        </row>
        <row r="17">
          <cell r="B17">
            <v>39</v>
          </cell>
          <cell r="C17">
            <v>34</v>
          </cell>
        </row>
        <row r="18">
          <cell r="B18">
            <v>36</v>
          </cell>
          <cell r="C18">
            <v>69</v>
          </cell>
        </row>
        <row r="19">
          <cell r="B19">
            <v>42</v>
          </cell>
          <cell r="C19">
            <v>37</v>
          </cell>
        </row>
        <row r="20">
          <cell r="B20">
            <v>42</v>
          </cell>
          <cell r="C20">
            <v>53</v>
          </cell>
        </row>
        <row r="21">
          <cell r="B21">
            <v>30</v>
          </cell>
          <cell r="C21">
            <v>16</v>
          </cell>
        </row>
        <row r="22">
          <cell r="B22">
            <v>23</v>
          </cell>
          <cell r="C22">
            <v>41</v>
          </cell>
        </row>
        <row r="23">
          <cell r="B23">
            <v>15</v>
          </cell>
          <cell r="C23">
            <v>24</v>
          </cell>
        </row>
        <row r="24">
          <cell r="B24">
            <v>18</v>
          </cell>
          <cell r="C24">
            <v>36</v>
          </cell>
        </row>
        <row r="25">
          <cell r="B25">
            <v>14</v>
          </cell>
          <cell r="C25">
            <v>26</v>
          </cell>
        </row>
        <row r="26">
          <cell r="B26">
            <v>21</v>
          </cell>
          <cell r="C26">
            <v>37</v>
          </cell>
        </row>
        <row r="27">
          <cell r="B27">
            <v>18</v>
          </cell>
          <cell r="C27">
            <v>19</v>
          </cell>
        </row>
        <row r="28">
          <cell r="B28">
            <v>20</v>
          </cell>
          <cell r="C28">
            <v>33</v>
          </cell>
        </row>
        <row r="29">
          <cell r="B29">
            <v>15</v>
          </cell>
          <cell r="C29">
            <v>16</v>
          </cell>
        </row>
        <row r="30">
          <cell r="B30">
            <v>12</v>
          </cell>
          <cell r="C30">
            <v>22</v>
          </cell>
        </row>
        <row r="31">
          <cell r="B31">
            <v>15</v>
          </cell>
          <cell r="C31">
            <v>13</v>
          </cell>
        </row>
        <row r="32">
          <cell r="B32">
            <v>11</v>
          </cell>
          <cell r="C32">
            <v>21</v>
          </cell>
        </row>
        <row r="33">
          <cell r="B33">
            <v>6</v>
          </cell>
          <cell r="C33">
            <v>9</v>
          </cell>
        </row>
        <row r="34">
          <cell r="B34">
            <v>9</v>
          </cell>
          <cell r="C34">
            <v>23</v>
          </cell>
        </row>
        <row r="35">
          <cell r="B35">
            <v>21</v>
          </cell>
          <cell r="C35">
            <v>8</v>
          </cell>
        </row>
        <row r="36">
          <cell r="B36">
            <v>7</v>
          </cell>
          <cell r="C36">
            <v>26</v>
          </cell>
        </row>
        <row r="37">
          <cell r="B37">
            <v>9</v>
          </cell>
          <cell r="C37">
            <v>3</v>
          </cell>
        </row>
        <row r="38">
          <cell r="B38">
            <v>9</v>
          </cell>
          <cell r="C38">
            <v>12</v>
          </cell>
        </row>
        <row r="39">
          <cell r="B39">
            <v>9</v>
          </cell>
          <cell r="C39">
            <v>10</v>
          </cell>
        </row>
        <row r="40">
          <cell r="B40">
            <v>10</v>
          </cell>
          <cell r="C40">
            <v>17</v>
          </cell>
        </row>
        <row r="41">
          <cell r="B41">
            <v>7</v>
          </cell>
          <cell r="C41">
            <v>8</v>
          </cell>
        </row>
        <row r="42">
          <cell r="B42">
            <v>4</v>
          </cell>
          <cell r="C42">
            <v>10</v>
          </cell>
        </row>
        <row r="43">
          <cell r="B43">
            <v>8</v>
          </cell>
          <cell r="C43">
            <v>6</v>
          </cell>
        </row>
        <row r="44">
          <cell r="B44">
            <v>12</v>
          </cell>
          <cell r="C44">
            <v>16</v>
          </cell>
        </row>
        <row r="45">
          <cell r="B45">
            <v>6</v>
          </cell>
          <cell r="C45">
            <v>8</v>
          </cell>
        </row>
        <row r="46">
          <cell r="B46">
            <v>6</v>
          </cell>
          <cell r="C46">
            <v>10</v>
          </cell>
        </row>
        <row r="47">
          <cell r="B47">
            <v>10</v>
          </cell>
          <cell r="C47">
            <v>10</v>
          </cell>
        </row>
        <row r="48">
          <cell r="B48">
            <v>9</v>
          </cell>
          <cell r="C48">
            <v>11</v>
          </cell>
        </row>
        <row r="49">
          <cell r="B49">
            <v>7</v>
          </cell>
          <cell r="C49">
            <v>6</v>
          </cell>
        </row>
        <row r="50">
          <cell r="B50">
            <v>3</v>
          </cell>
          <cell r="C50">
            <v>13</v>
          </cell>
        </row>
        <row r="51">
          <cell r="B51">
            <v>3</v>
          </cell>
          <cell r="C51">
            <v>2</v>
          </cell>
        </row>
        <row r="52">
          <cell r="B52">
            <v>3</v>
          </cell>
          <cell r="C52">
            <v>11</v>
          </cell>
        </row>
        <row r="53">
          <cell r="B53">
            <v>4</v>
          </cell>
          <cell r="C53">
            <v>7</v>
          </cell>
        </row>
        <row r="54">
          <cell r="B54">
            <v>5</v>
          </cell>
          <cell r="C54">
            <v>13</v>
          </cell>
        </row>
        <row r="55">
          <cell r="B55">
            <v>8</v>
          </cell>
          <cell r="C55">
            <v>5</v>
          </cell>
        </row>
        <row r="56">
          <cell r="B56">
            <v>4</v>
          </cell>
          <cell r="C56">
            <v>10</v>
          </cell>
        </row>
        <row r="57">
          <cell r="B57">
            <v>4</v>
          </cell>
          <cell r="C57">
            <v>3</v>
          </cell>
        </row>
        <row r="58">
          <cell r="B58">
            <v>2</v>
          </cell>
          <cell r="C58">
            <v>14</v>
          </cell>
        </row>
        <row r="59">
          <cell r="B59">
            <v>6</v>
          </cell>
          <cell r="C59">
            <v>1</v>
          </cell>
        </row>
        <row r="60">
          <cell r="B60">
            <v>6</v>
          </cell>
          <cell r="C60">
            <v>8</v>
          </cell>
        </row>
        <row r="61">
          <cell r="B61">
            <v>5</v>
          </cell>
          <cell r="C61">
            <v>6</v>
          </cell>
        </row>
        <row r="62">
          <cell r="B62">
            <v>4</v>
          </cell>
          <cell r="C62">
            <v>10</v>
          </cell>
        </row>
        <row r="63">
          <cell r="B63">
            <v>5</v>
          </cell>
          <cell r="C63">
            <v>7</v>
          </cell>
        </row>
        <row r="64">
          <cell r="B64">
            <v>3</v>
          </cell>
          <cell r="C64">
            <v>8</v>
          </cell>
        </row>
        <row r="65">
          <cell r="B65">
            <v>4</v>
          </cell>
          <cell r="C65">
            <v>3</v>
          </cell>
        </row>
        <row r="66">
          <cell r="B66">
            <v>5</v>
          </cell>
          <cell r="C66">
            <v>8</v>
          </cell>
        </row>
        <row r="67">
          <cell r="B67">
            <v>7</v>
          </cell>
          <cell r="C67">
            <v>2</v>
          </cell>
        </row>
        <row r="68">
          <cell r="B68">
            <v>5</v>
          </cell>
          <cell r="C68">
            <v>4</v>
          </cell>
        </row>
        <row r="69">
          <cell r="B69">
            <v>4</v>
          </cell>
          <cell r="C69">
            <v>0</v>
          </cell>
        </row>
        <row r="70">
          <cell r="B70">
            <v>5</v>
          </cell>
          <cell r="C70">
            <v>13</v>
          </cell>
        </row>
        <row r="71">
          <cell r="B71">
            <v>5</v>
          </cell>
          <cell r="C71">
            <v>4</v>
          </cell>
        </row>
        <row r="72">
          <cell r="B72">
            <v>6</v>
          </cell>
          <cell r="C72">
            <v>10</v>
          </cell>
        </row>
        <row r="73">
          <cell r="B73">
            <v>4</v>
          </cell>
          <cell r="C73">
            <v>4</v>
          </cell>
        </row>
        <row r="74">
          <cell r="B74">
            <v>6</v>
          </cell>
          <cell r="C74">
            <v>3</v>
          </cell>
        </row>
        <row r="75">
          <cell r="B75">
            <v>6</v>
          </cell>
          <cell r="C75">
            <v>3</v>
          </cell>
        </row>
        <row r="76">
          <cell r="B76">
            <v>3</v>
          </cell>
          <cell r="C76">
            <v>3</v>
          </cell>
        </row>
        <row r="77">
          <cell r="B77">
            <v>3</v>
          </cell>
          <cell r="C77">
            <v>3</v>
          </cell>
        </row>
        <row r="78">
          <cell r="B78">
            <v>4</v>
          </cell>
          <cell r="C78">
            <v>7</v>
          </cell>
        </row>
        <row r="79">
          <cell r="B79">
            <v>3</v>
          </cell>
          <cell r="C79">
            <v>1</v>
          </cell>
        </row>
        <row r="80">
          <cell r="B80">
            <v>9</v>
          </cell>
          <cell r="C80">
            <v>9</v>
          </cell>
        </row>
        <row r="81">
          <cell r="B81">
            <v>3</v>
          </cell>
          <cell r="C81">
            <v>1</v>
          </cell>
        </row>
        <row r="82">
          <cell r="B82">
            <v>3</v>
          </cell>
          <cell r="C82">
            <v>5</v>
          </cell>
        </row>
        <row r="83">
          <cell r="B83">
            <v>3</v>
          </cell>
          <cell r="C83">
            <v>1</v>
          </cell>
        </row>
        <row r="84">
          <cell r="B84">
            <v>1</v>
          </cell>
          <cell r="C84">
            <v>5</v>
          </cell>
        </row>
        <row r="85">
          <cell r="B85">
            <v>1</v>
          </cell>
          <cell r="C85">
            <v>3</v>
          </cell>
        </row>
        <row r="86">
          <cell r="B86">
            <v>2</v>
          </cell>
          <cell r="C86">
            <v>6</v>
          </cell>
        </row>
        <row r="87">
          <cell r="B87">
            <v>7</v>
          </cell>
          <cell r="C87">
            <v>3</v>
          </cell>
        </row>
        <row r="88">
          <cell r="B88">
            <v>1</v>
          </cell>
          <cell r="C88">
            <v>6</v>
          </cell>
        </row>
        <row r="89">
          <cell r="B89">
            <v>4</v>
          </cell>
          <cell r="C89">
            <v>0</v>
          </cell>
        </row>
        <row r="90">
          <cell r="B90">
            <v>2</v>
          </cell>
          <cell r="C90">
            <v>3</v>
          </cell>
        </row>
        <row r="91">
          <cell r="B91">
            <v>2</v>
          </cell>
          <cell r="C91">
            <v>7</v>
          </cell>
        </row>
        <row r="92">
          <cell r="B92">
            <v>3</v>
          </cell>
          <cell r="C92">
            <v>2</v>
          </cell>
        </row>
        <row r="93">
          <cell r="B93">
            <v>4</v>
          </cell>
          <cell r="C93">
            <v>8</v>
          </cell>
        </row>
        <row r="94">
          <cell r="B94">
            <v>5</v>
          </cell>
          <cell r="C94">
            <v>4</v>
          </cell>
        </row>
        <row r="95">
          <cell r="B95">
            <v>4</v>
          </cell>
          <cell r="C95">
            <v>3</v>
          </cell>
        </row>
        <row r="96">
          <cell r="B96">
            <v>1</v>
          </cell>
          <cell r="C96">
            <v>5</v>
          </cell>
        </row>
        <row r="97">
          <cell r="B97">
            <v>1</v>
          </cell>
          <cell r="C97">
            <v>1</v>
          </cell>
        </row>
        <row r="98">
          <cell r="B98">
            <v>5</v>
          </cell>
          <cell r="C98">
            <v>3</v>
          </cell>
        </row>
        <row r="99">
          <cell r="B99">
            <v>8</v>
          </cell>
          <cell r="C99">
            <v>2</v>
          </cell>
        </row>
        <row r="100">
          <cell r="B100">
            <v>3</v>
          </cell>
          <cell r="C100">
            <v>1</v>
          </cell>
        </row>
        <row r="101">
          <cell r="B101">
            <v>1</v>
          </cell>
          <cell r="C101">
            <v>4</v>
          </cell>
        </row>
        <row r="102">
          <cell r="B102">
            <v>7</v>
          </cell>
          <cell r="C102">
            <v>3</v>
          </cell>
        </row>
        <row r="103">
          <cell r="B103">
            <v>1</v>
          </cell>
          <cell r="C103">
            <v>0</v>
          </cell>
        </row>
        <row r="104">
          <cell r="B104">
            <v>2</v>
          </cell>
          <cell r="C104">
            <v>1</v>
          </cell>
        </row>
        <row r="105">
          <cell r="B105">
            <v>4</v>
          </cell>
          <cell r="C105">
            <v>3</v>
          </cell>
        </row>
        <row r="106">
          <cell r="B106">
            <v>4</v>
          </cell>
          <cell r="C106">
            <v>5</v>
          </cell>
        </row>
        <row r="107">
          <cell r="B107">
            <v>2</v>
          </cell>
          <cell r="C107">
            <v>2</v>
          </cell>
        </row>
        <row r="108">
          <cell r="B108">
            <v>5</v>
          </cell>
          <cell r="C108">
            <v>5</v>
          </cell>
        </row>
        <row r="109">
          <cell r="B109">
            <v>3</v>
          </cell>
          <cell r="C109">
            <v>5</v>
          </cell>
        </row>
        <row r="110">
          <cell r="B110">
            <v>4</v>
          </cell>
          <cell r="C110">
            <v>4</v>
          </cell>
        </row>
        <row r="111">
          <cell r="B111">
            <v>1</v>
          </cell>
          <cell r="C111">
            <v>3</v>
          </cell>
        </row>
        <row r="112">
          <cell r="B112">
            <v>1</v>
          </cell>
          <cell r="C112">
            <v>5</v>
          </cell>
        </row>
        <row r="113">
          <cell r="B113">
            <v>4</v>
          </cell>
          <cell r="C113">
            <v>1</v>
          </cell>
        </row>
        <row r="114">
          <cell r="B114">
            <v>6</v>
          </cell>
          <cell r="C114">
            <v>3</v>
          </cell>
        </row>
        <row r="115">
          <cell r="B115">
            <v>2</v>
          </cell>
          <cell r="C115">
            <v>3</v>
          </cell>
        </row>
        <row r="116">
          <cell r="B116">
            <v>6</v>
          </cell>
          <cell r="C116">
            <v>3</v>
          </cell>
        </row>
        <row r="117">
          <cell r="B117">
            <v>3</v>
          </cell>
          <cell r="C117">
            <v>1</v>
          </cell>
        </row>
        <row r="118">
          <cell r="B118">
            <v>9</v>
          </cell>
          <cell r="C118">
            <v>4</v>
          </cell>
        </row>
        <row r="119">
          <cell r="B119">
            <v>5</v>
          </cell>
          <cell r="C119">
            <v>2</v>
          </cell>
        </row>
        <row r="120">
          <cell r="B120">
            <v>2</v>
          </cell>
          <cell r="C120">
            <v>4</v>
          </cell>
        </row>
        <row r="121">
          <cell r="B121">
            <v>0</v>
          </cell>
          <cell r="C121">
            <v>2</v>
          </cell>
        </row>
        <row r="122">
          <cell r="B122">
            <v>6</v>
          </cell>
          <cell r="C122">
            <v>3</v>
          </cell>
        </row>
        <row r="123">
          <cell r="B123">
            <v>3</v>
          </cell>
          <cell r="C123">
            <v>3</v>
          </cell>
        </row>
        <row r="124">
          <cell r="B124">
            <v>3</v>
          </cell>
          <cell r="C124">
            <v>3</v>
          </cell>
        </row>
        <row r="125">
          <cell r="B125">
            <v>2</v>
          </cell>
          <cell r="C125">
            <v>5</v>
          </cell>
        </row>
        <row r="126">
          <cell r="B126">
            <v>2</v>
          </cell>
          <cell r="C126">
            <v>3</v>
          </cell>
        </row>
        <row r="127">
          <cell r="B127">
            <v>3</v>
          </cell>
          <cell r="C127">
            <v>2</v>
          </cell>
        </row>
        <row r="128">
          <cell r="B128">
            <v>1</v>
          </cell>
          <cell r="C128">
            <v>2</v>
          </cell>
        </row>
        <row r="129">
          <cell r="B129">
            <v>1</v>
          </cell>
          <cell r="C129">
            <v>2</v>
          </cell>
        </row>
        <row r="130">
          <cell r="B130">
            <v>3</v>
          </cell>
          <cell r="C130">
            <v>2</v>
          </cell>
        </row>
        <row r="131">
          <cell r="B131">
            <v>0</v>
          </cell>
          <cell r="C131">
            <v>3</v>
          </cell>
        </row>
        <row r="132">
          <cell r="B132">
            <v>2</v>
          </cell>
          <cell r="C132">
            <v>5</v>
          </cell>
        </row>
        <row r="133">
          <cell r="B133">
            <v>1</v>
          </cell>
          <cell r="C133">
            <v>0</v>
          </cell>
        </row>
        <row r="134">
          <cell r="B134">
            <v>6</v>
          </cell>
          <cell r="C134">
            <v>3</v>
          </cell>
        </row>
        <row r="135">
          <cell r="B135">
            <v>3</v>
          </cell>
          <cell r="C135">
            <v>1</v>
          </cell>
        </row>
        <row r="136">
          <cell r="B136">
            <v>4</v>
          </cell>
          <cell r="C136">
            <v>7</v>
          </cell>
        </row>
        <row r="137">
          <cell r="B137">
            <v>2</v>
          </cell>
          <cell r="C137">
            <v>2</v>
          </cell>
        </row>
        <row r="138">
          <cell r="B138">
            <v>5</v>
          </cell>
          <cell r="C138">
            <v>3</v>
          </cell>
        </row>
        <row r="139">
          <cell r="B139">
            <v>1</v>
          </cell>
          <cell r="C139">
            <v>2</v>
          </cell>
        </row>
        <row r="140">
          <cell r="B140">
            <v>1</v>
          </cell>
          <cell r="C140">
            <v>1</v>
          </cell>
        </row>
        <row r="141">
          <cell r="B141">
            <v>1</v>
          </cell>
          <cell r="C141">
            <v>3</v>
          </cell>
        </row>
        <row r="142">
          <cell r="B142">
            <v>1</v>
          </cell>
          <cell r="C142">
            <v>2</v>
          </cell>
        </row>
        <row r="143">
          <cell r="B143">
            <v>2</v>
          </cell>
          <cell r="C143">
            <v>4</v>
          </cell>
        </row>
        <row r="144">
          <cell r="B144">
            <v>1</v>
          </cell>
          <cell r="C144">
            <v>1</v>
          </cell>
        </row>
        <row r="145">
          <cell r="B145">
            <v>3</v>
          </cell>
          <cell r="C145">
            <v>1</v>
          </cell>
        </row>
        <row r="146">
          <cell r="B146">
            <v>1</v>
          </cell>
          <cell r="C146">
            <v>2</v>
          </cell>
        </row>
        <row r="147">
          <cell r="B147">
            <v>1</v>
          </cell>
          <cell r="C147">
            <v>3</v>
          </cell>
        </row>
        <row r="148">
          <cell r="B148">
            <v>5</v>
          </cell>
          <cell r="C148">
            <v>2</v>
          </cell>
        </row>
        <row r="149">
          <cell r="B149">
            <v>4</v>
          </cell>
          <cell r="C149">
            <v>2</v>
          </cell>
        </row>
        <row r="150">
          <cell r="B150">
            <v>4</v>
          </cell>
          <cell r="C150">
            <v>4</v>
          </cell>
        </row>
        <row r="151">
          <cell r="B151">
            <v>2</v>
          </cell>
          <cell r="C151">
            <v>3</v>
          </cell>
        </row>
        <row r="152">
          <cell r="B152">
            <v>0</v>
          </cell>
          <cell r="C152">
            <v>1</v>
          </cell>
        </row>
        <row r="153">
          <cell r="B153">
            <v>2</v>
          </cell>
          <cell r="C153">
            <v>2</v>
          </cell>
        </row>
        <row r="154">
          <cell r="B154">
            <v>3</v>
          </cell>
          <cell r="C154">
            <v>4</v>
          </cell>
        </row>
        <row r="155">
          <cell r="B155">
            <v>1</v>
          </cell>
          <cell r="C155">
            <v>2</v>
          </cell>
        </row>
        <row r="156">
          <cell r="B156">
            <v>4</v>
          </cell>
          <cell r="C156">
            <v>4</v>
          </cell>
        </row>
        <row r="157">
          <cell r="B157">
            <v>1</v>
          </cell>
          <cell r="C157">
            <v>1</v>
          </cell>
        </row>
        <row r="158">
          <cell r="B158">
            <v>3</v>
          </cell>
          <cell r="C158">
            <v>2</v>
          </cell>
        </row>
        <row r="159">
          <cell r="B159">
            <v>1</v>
          </cell>
          <cell r="C159">
            <v>2</v>
          </cell>
        </row>
        <row r="160">
          <cell r="B160">
            <v>4</v>
          </cell>
          <cell r="C160">
            <v>2</v>
          </cell>
        </row>
        <row r="161">
          <cell r="B161">
            <v>2</v>
          </cell>
          <cell r="C161">
            <v>2</v>
          </cell>
        </row>
        <row r="162">
          <cell r="B162">
            <v>5</v>
          </cell>
          <cell r="C162">
            <v>1</v>
          </cell>
        </row>
        <row r="163">
          <cell r="B163">
            <v>4</v>
          </cell>
          <cell r="C163">
            <v>3</v>
          </cell>
        </row>
        <row r="164">
          <cell r="B164">
            <v>2</v>
          </cell>
          <cell r="C164">
            <v>4</v>
          </cell>
        </row>
        <row r="165">
          <cell r="B165">
            <v>2</v>
          </cell>
          <cell r="C165">
            <v>3</v>
          </cell>
        </row>
        <row r="166">
          <cell r="B166">
            <v>1</v>
          </cell>
          <cell r="C166">
            <v>2</v>
          </cell>
        </row>
        <row r="167">
          <cell r="B167">
            <v>2</v>
          </cell>
          <cell r="C167">
            <v>0</v>
          </cell>
        </row>
        <row r="168">
          <cell r="B168">
            <v>1</v>
          </cell>
          <cell r="C168">
            <v>5</v>
          </cell>
        </row>
        <row r="169">
          <cell r="B169">
            <v>1</v>
          </cell>
          <cell r="C169">
            <v>0</v>
          </cell>
        </row>
        <row r="170">
          <cell r="B170">
            <v>0</v>
          </cell>
          <cell r="C170">
            <v>1</v>
          </cell>
        </row>
        <row r="171">
          <cell r="B171">
            <v>1</v>
          </cell>
          <cell r="C171">
            <v>3</v>
          </cell>
        </row>
        <row r="172">
          <cell r="B172">
            <v>3</v>
          </cell>
          <cell r="C172">
            <v>2</v>
          </cell>
        </row>
        <row r="173">
          <cell r="B173">
            <v>2</v>
          </cell>
          <cell r="C173">
            <v>0</v>
          </cell>
        </row>
        <row r="174">
          <cell r="B174">
            <v>6</v>
          </cell>
          <cell r="C174">
            <v>2</v>
          </cell>
        </row>
        <row r="175">
          <cell r="B175">
            <v>1</v>
          </cell>
          <cell r="C175">
            <v>4</v>
          </cell>
        </row>
        <row r="176">
          <cell r="B176">
            <v>3</v>
          </cell>
          <cell r="C176">
            <v>3</v>
          </cell>
        </row>
        <row r="177">
          <cell r="B177">
            <v>2</v>
          </cell>
          <cell r="C177">
            <v>1</v>
          </cell>
        </row>
        <row r="178">
          <cell r="B178">
            <v>4</v>
          </cell>
          <cell r="C178">
            <v>4</v>
          </cell>
        </row>
        <row r="179">
          <cell r="B179">
            <v>2</v>
          </cell>
          <cell r="C179">
            <v>1</v>
          </cell>
        </row>
        <row r="180">
          <cell r="B180">
            <v>2</v>
          </cell>
          <cell r="C180">
            <v>5</v>
          </cell>
        </row>
        <row r="181">
          <cell r="B181">
            <v>2</v>
          </cell>
          <cell r="C181">
            <v>2</v>
          </cell>
        </row>
        <row r="182">
          <cell r="B182">
            <v>2</v>
          </cell>
          <cell r="C182">
            <v>4</v>
          </cell>
        </row>
        <row r="183">
          <cell r="B183">
            <v>1</v>
          </cell>
          <cell r="C183">
            <v>0</v>
          </cell>
        </row>
        <row r="184">
          <cell r="B184">
            <v>4</v>
          </cell>
          <cell r="C184">
            <v>1</v>
          </cell>
        </row>
        <row r="185">
          <cell r="B185">
            <v>0</v>
          </cell>
          <cell r="C185">
            <v>2</v>
          </cell>
        </row>
        <row r="186">
          <cell r="B186">
            <v>3</v>
          </cell>
          <cell r="C186">
            <v>5</v>
          </cell>
        </row>
        <row r="187">
          <cell r="B187">
            <v>2</v>
          </cell>
          <cell r="C187">
            <v>3</v>
          </cell>
        </row>
        <row r="188">
          <cell r="B188">
            <v>2</v>
          </cell>
          <cell r="C188">
            <v>3</v>
          </cell>
        </row>
        <row r="189">
          <cell r="B189">
            <v>2</v>
          </cell>
          <cell r="C189">
            <v>2</v>
          </cell>
        </row>
        <row r="190">
          <cell r="B190">
            <v>2</v>
          </cell>
          <cell r="C190">
            <v>1</v>
          </cell>
        </row>
        <row r="191">
          <cell r="B191">
            <v>2</v>
          </cell>
          <cell r="C191">
            <v>1</v>
          </cell>
        </row>
        <row r="192">
          <cell r="B192">
            <v>3</v>
          </cell>
          <cell r="C192">
            <v>2</v>
          </cell>
        </row>
        <row r="193">
          <cell r="B193">
            <v>2</v>
          </cell>
          <cell r="C193">
            <v>1</v>
          </cell>
        </row>
        <row r="194">
          <cell r="B194">
            <v>3</v>
          </cell>
          <cell r="C194">
            <v>2</v>
          </cell>
        </row>
        <row r="195">
          <cell r="B195">
            <v>0</v>
          </cell>
          <cell r="C195">
            <v>1</v>
          </cell>
        </row>
        <row r="196">
          <cell r="B196">
            <v>3</v>
          </cell>
          <cell r="C196">
            <v>3</v>
          </cell>
        </row>
        <row r="197">
          <cell r="B197">
            <v>1</v>
          </cell>
          <cell r="C197">
            <v>1</v>
          </cell>
        </row>
        <row r="198">
          <cell r="B198">
            <v>5</v>
          </cell>
          <cell r="C198">
            <v>2</v>
          </cell>
        </row>
        <row r="199">
          <cell r="B199">
            <v>2</v>
          </cell>
          <cell r="C199">
            <v>0</v>
          </cell>
        </row>
        <row r="200">
          <cell r="B200">
            <v>4</v>
          </cell>
          <cell r="C200">
            <v>3</v>
          </cell>
        </row>
        <row r="201">
          <cell r="B201">
            <v>1</v>
          </cell>
          <cell r="C201">
            <v>2</v>
          </cell>
        </row>
        <row r="202">
          <cell r="B202">
            <v>1</v>
          </cell>
          <cell r="C202">
            <v>2</v>
          </cell>
        </row>
        <row r="203">
          <cell r="B203">
            <v>1</v>
          </cell>
          <cell r="C203">
            <v>3</v>
          </cell>
        </row>
        <row r="204">
          <cell r="B204">
            <v>9</v>
          </cell>
          <cell r="C204">
            <v>3</v>
          </cell>
        </row>
        <row r="205">
          <cell r="B205">
            <v>2</v>
          </cell>
          <cell r="C205">
            <v>3</v>
          </cell>
        </row>
        <row r="206">
          <cell r="B206">
            <v>9</v>
          </cell>
          <cell r="C206">
            <v>6</v>
          </cell>
        </row>
        <row r="207">
          <cell r="B207">
            <v>2</v>
          </cell>
          <cell r="C207">
            <v>6</v>
          </cell>
        </row>
        <row r="208">
          <cell r="B208">
            <v>1</v>
          </cell>
          <cell r="C208">
            <v>4</v>
          </cell>
        </row>
        <row r="209">
          <cell r="B209">
            <v>2</v>
          </cell>
          <cell r="C209">
            <v>4</v>
          </cell>
        </row>
        <row r="210">
          <cell r="B210">
            <v>2</v>
          </cell>
          <cell r="C210">
            <v>0</v>
          </cell>
        </row>
        <row r="211">
          <cell r="B211">
            <v>2</v>
          </cell>
          <cell r="C211">
            <v>3</v>
          </cell>
        </row>
        <row r="212">
          <cell r="B212">
            <v>5</v>
          </cell>
          <cell r="C212">
            <v>3</v>
          </cell>
        </row>
        <row r="213">
          <cell r="B213">
            <v>1</v>
          </cell>
          <cell r="C213">
            <v>1</v>
          </cell>
        </row>
        <row r="214">
          <cell r="B214">
            <v>3</v>
          </cell>
          <cell r="C214">
            <v>1</v>
          </cell>
        </row>
        <row r="215">
          <cell r="B215">
            <v>2</v>
          </cell>
          <cell r="C215">
            <v>2</v>
          </cell>
        </row>
        <row r="216">
          <cell r="B216">
            <v>0</v>
          </cell>
          <cell r="C216">
            <v>2</v>
          </cell>
        </row>
        <row r="217">
          <cell r="B217">
            <v>1</v>
          </cell>
          <cell r="C217">
            <v>2</v>
          </cell>
        </row>
        <row r="218">
          <cell r="B218">
            <v>1</v>
          </cell>
          <cell r="C218">
            <v>3</v>
          </cell>
        </row>
        <row r="219">
          <cell r="B219">
            <v>1</v>
          </cell>
          <cell r="C219">
            <v>2</v>
          </cell>
        </row>
        <row r="220">
          <cell r="B220">
            <v>4</v>
          </cell>
          <cell r="C220">
            <v>5</v>
          </cell>
        </row>
        <row r="221">
          <cell r="B221">
            <v>3</v>
          </cell>
          <cell r="C221">
            <v>2</v>
          </cell>
        </row>
        <row r="222">
          <cell r="B222">
            <v>2</v>
          </cell>
          <cell r="C222">
            <v>2</v>
          </cell>
        </row>
        <row r="223">
          <cell r="B223">
            <v>4</v>
          </cell>
          <cell r="C223">
            <v>1</v>
          </cell>
        </row>
        <row r="224">
          <cell r="B224">
            <v>5</v>
          </cell>
          <cell r="C224">
            <v>1</v>
          </cell>
        </row>
        <row r="225">
          <cell r="B225">
            <v>1</v>
          </cell>
          <cell r="C225">
            <v>2</v>
          </cell>
        </row>
        <row r="226">
          <cell r="B226">
            <v>4</v>
          </cell>
          <cell r="C226">
            <v>7</v>
          </cell>
        </row>
        <row r="227">
          <cell r="B227">
            <v>4</v>
          </cell>
          <cell r="C227">
            <v>4</v>
          </cell>
        </row>
        <row r="228">
          <cell r="B228">
            <v>5</v>
          </cell>
          <cell r="C228">
            <v>6</v>
          </cell>
        </row>
        <row r="229">
          <cell r="B229">
            <v>7</v>
          </cell>
          <cell r="C229">
            <v>4</v>
          </cell>
        </row>
        <row r="230">
          <cell r="B230">
            <v>1</v>
          </cell>
          <cell r="C230">
            <v>2</v>
          </cell>
        </row>
        <row r="231">
          <cell r="B231">
            <v>3</v>
          </cell>
          <cell r="C231">
            <v>4</v>
          </cell>
        </row>
        <row r="232">
          <cell r="B232">
            <v>3</v>
          </cell>
          <cell r="C232">
            <v>3</v>
          </cell>
        </row>
        <row r="233">
          <cell r="B233">
            <v>5</v>
          </cell>
          <cell r="C233">
            <v>2</v>
          </cell>
        </row>
        <row r="234">
          <cell r="B234">
            <v>5</v>
          </cell>
          <cell r="C234">
            <v>3</v>
          </cell>
        </row>
        <row r="235">
          <cell r="B235">
            <v>1</v>
          </cell>
          <cell r="C235">
            <v>0</v>
          </cell>
        </row>
        <row r="236">
          <cell r="B236">
            <v>10</v>
          </cell>
          <cell r="C236">
            <v>1</v>
          </cell>
        </row>
        <row r="237">
          <cell r="B237">
            <v>4</v>
          </cell>
          <cell r="C237">
            <v>2</v>
          </cell>
        </row>
        <row r="238">
          <cell r="B238">
            <v>12</v>
          </cell>
          <cell r="C238">
            <v>5</v>
          </cell>
        </row>
        <row r="239">
          <cell r="B239">
            <v>3</v>
          </cell>
          <cell r="C239">
            <v>3</v>
          </cell>
        </row>
        <row r="240">
          <cell r="B240">
            <v>3</v>
          </cell>
          <cell r="C240">
            <v>1</v>
          </cell>
        </row>
        <row r="241">
          <cell r="B241">
            <v>2</v>
          </cell>
          <cell r="C241">
            <v>5</v>
          </cell>
        </row>
        <row r="242">
          <cell r="B242">
            <v>4</v>
          </cell>
          <cell r="C242">
            <v>3</v>
          </cell>
        </row>
        <row r="243">
          <cell r="B243">
            <v>4</v>
          </cell>
          <cell r="C243">
            <v>6</v>
          </cell>
        </row>
        <row r="244">
          <cell r="B244">
            <v>15</v>
          </cell>
          <cell r="C244">
            <v>2</v>
          </cell>
        </row>
        <row r="245">
          <cell r="B245">
            <v>6</v>
          </cell>
          <cell r="C245">
            <v>3</v>
          </cell>
        </row>
        <row r="246">
          <cell r="B246">
            <v>8</v>
          </cell>
          <cell r="C246">
            <v>6</v>
          </cell>
        </row>
        <row r="247">
          <cell r="B247">
            <v>11</v>
          </cell>
          <cell r="C247">
            <v>5</v>
          </cell>
        </row>
        <row r="248">
          <cell r="B248">
            <v>18</v>
          </cell>
          <cell r="C248">
            <v>4</v>
          </cell>
        </row>
        <row r="249">
          <cell r="B249">
            <v>14</v>
          </cell>
          <cell r="C249">
            <v>5</v>
          </cell>
        </row>
        <row r="250">
          <cell r="B250">
            <v>22</v>
          </cell>
          <cell r="C250">
            <v>10</v>
          </cell>
        </row>
        <row r="251">
          <cell r="B251">
            <v>8</v>
          </cell>
          <cell r="C251">
            <v>13</v>
          </cell>
        </row>
        <row r="252">
          <cell r="B252">
            <v>25</v>
          </cell>
          <cell r="C252">
            <v>12</v>
          </cell>
        </row>
        <row r="253">
          <cell r="B253">
            <v>18</v>
          </cell>
          <cell r="C253">
            <v>15</v>
          </cell>
        </row>
        <row r="254">
          <cell r="B254">
            <v>67</v>
          </cell>
          <cell r="C254">
            <v>38</v>
          </cell>
        </row>
        <row r="255">
          <cell r="B255">
            <v>30</v>
          </cell>
          <cell r="C255">
            <v>38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stem_freq_10"/>
    </sheetNames>
    <sheetDataSet>
      <sheetData sheetId="0">
        <row r="2">
          <cell r="B2">
            <v>6940</v>
          </cell>
        </row>
        <row r="3">
          <cell r="B3">
            <v>1146</v>
          </cell>
        </row>
        <row r="4">
          <cell r="B4">
            <v>607</v>
          </cell>
        </row>
        <row r="5">
          <cell r="B5">
            <v>449</v>
          </cell>
        </row>
        <row r="6">
          <cell r="B6">
            <v>464</v>
          </cell>
        </row>
        <row r="7">
          <cell r="B7">
            <v>429</v>
          </cell>
        </row>
        <row r="8">
          <cell r="B8">
            <v>386</v>
          </cell>
        </row>
        <row r="9">
          <cell r="B9">
            <v>464</v>
          </cell>
        </row>
        <row r="10">
          <cell r="B10">
            <v>584</v>
          </cell>
        </row>
        <row r="11">
          <cell r="B11">
            <v>2032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loop_freq_10"/>
    </sheetNames>
    <sheetDataSet>
      <sheetData sheetId="0">
        <row r="2">
          <cell r="B2">
            <v>4580</v>
          </cell>
        </row>
        <row r="3">
          <cell r="B3">
            <v>722</v>
          </cell>
        </row>
        <row r="4">
          <cell r="B4">
            <v>427</v>
          </cell>
        </row>
        <row r="5">
          <cell r="B5">
            <v>314</v>
          </cell>
        </row>
        <row r="6">
          <cell r="B6">
            <v>293</v>
          </cell>
        </row>
        <row r="7">
          <cell r="B7">
            <v>278</v>
          </cell>
        </row>
        <row r="8">
          <cell r="B8">
            <v>245</v>
          </cell>
        </row>
        <row r="9">
          <cell r="B9">
            <v>290</v>
          </cell>
        </row>
        <row r="10">
          <cell r="B10">
            <v>421</v>
          </cell>
        </row>
        <row r="11">
          <cell r="B11">
            <v>1304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stem_AT_GC_freq_1"/>
    </sheetNames>
    <sheetDataSet>
      <sheetData sheetId="0">
        <row r="2">
          <cell r="B2">
            <v>2485</v>
          </cell>
        </row>
        <row r="3">
          <cell r="B3">
            <v>478</v>
          </cell>
        </row>
        <row r="4">
          <cell r="B4">
            <v>272</v>
          </cell>
        </row>
        <row r="5">
          <cell r="B5">
            <v>223</v>
          </cell>
        </row>
        <row r="6">
          <cell r="B6">
            <v>233</v>
          </cell>
        </row>
        <row r="7">
          <cell r="B7">
            <v>232</v>
          </cell>
        </row>
        <row r="8">
          <cell r="B8">
            <v>195</v>
          </cell>
        </row>
        <row r="9">
          <cell r="B9">
            <v>225</v>
          </cell>
        </row>
        <row r="10">
          <cell r="B10">
            <v>315</v>
          </cell>
        </row>
        <row r="11">
          <cell r="B11">
            <v>1218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loop_AT_GC_freq_1"/>
    </sheetNames>
    <sheetDataSet>
      <sheetData sheetId="0">
        <row r="2">
          <cell r="B2">
            <v>2089</v>
          </cell>
        </row>
        <row r="3">
          <cell r="B3">
            <v>373</v>
          </cell>
        </row>
        <row r="4">
          <cell r="B4">
            <v>234</v>
          </cell>
        </row>
        <row r="5">
          <cell r="B5">
            <v>159</v>
          </cell>
        </row>
        <row r="6">
          <cell r="B6">
            <v>150</v>
          </cell>
        </row>
        <row r="7">
          <cell r="B7">
            <v>148</v>
          </cell>
        </row>
        <row r="8">
          <cell r="B8">
            <v>119</v>
          </cell>
        </row>
        <row r="9">
          <cell r="B9">
            <v>133</v>
          </cell>
        </row>
        <row r="10">
          <cell r="B10">
            <v>208</v>
          </cell>
        </row>
        <row r="11">
          <cell r="B11">
            <v>683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stem_GC_AT_freq_1"/>
    </sheetNames>
    <sheetDataSet>
      <sheetData sheetId="0">
        <row r="2">
          <cell r="B2">
            <v>3640</v>
          </cell>
        </row>
        <row r="3">
          <cell r="B3">
            <v>562</v>
          </cell>
        </row>
        <row r="4">
          <cell r="B4">
            <v>285</v>
          </cell>
        </row>
        <row r="5">
          <cell r="B5">
            <v>197</v>
          </cell>
        </row>
        <row r="6">
          <cell r="B6">
            <v>198</v>
          </cell>
        </row>
        <row r="7">
          <cell r="B7">
            <v>164</v>
          </cell>
        </row>
        <row r="8">
          <cell r="B8">
            <v>165</v>
          </cell>
        </row>
        <row r="9">
          <cell r="B9">
            <v>211</v>
          </cell>
        </row>
        <row r="10">
          <cell r="B10">
            <v>244</v>
          </cell>
        </row>
        <row r="11">
          <cell r="B11">
            <v>724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4" sqref="C24"/>
    </sheetView>
  </sheetViews>
  <sheetFormatPr baseColWidth="10" defaultRowHeight="15" x14ac:dyDescent="0.15"/>
  <cols>
    <col min="1" max="1" width="22.5" style="1" bestFit="1" customWidth="1"/>
    <col min="2" max="2" width="10.83203125" style="4"/>
  </cols>
  <sheetData>
    <row r="1" spans="1:3" x14ac:dyDescent="0.15">
      <c r="A1" s="3" t="s">
        <v>0</v>
      </c>
      <c r="B1" s="17" t="s">
        <v>5</v>
      </c>
      <c r="C1" s="17" t="s">
        <v>7</v>
      </c>
    </row>
    <row r="2" spans="1:3" x14ac:dyDescent="0.15">
      <c r="A2" s="3" t="s">
        <v>1</v>
      </c>
      <c r="B2" s="28">
        <f>[1]dd_SNPs!B2</f>
        <v>116419</v>
      </c>
      <c r="C2" s="17"/>
    </row>
    <row r="3" spans="1:3" x14ac:dyDescent="0.15">
      <c r="A3" s="3" t="s">
        <v>33</v>
      </c>
      <c r="B3" s="28">
        <f>[1]dd_SNPs!B3</f>
        <v>13466</v>
      </c>
      <c r="C3" s="17"/>
    </row>
    <row r="4" spans="1:3" x14ac:dyDescent="0.15">
      <c r="A4" s="3" t="s">
        <v>2</v>
      </c>
      <c r="B4" s="28">
        <f>[1]dd_SNPs!B4</f>
        <v>49092</v>
      </c>
      <c r="C4" s="17"/>
    </row>
    <row r="5" spans="1:3" x14ac:dyDescent="0.15">
      <c r="A5" s="3" t="s">
        <v>3</v>
      </c>
      <c r="B5" s="28">
        <f>[1]dd_SNPs!B5</f>
        <v>31841</v>
      </c>
      <c r="C5" s="28">
        <f>[2]dd_gene!B2</f>
        <v>1282</v>
      </c>
    </row>
    <row r="6" spans="1:3" x14ac:dyDescent="0.15">
      <c r="A6" s="3" t="s">
        <v>4</v>
      </c>
      <c r="B6" s="28">
        <f>[1]dd_SNPs!B6</f>
        <v>27498</v>
      </c>
      <c r="C6" s="28">
        <f>[2]dd_gene!B3</f>
        <v>1280</v>
      </c>
    </row>
    <row r="7" spans="1:3" x14ac:dyDescent="0.15">
      <c r="A7" s="3" t="s">
        <v>67</v>
      </c>
      <c r="B7" s="28">
        <f>[1]dd_SNPs!B7</f>
        <v>24805</v>
      </c>
      <c r="C7" s="28">
        <f>[2]dd_gene!B4</f>
        <v>1261</v>
      </c>
    </row>
    <row r="8" spans="1:3" x14ac:dyDescent="0.15">
      <c r="A8" s="3" t="s">
        <v>68</v>
      </c>
      <c r="B8" s="28">
        <f>[1]dd_SNPs!B8</f>
        <v>2678</v>
      </c>
      <c r="C8" s="28">
        <f>[2]dd_gene!B5</f>
        <v>890</v>
      </c>
    </row>
    <row r="9" spans="1:3" x14ac:dyDescent="0.15">
      <c r="A9" s="3" t="s">
        <v>69</v>
      </c>
      <c r="B9" s="28">
        <f>[1]dd_SNPs!B9</f>
        <v>13571</v>
      </c>
      <c r="C9" s="28">
        <f>[2]dd_gene!B6</f>
        <v>1209</v>
      </c>
    </row>
    <row r="10" spans="1:3" x14ac:dyDescent="0.15">
      <c r="A10" s="3" t="s">
        <v>70</v>
      </c>
      <c r="B10" s="28">
        <f>[1]dd_SNPs!B10</f>
        <v>10097</v>
      </c>
      <c r="C10" s="28">
        <f>[2]dd_gene!B7</f>
        <v>1188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0"/>
  <sheetViews>
    <sheetView workbookViewId="0">
      <selection activeCell="B87" sqref="B87:B96"/>
    </sheetView>
  </sheetViews>
  <sheetFormatPr baseColWidth="10" defaultRowHeight="15" x14ac:dyDescent="0.15"/>
  <cols>
    <col min="1" max="5" width="10.83203125" style="2"/>
    <col min="6" max="7" width="16.5" style="2" bestFit="1" customWidth="1"/>
    <col min="8" max="9" width="16.5" style="5" customWidth="1"/>
    <col min="10" max="10" width="16.5" style="6" customWidth="1"/>
    <col min="11" max="14" width="10.83203125" style="2"/>
    <col min="15" max="15" width="13.1640625" style="8" customWidth="1"/>
    <col min="16" max="16" width="13.1640625" style="13" customWidth="1"/>
    <col min="17" max="17" width="10.83203125" style="19"/>
    <col min="18" max="18" width="10.83203125" style="20"/>
    <col min="19" max="19" width="17.5" style="2" bestFit="1" customWidth="1"/>
    <col min="20" max="21" width="10.83203125" style="7"/>
    <col min="22" max="22" width="10.6640625" style="7" customWidth="1"/>
    <col min="23" max="29" width="10.83203125" style="7"/>
    <col min="30" max="16384" width="10.83203125" style="2"/>
  </cols>
  <sheetData>
    <row r="1" spans="1:29" s="17" customFormat="1" x14ac:dyDescent="0.15">
      <c r="A1" s="23" t="s">
        <v>66</v>
      </c>
      <c r="O1" s="18"/>
      <c r="P1" s="18"/>
      <c r="Q1" s="19"/>
      <c r="R1" s="20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15">
      <c r="A2" s="2" t="s">
        <v>23</v>
      </c>
      <c r="B2" s="2" t="s">
        <v>5</v>
      </c>
      <c r="C2" s="2" t="s">
        <v>6</v>
      </c>
      <c r="D2" s="9" t="s">
        <v>18</v>
      </c>
      <c r="E2" s="9" t="s">
        <v>29</v>
      </c>
      <c r="F2" s="9" t="s">
        <v>24</v>
      </c>
      <c r="G2" s="9" t="s">
        <v>25</v>
      </c>
      <c r="H2" s="9" t="s">
        <v>31</v>
      </c>
      <c r="I2" s="9" t="s">
        <v>32</v>
      </c>
      <c r="K2" s="6" t="s">
        <v>30</v>
      </c>
      <c r="L2" s="2" t="s">
        <v>19</v>
      </c>
      <c r="M2" s="2" t="s">
        <v>27</v>
      </c>
      <c r="N2" s="2" t="s">
        <v>26</v>
      </c>
      <c r="O2" s="8" t="s">
        <v>28</v>
      </c>
      <c r="P2" s="12" t="s">
        <v>37</v>
      </c>
      <c r="Q2" s="19" t="s">
        <v>34</v>
      </c>
      <c r="R2" s="20" t="s">
        <v>20</v>
      </c>
      <c r="S2" s="7"/>
    </row>
    <row r="3" spans="1:29" x14ac:dyDescent="0.15">
      <c r="A3" s="2" t="s">
        <v>52</v>
      </c>
      <c r="B3" s="11">
        <f>[3]PARS_cds_stat_SNPs_freq_10!B2</f>
        <v>11520</v>
      </c>
      <c r="C3" s="28">
        <f>[4]PARS_cds_stat_gene_freq_10!B2</f>
        <v>1250</v>
      </c>
      <c r="D3" s="11">
        <f>[5]PARS_cds_stat_stem_freq_10!B2</f>
        <v>6940</v>
      </c>
      <c r="E3" s="11">
        <f>[6]PARS_cds_stat_loop_freq_10!B2</f>
        <v>4580</v>
      </c>
      <c r="F3" s="4">
        <f>[7]PARS_cds_stat_stem_AT_GC_freq_1!B2</f>
        <v>2485</v>
      </c>
      <c r="G3" s="11">
        <f>[8]PARS_cds_stat_loop_AT_GC_freq_1!B2</f>
        <v>2089</v>
      </c>
      <c r="H3" s="4">
        <f>[9]PARS_cds_stat_stem_GC_AT_freq_1!B2</f>
        <v>3640</v>
      </c>
      <c r="I3" s="4">
        <f>[10]PARS_cds_stat_loop_GC_AT_freq_1!B2</f>
        <v>1928</v>
      </c>
      <c r="J3" s="4"/>
      <c r="K3" s="38" t="s">
        <v>8</v>
      </c>
      <c r="L3" s="2" t="s">
        <v>21</v>
      </c>
      <c r="M3" s="11">
        <f>[11]PARS_cds_stat_freq_10_chi_squar!B2</f>
        <v>2485</v>
      </c>
      <c r="N3" s="11">
        <f>[11]PARS_cds_stat_freq_10_chi_squar!C2</f>
        <v>3640</v>
      </c>
      <c r="O3" s="10">
        <f>[11]PARS_cds_stat_freq_10_chi_squar!D2</f>
        <v>0.40571428571428603</v>
      </c>
      <c r="P3" s="13">
        <f>N3/(M3+N3)</f>
        <v>0.59428571428571431</v>
      </c>
      <c r="Q3" s="36">
        <f>[11]PARS_cds_stat_freq_10_chi_squar!E3</f>
        <v>128.06271501009201</v>
      </c>
      <c r="R3" s="37">
        <f>[11]PARS_cds_stat_freq_10_chi_squar!F3</f>
        <v>1.0875E-29</v>
      </c>
      <c r="S3" s="7"/>
    </row>
    <row r="4" spans="1:29" x14ac:dyDescent="0.15">
      <c r="A4" s="2" t="s">
        <v>38</v>
      </c>
      <c r="B4" s="11">
        <f>[3]PARS_cds_stat_SNPs_freq_10!B3</f>
        <v>1868</v>
      </c>
      <c r="C4" s="28">
        <f>[4]PARS_cds_stat_gene_freq_10!B3</f>
        <v>810</v>
      </c>
      <c r="D4" s="11">
        <f>[5]PARS_cds_stat_stem_freq_10!B3</f>
        <v>1146</v>
      </c>
      <c r="E4" s="11">
        <f>[6]PARS_cds_stat_loop_freq_10!B3</f>
        <v>722</v>
      </c>
      <c r="F4" s="4">
        <f>[7]PARS_cds_stat_stem_AT_GC_freq_1!B3</f>
        <v>478</v>
      </c>
      <c r="G4" s="11">
        <f>[8]PARS_cds_stat_loop_AT_GC_freq_1!B3</f>
        <v>373</v>
      </c>
      <c r="H4" s="4">
        <f>[9]PARS_cds_stat_stem_GC_AT_freq_1!B3</f>
        <v>562</v>
      </c>
      <c r="I4" s="4">
        <f>[10]PARS_cds_stat_loop_GC_AT_freq_1!B3</f>
        <v>294</v>
      </c>
      <c r="J4" s="4"/>
      <c r="K4" s="38"/>
      <c r="L4" s="2" t="s">
        <v>22</v>
      </c>
      <c r="M4" s="11">
        <f>[11]PARS_cds_stat_freq_10_chi_squar!B3</f>
        <v>2089</v>
      </c>
      <c r="N4" s="11">
        <f>[11]PARS_cds_stat_freq_10_chi_squar!C3</f>
        <v>1928</v>
      </c>
      <c r="O4" s="10">
        <f>[11]PARS_cds_stat_freq_10_chi_squar!D3</f>
        <v>0.52003983071944204</v>
      </c>
      <c r="P4" s="13">
        <f t="shared" ref="P4:P22" si="0">N4/(M4+N4)</f>
        <v>0.47996016928055762</v>
      </c>
      <c r="Q4" s="36"/>
      <c r="R4" s="37"/>
      <c r="S4" s="7"/>
    </row>
    <row r="5" spans="1:29" x14ac:dyDescent="0.15">
      <c r="A5" s="2" t="s">
        <v>53</v>
      </c>
      <c r="B5" s="11">
        <f>[3]PARS_cds_stat_SNPs_freq_10!B4</f>
        <v>1034</v>
      </c>
      <c r="C5" s="28">
        <f>[4]PARS_cds_stat_gene_freq_10!B4</f>
        <v>565</v>
      </c>
      <c r="D5" s="11">
        <f>[5]PARS_cds_stat_stem_freq_10!B4</f>
        <v>607</v>
      </c>
      <c r="E5" s="11">
        <f>[6]PARS_cds_stat_loop_freq_10!B4</f>
        <v>427</v>
      </c>
      <c r="F5" s="4">
        <f>[7]PARS_cds_stat_stem_AT_GC_freq_1!B4</f>
        <v>272</v>
      </c>
      <c r="G5" s="11">
        <f>[8]PARS_cds_stat_loop_AT_GC_freq_1!B4</f>
        <v>234</v>
      </c>
      <c r="H5" s="4">
        <f>[9]PARS_cds_stat_stem_GC_AT_freq_1!B4</f>
        <v>285</v>
      </c>
      <c r="I5" s="4">
        <f>[10]PARS_cds_stat_loop_GC_AT_freq_1!B4</f>
        <v>163</v>
      </c>
      <c r="J5" s="4"/>
      <c r="K5" s="38" t="s">
        <v>9</v>
      </c>
      <c r="L5" s="2" t="s">
        <v>21</v>
      </c>
      <c r="M5" s="11">
        <f>[11]PARS_cds_stat_freq_10_chi_squar!B4</f>
        <v>478</v>
      </c>
      <c r="N5" s="11">
        <f>[11]PARS_cds_stat_freq_10_chi_squar!C4</f>
        <v>562</v>
      </c>
      <c r="O5" s="10">
        <f>[11]PARS_cds_stat_freq_10_chi_squar!D4</f>
        <v>0.45961538461538498</v>
      </c>
      <c r="P5" s="13">
        <f t="shared" si="0"/>
        <v>0.54038461538461535</v>
      </c>
      <c r="Q5" s="36">
        <f>[11]PARS_cds_stat_freq_10_chi_squar!E5</f>
        <v>16.126929761279602</v>
      </c>
      <c r="R5" s="37">
        <f>[11]PARS_cds_stat_freq_10_chi_squar!F5</f>
        <v>5.9236E-5</v>
      </c>
      <c r="S5" s="7"/>
    </row>
    <row r="6" spans="1:29" x14ac:dyDescent="0.15">
      <c r="A6" s="2" t="s">
        <v>54</v>
      </c>
      <c r="B6" s="11">
        <f>[3]PARS_cds_stat_SNPs_freq_10!B5</f>
        <v>763</v>
      </c>
      <c r="C6" s="28">
        <f>[4]PARS_cds_stat_gene_freq_10!B5</f>
        <v>459</v>
      </c>
      <c r="D6" s="11">
        <f>[5]PARS_cds_stat_stem_freq_10!B5</f>
        <v>449</v>
      </c>
      <c r="E6" s="11">
        <f>[6]PARS_cds_stat_loop_freq_10!B5</f>
        <v>314</v>
      </c>
      <c r="F6" s="4">
        <f>[7]PARS_cds_stat_stem_AT_GC_freq_1!B5</f>
        <v>223</v>
      </c>
      <c r="G6" s="11">
        <f>[8]PARS_cds_stat_loop_AT_GC_freq_1!B5</f>
        <v>159</v>
      </c>
      <c r="H6" s="4">
        <f>[9]PARS_cds_stat_stem_GC_AT_freq_1!B5</f>
        <v>197</v>
      </c>
      <c r="I6" s="4">
        <f>[10]PARS_cds_stat_loop_GC_AT_freq_1!B5</f>
        <v>127</v>
      </c>
      <c r="J6" s="4"/>
      <c r="K6" s="38"/>
      <c r="L6" s="2" t="s">
        <v>22</v>
      </c>
      <c r="M6" s="11">
        <f>[11]PARS_cds_stat_freq_10_chi_squar!B5</f>
        <v>373</v>
      </c>
      <c r="N6" s="11">
        <f>[11]PARS_cds_stat_freq_10_chi_squar!C5</f>
        <v>294</v>
      </c>
      <c r="O6" s="10">
        <f>[11]PARS_cds_stat_freq_10_chi_squar!D5</f>
        <v>0.55922038980509703</v>
      </c>
      <c r="P6" s="13">
        <f t="shared" si="0"/>
        <v>0.44077961019490253</v>
      </c>
      <c r="Q6" s="36"/>
      <c r="R6" s="37"/>
      <c r="S6" s="7"/>
    </row>
    <row r="7" spans="1:29" x14ac:dyDescent="0.15">
      <c r="A7" s="2" t="s">
        <v>55</v>
      </c>
      <c r="B7" s="11">
        <f>[3]PARS_cds_stat_SNPs_freq_10!B6</f>
        <v>757</v>
      </c>
      <c r="C7" s="28">
        <f>[4]PARS_cds_stat_gene_freq_10!B6</f>
        <v>417</v>
      </c>
      <c r="D7" s="11">
        <f>[5]PARS_cds_stat_stem_freq_10!B6</f>
        <v>464</v>
      </c>
      <c r="E7" s="11">
        <f>[6]PARS_cds_stat_loop_freq_10!B6</f>
        <v>293</v>
      </c>
      <c r="F7" s="4">
        <f>[7]PARS_cds_stat_stem_AT_GC_freq_1!B6</f>
        <v>233</v>
      </c>
      <c r="G7" s="11">
        <f>[8]PARS_cds_stat_loop_AT_GC_freq_1!B6</f>
        <v>150</v>
      </c>
      <c r="H7" s="4">
        <f>[9]PARS_cds_stat_stem_GC_AT_freq_1!B6</f>
        <v>198</v>
      </c>
      <c r="I7" s="4">
        <f>[10]PARS_cds_stat_loop_GC_AT_freq_1!B6</f>
        <v>125</v>
      </c>
      <c r="J7" s="4"/>
      <c r="K7" s="38" t="s">
        <v>10</v>
      </c>
      <c r="L7" s="2" t="s">
        <v>21</v>
      </c>
      <c r="M7" s="11">
        <f>[11]PARS_cds_stat_freq_10_chi_squar!B6</f>
        <v>272</v>
      </c>
      <c r="N7" s="11">
        <f>[11]PARS_cds_stat_freq_10_chi_squar!C6</f>
        <v>285</v>
      </c>
      <c r="O7" s="10">
        <f>[11]PARS_cds_stat_freq_10_chi_squar!D6</f>
        <v>0.48833034111310603</v>
      </c>
      <c r="P7" s="13">
        <f t="shared" si="0"/>
        <v>0.51166965888689409</v>
      </c>
      <c r="Q7" s="36">
        <f>[11]PARS_cds_stat_freq_10_chi_squar!E7</f>
        <v>9.5100901786713905</v>
      </c>
      <c r="R7" s="37">
        <f>[11]PARS_cds_stat_freq_10_chi_squar!F7</f>
        <v>2.0435000000000002E-3</v>
      </c>
      <c r="S7" s="7"/>
    </row>
    <row r="8" spans="1:29" x14ac:dyDescent="0.15">
      <c r="A8" s="2" t="s">
        <v>56</v>
      </c>
      <c r="B8" s="11">
        <f>[3]PARS_cds_stat_SNPs_freq_10!B7</f>
        <v>707</v>
      </c>
      <c r="C8" s="28">
        <f>[4]PARS_cds_stat_gene_freq_10!B7</f>
        <v>397</v>
      </c>
      <c r="D8" s="11">
        <f>[5]PARS_cds_stat_stem_freq_10!B7</f>
        <v>429</v>
      </c>
      <c r="E8" s="11">
        <f>[6]PARS_cds_stat_loop_freq_10!B7</f>
        <v>278</v>
      </c>
      <c r="F8" s="4">
        <f>[7]PARS_cds_stat_stem_AT_GC_freq_1!B7</f>
        <v>232</v>
      </c>
      <c r="G8" s="11">
        <f>[8]PARS_cds_stat_loop_AT_GC_freq_1!B7</f>
        <v>148</v>
      </c>
      <c r="H8" s="4">
        <f>[9]PARS_cds_stat_stem_GC_AT_freq_1!B7</f>
        <v>164</v>
      </c>
      <c r="I8" s="4">
        <f>[10]PARS_cds_stat_loop_GC_AT_freq_1!B7</f>
        <v>117</v>
      </c>
      <c r="J8" s="4"/>
      <c r="K8" s="38"/>
      <c r="L8" s="2" t="s">
        <v>22</v>
      </c>
      <c r="M8" s="11">
        <f>[11]PARS_cds_stat_freq_10_chi_squar!B7</f>
        <v>234</v>
      </c>
      <c r="N8" s="11">
        <f>[11]PARS_cds_stat_freq_10_chi_squar!C7</f>
        <v>163</v>
      </c>
      <c r="O8" s="10">
        <f>[11]PARS_cds_stat_freq_10_chi_squar!D7</f>
        <v>0.58942065491183904</v>
      </c>
      <c r="P8" s="13">
        <f t="shared" si="0"/>
        <v>0.41057934508816119</v>
      </c>
      <c r="Q8" s="36"/>
      <c r="R8" s="37"/>
    </row>
    <row r="9" spans="1:29" x14ac:dyDescent="0.15">
      <c r="A9" s="2" t="s">
        <v>57</v>
      </c>
      <c r="B9" s="11">
        <f>[3]PARS_cds_stat_SNPs_freq_10!B8</f>
        <v>631</v>
      </c>
      <c r="C9" s="28">
        <f>[4]PARS_cds_stat_gene_freq_10!B8</f>
        <v>393</v>
      </c>
      <c r="D9" s="11">
        <f>[5]PARS_cds_stat_stem_freq_10!B8</f>
        <v>386</v>
      </c>
      <c r="E9" s="11">
        <f>[6]PARS_cds_stat_loop_freq_10!B8</f>
        <v>245</v>
      </c>
      <c r="F9" s="4">
        <f>[7]PARS_cds_stat_stem_AT_GC_freq_1!B8</f>
        <v>195</v>
      </c>
      <c r="G9" s="11">
        <f>[8]PARS_cds_stat_loop_AT_GC_freq_1!B8</f>
        <v>119</v>
      </c>
      <c r="H9" s="4">
        <f>[9]PARS_cds_stat_stem_GC_AT_freq_1!B8</f>
        <v>165</v>
      </c>
      <c r="I9" s="4">
        <f>[10]PARS_cds_stat_loop_GC_AT_freq_1!B8</f>
        <v>110</v>
      </c>
      <c r="J9" s="4"/>
      <c r="K9" s="38" t="s">
        <v>11</v>
      </c>
      <c r="L9" s="2" t="s">
        <v>21</v>
      </c>
      <c r="M9" s="11">
        <f>[11]PARS_cds_stat_freq_10_chi_squar!B8</f>
        <v>223</v>
      </c>
      <c r="N9" s="11">
        <f>[11]PARS_cds_stat_freq_10_chi_squar!C8</f>
        <v>197</v>
      </c>
      <c r="O9" s="10">
        <f>[11]PARS_cds_stat_freq_10_chi_squar!D8</f>
        <v>0.53095238095238095</v>
      </c>
      <c r="P9" s="13">
        <f t="shared" si="0"/>
        <v>0.46904761904761905</v>
      </c>
      <c r="Q9" s="36">
        <f>[11]PARS_cds_stat_freq_10_chi_squar!E9</f>
        <v>0.427959213023201</v>
      </c>
      <c r="R9" s="37">
        <f>[11]PARS_cds_stat_freq_10_chi_squar!F9</f>
        <v>0.51298999999999995</v>
      </c>
    </row>
    <row r="10" spans="1:29" x14ac:dyDescent="0.15">
      <c r="A10" s="2" t="s">
        <v>58</v>
      </c>
      <c r="B10" s="11">
        <f>[3]PARS_cds_stat_SNPs_freq_10!B9</f>
        <v>754</v>
      </c>
      <c r="C10" s="28">
        <f>[4]PARS_cds_stat_gene_freq_10!B9</f>
        <v>450</v>
      </c>
      <c r="D10" s="11">
        <f>[5]PARS_cds_stat_stem_freq_10!B9</f>
        <v>464</v>
      </c>
      <c r="E10" s="11">
        <f>[6]PARS_cds_stat_loop_freq_10!B9</f>
        <v>290</v>
      </c>
      <c r="F10" s="4">
        <f>[7]PARS_cds_stat_stem_AT_GC_freq_1!B9</f>
        <v>225</v>
      </c>
      <c r="G10" s="11">
        <f>[8]PARS_cds_stat_loop_AT_GC_freq_1!B9</f>
        <v>133</v>
      </c>
      <c r="H10" s="4">
        <f>[9]PARS_cds_stat_stem_GC_AT_freq_1!B9</f>
        <v>211</v>
      </c>
      <c r="I10" s="4">
        <f>[10]PARS_cds_stat_loop_GC_AT_freq_1!B9</f>
        <v>141</v>
      </c>
      <c r="J10" s="4"/>
      <c r="K10" s="38"/>
      <c r="L10" s="2" t="s">
        <v>22</v>
      </c>
      <c r="M10" s="11">
        <f>[11]PARS_cds_stat_freq_10_chi_squar!B9</f>
        <v>159</v>
      </c>
      <c r="N10" s="11">
        <f>[11]PARS_cds_stat_freq_10_chi_squar!C9</f>
        <v>127</v>
      </c>
      <c r="O10" s="10">
        <f>[11]PARS_cds_stat_freq_10_chi_squar!D9</f>
        <v>0.55594405594405605</v>
      </c>
      <c r="P10" s="13">
        <f t="shared" si="0"/>
        <v>0.44405594405594406</v>
      </c>
      <c r="Q10" s="36"/>
      <c r="R10" s="37"/>
    </row>
    <row r="11" spans="1:29" x14ac:dyDescent="0.15">
      <c r="A11" s="2" t="s">
        <v>59</v>
      </c>
      <c r="B11" s="11">
        <f>[3]PARS_cds_stat_SNPs_freq_10!B10</f>
        <v>1005</v>
      </c>
      <c r="C11" s="28">
        <f>[4]PARS_cds_stat_gene_freq_10!B10</f>
        <v>533</v>
      </c>
      <c r="D11" s="11">
        <f>[5]PARS_cds_stat_stem_freq_10!B10</f>
        <v>584</v>
      </c>
      <c r="E11" s="11">
        <f>[6]PARS_cds_stat_loop_freq_10!B10</f>
        <v>421</v>
      </c>
      <c r="F11" s="4">
        <f>[7]PARS_cds_stat_stem_AT_GC_freq_1!B10</f>
        <v>315</v>
      </c>
      <c r="G11" s="11">
        <f>[8]PARS_cds_stat_loop_AT_GC_freq_1!B10</f>
        <v>208</v>
      </c>
      <c r="H11" s="4">
        <f>[9]PARS_cds_stat_stem_GC_AT_freq_1!B10</f>
        <v>244</v>
      </c>
      <c r="I11" s="4">
        <f>[10]PARS_cds_stat_loop_GC_AT_freq_1!B10</f>
        <v>191</v>
      </c>
      <c r="J11" s="4"/>
      <c r="K11" s="38" t="s">
        <v>12</v>
      </c>
      <c r="L11" s="2" t="s">
        <v>21</v>
      </c>
      <c r="M11" s="11">
        <f>[11]PARS_cds_stat_freq_10_chi_squar!B10</f>
        <v>233</v>
      </c>
      <c r="N11" s="11">
        <f>[11]PARS_cds_stat_freq_10_chi_squar!C10</f>
        <v>198</v>
      </c>
      <c r="O11" s="10">
        <f>[11]PARS_cds_stat_freq_10_chi_squar!D10</f>
        <v>0.54060324825986095</v>
      </c>
      <c r="P11" s="13">
        <f t="shared" si="0"/>
        <v>0.45939675174013922</v>
      </c>
      <c r="Q11" s="36">
        <f>[11]PARS_cds_stat_freq_10_chi_squar!E11</f>
        <v>1.5919489254477899E-2</v>
      </c>
      <c r="R11" s="37">
        <f>[11]PARS_cds_stat_freq_10_chi_squar!F11</f>
        <v>0.89959999999999996</v>
      </c>
    </row>
    <row r="12" spans="1:29" x14ac:dyDescent="0.15">
      <c r="A12" s="2" t="s">
        <v>60</v>
      </c>
      <c r="B12" s="11">
        <f>[3]PARS_cds_stat_SNPs_freq_10!B11</f>
        <v>3336</v>
      </c>
      <c r="C12" s="28">
        <f>[4]PARS_cds_stat_gene_freq_10!B11</f>
        <v>1020</v>
      </c>
      <c r="D12" s="11">
        <f>[5]PARS_cds_stat_stem_freq_10!B11</f>
        <v>2032</v>
      </c>
      <c r="E12" s="11">
        <f>[6]PARS_cds_stat_loop_freq_10!B11</f>
        <v>1304</v>
      </c>
      <c r="F12" s="4">
        <f>[7]PARS_cds_stat_stem_AT_GC_freq_1!B11</f>
        <v>1218</v>
      </c>
      <c r="G12" s="11">
        <f>[8]PARS_cds_stat_loop_AT_GC_freq_1!B11</f>
        <v>683</v>
      </c>
      <c r="H12" s="4">
        <f>[9]PARS_cds_stat_stem_GC_AT_freq_1!B11</f>
        <v>724</v>
      </c>
      <c r="I12" s="4">
        <f>[10]PARS_cds_stat_loop_GC_AT_freq_1!B11</f>
        <v>563</v>
      </c>
      <c r="J12" s="4"/>
      <c r="K12" s="38"/>
      <c r="L12" s="2" t="s">
        <v>22</v>
      </c>
      <c r="M12" s="11">
        <f>[11]PARS_cds_stat_freq_10_chi_squar!B11</f>
        <v>150</v>
      </c>
      <c r="N12" s="11">
        <f>[11]PARS_cds_stat_freq_10_chi_squar!C11</f>
        <v>125</v>
      </c>
      <c r="O12" s="10">
        <f>[11]PARS_cds_stat_freq_10_chi_squar!D11</f>
        <v>0.54545454545454497</v>
      </c>
      <c r="P12" s="13">
        <f t="shared" si="0"/>
        <v>0.45454545454545453</v>
      </c>
      <c r="Q12" s="36"/>
      <c r="R12" s="37"/>
    </row>
    <row r="13" spans="1:29" x14ac:dyDescent="0.15">
      <c r="A13" s="9" t="s">
        <v>61</v>
      </c>
      <c r="B13" s="9"/>
      <c r="C13" s="9"/>
      <c r="D13" s="9">
        <f>SUM(D3:D12)</f>
        <v>13501</v>
      </c>
      <c r="E13" s="9">
        <f t="shared" ref="E13:I13" si="1">SUM(E3:E12)</f>
        <v>8874</v>
      </c>
      <c r="F13" s="9">
        <f t="shared" si="1"/>
        <v>5876</v>
      </c>
      <c r="G13" s="9">
        <f t="shared" si="1"/>
        <v>4296</v>
      </c>
      <c r="H13" s="9">
        <f t="shared" si="1"/>
        <v>6390</v>
      </c>
      <c r="I13" s="9">
        <f t="shared" si="1"/>
        <v>3759</v>
      </c>
      <c r="K13" s="38" t="s">
        <v>13</v>
      </c>
      <c r="L13" s="2" t="s">
        <v>21</v>
      </c>
      <c r="M13" s="11">
        <f>[11]PARS_cds_stat_freq_10_chi_squar!B12</f>
        <v>232</v>
      </c>
      <c r="N13" s="11">
        <f>[11]PARS_cds_stat_freq_10_chi_squar!C12</f>
        <v>164</v>
      </c>
      <c r="O13" s="10">
        <f>[11]PARS_cds_stat_freq_10_chi_squar!D12</f>
        <v>0.58585858585858597</v>
      </c>
      <c r="P13" s="13">
        <f t="shared" si="0"/>
        <v>0.41414141414141414</v>
      </c>
      <c r="Q13" s="36">
        <f>[11]PARS_cds_stat_freq_10_chi_squar!E13</f>
        <v>0.48656330664678099</v>
      </c>
      <c r="R13" s="37">
        <f>[11]PARS_cds_stat_freq_10_chi_squar!F13</f>
        <v>0.48546</v>
      </c>
    </row>
    <row r="14" spans="1:29" x14ac:dyDescent="0.15">
      <c r="A14" s="9"/>
      <c r="B14" s="9"/>
      <c r="C14" s="9"/>
      <c r="D14" s="9"/>
      <c r="E14" s="9"/>
      <c r="F14" s="9"/>
      <c r="G14" s="9"/>
      <c r="H14" s="9"/>
      <c r="I14" s="9"/>
      <c r="K14" s="38"/>
      <c r="L14" s="2" t="s">
        <v>22</v>
      </c>
      <c r="M14" s="11">
        <f>[11]PARS_cds_stat_freq_10_chi_squar!B13</f>
        <v>148</v>
      </c>
      <c r="N14" s="11">
        <f>[11]PARS_cds_stat_freq_10_chi_squar!C13</f>
        <v>117</v>
      </c>
      <c r="O14" s="10">
        <f>[11]PARS_cds_stat_freq_10_chi_squar!D13</f>
        <v>0.55849056603773595</v>
      </c>
      <c r="P14" s="13">
        <f t="shared" si="0"/>
        <v>0.44150943396226416</v>
      </c>
      <c r="Q14" s="36"/>
      <c r="R14" s="37"/>
    </row>
    <row r="15" spans="1:29" x14ac:dyDescent="0.15">
      <c r="A15" s="9"/>
      <c r="B15" s="9"/>
      <c r="C15" s="9"/>
      <c r="D15" s="9"/>
      <c r="E15" s="9"/>
      <c r="F15" s="9"/>
      <c r="G15" s="9"/>
      <c r="H15" s="9"/>
      <c r="I15" s="9"/>
      <c r="K15" s="38" t="s">
        <v>14</v>
      </c>
      <c r="L15" s="2" t="s">
        <v>21</v>
      </c>
      <c r="M15" s="11">
        <f>[11]PARS_cds_stat_freq_10_chi_squar!B14</f>
        <v>195</v>
      </c>
      <c r="N15" s="11">
        <f>[11]PARS_cds_stat_freq_10_chi_squar!C14</f>
        <v>165</v>
      </c>
      <c r="O15" s="10">
        <f>[11]PARS_cds_stat_freq_10_chi_squar!D14</f>
        <v>0.54166666666666696</v>
      </c>
      <c r="P15" s="13">
        <f t="shared" si="0"/>
        <v>0.45833333333333331</v>
      </c>
      <c r="Q15" s="36">
        <f>[11]PARS_cds_stat_freq_10_chi_squar!E15</f>
        <v>0.27256383333796902</v>
      </c>
      <c r="R15" s="37">
        <f>[11]PARS_cds_stat_freq_10_chi_squar!F15</f>
        <v>0.60162000000000004</v>
      </c>
    </row>
    <row r="16" spans="1:29" x14ac:dyDescent="0.15">
      <c r="A16" s="9" t="s">
        <v>62</v>
      </c>
      <c r="B16" s="9"/>
      <c r="C16" s="9"/>
      <c r="D16" s="9" t="s">
        <v>18</v>
      </c>
      <c r="E16" s="9" t="s">
        <v>35</v>
      </c>
      <c r="F16" s="9" t="s">
        <v>36</v>
      </c>
      <c r="G16" s="9" t="s">
        <v>25</v>
      </c>
      <c r="H16" s="9" t="s">
        <v>31</v>
      </c>
      <c r="I16" s="9" t="s">
        <v>32</v>
      </c>
      <c r="K16" s="38"/>
      <c r="L16" s="2" t="s">
        <v>22</v>
      </c>
      <c r="M16" s="11">
        <f>[11]PARS_cds_stat_freq_10_chi_squar!B15</f>
        <v>119</v>
      </c>
      <c r="N16" s="11">
        <f>[11]PARS_cds_stat_freq_10_chi_squar!C15</f>
        <v>110</v>
      </c>
      <c r="O16" s="10">
        <f>[11]PARS_cds_stat_freq_10_chi_squar!D15</f>
        <v>0.51965065502183405</v>
      </c>
      <c r="P16" s="13">
        <f t="shared" si="0"/>
        <v>0.48034934497816595</v>
      </c>
      <c r="Q16" s="36"/>
      <c r="R16" s="37"/>
    </row>
    <row r="17" spans="1:18" x14ac:dyDescent="0.15">
      <c r="A17" s="9" t="s">
        <v>52</v>
      </c>
      <c r="B17" s="9"/>
      <c r="C17" s="9"/>
      <c r="D17" s="25">
        <f t="shared" ref="D17:H17" si="2">D3/D$13</f>
        <v>0.51403599733353089</v>
      </c>
      <c r="E17" s="25">
        <f t="shared" si="2"/>
        <v>0.51611449177372093</v>
      </c>
      <c r="F17" s="25">
        <f t="shared" si="2"/>
        <v>0.42290673927842071</v>
      </c>
      <c r="G17" s="25">
        <f t="shared" si="2"/>
        <v>0.48626629422718809</v>
      </c>
      <c r="H17" s="25">
        <f t="shared" si="2"/>
        <v>0.56964006259780908</v>
      </c>
      <c r="I17" s="9">
        <f t="shared" ref="I17" si="3">I3/I$13</f>
        <v>0.51290236765097097</v>
      </c>
      <c r="K17" s="38" t="s">
        <v>15</v>
      </c>
      <c r="L17" s="2" t="s">
        <v>21</v>
      </c>
      <c r="M17" s="11">
        <f>[11]PARS_cds_stat_freq_10_chi_squar!B16</f>
        <v>225</v>
      </c>
      <c r="N17" s="11">
        <f>[11]PARS_cds_stat_freq_10_chi_squar!C16</f>
        <v>211</v>
      </c>
      <c r="O17" s="10">
        <f>[11]PARS_cds_stat_freq_10_chi_squar!D16</f>
        <v>0.51605504587156004</v>
      </c>
      <c r="P17" s="13">
        <f t="shared" si="0"/>
        <v>0.48394495412844035</v>
      </c>
      <c r="Q17" s="36">
        <f>[11]PARS_cds_stat_freq_10_chi_squar!E17</f>
        <v>0.632458868059114</v>
      </c>
      <c r="R17" s="37">
        <f>[11]PARS_cds_stat_freq_10_chi_squar!F17</f>
        <v>0.42646000000000001</v>
      </c>
    </row>
    <row r="18" spans="1:18" x14ac:dyDescent="0.15">
      <c r="A18" s="9" t="s">
        <v>38</v>
      </c>
      <c r="B18" s="9"/>
      <c r="C18" s="9"/>
      <c r="D18" s="25">
        <f t="shared" ref="D18:H18" si="4">D4/D$13</f>
        <v>8.4882601288793422E-2</v>
      </c>
      <c r="E18" s="25">
        <f t="shared" si="4"/>
        <v>8.1361280144241599E-2</v>
      </c>
      <c r="F18" s="25">
        <f t="shared" si="4"/>
        <v>8.1347855684138867E-2</v>
      </c>
      <c r="G18" s="25">
        <f t="shared" si="4"/>
        <v>8.6824953445065176E-2</v>
      </c>
      <c r="H18" s="25">
        <f t="shared" si="4"/>
        <v>8.794992175273865E-2</v>
      </c>
      <c r="I18" s="9">
        <f>I4/I$13</f>
        <v>7.8212290502793297E-2</v>
      </c>
      <c r="K18" s="38"/>
      <c r="L18" s="2" t="s">
        <v>22</v>
      </c>
      <c r="M18" s="11">
        <f>[11]PARS_cds_stat_freq_10_chi_squar!B17</f>
        <v>133</v>
      </c>
      <c r="N18" s="11">
        <f>[11]PARS_cds_stat_freq_10_chi_squar!C17</f>
        <v>141</v>
      </c>
      <c r="O18" s="10">
        <f>[11]PARS_cds_stat_freq_10_chi_squar!D17</f>
        <v>0.485401459854015</v>
      </c>
      <c r="P18" s="13">
        <f t="shared" si="0"/>
        <v>0.51459854014598538</v>
      </c>
      <c r="Q18" s="36"/>
      <c r="R18" s="37"/>
    </row>
    <row r="19" spans="1:18" x14ac:dyDescent="0.15">
      <c r="A19" s="9" t="s">
        <v>53</v>
      </c>
      <c r="B19" s="9"/>
      <c r="C19" s="9"/>
      <c r="D19" s="25">
        <f t="shared" ref="D19:H19" si="5">D5/D$13</f>
        <v>4.4959632619805942E-2</v>
      </c>
      <c r="E19" s="25">
        <f t="shared" si="5"/>
        <v>4.8118097813838176E-2</v>
      </c>
      <c r="F19" s="25">
        <f t="shared" si="5"/>
        <v>4.6289993192648059E-2</v>
      </c>
      <c r="G19" s="25">
        <f t="shared" si="5"/>
        <v>5.4469273743016758E-2</v>
      </c>
      <c r="H19" s="25">
        <f t="shared" si="5"/>
        <v>4.4600938967136149E-2</v>
      </c>
      <c r="I19" s="9">
        <f t="shared" ref="I19:I26" si="6">I5/I$13</f>
        <v>4.3362596435222132E-2</v>
      </c>
      <c r="K19" s="38" t="s">
        <v>16</v>
      </c>
      <c r="L19" s="2" t="s">
        <v>21</v>
      </c>
      <c r="M19" s="11">
        <f>[11]PARS_cds_stat_freq_10_chi_squar!B18</f>
        <v>315</v>
      </c>
      <c r="N19" s="11">
        <f>[11]PARS_cds_stat_freq_10_chi_squar!C18</f>
        <v>244</v>
      </c>
      <c r="O19" s="10">
        <f>[11]PARS_cds_stat_freq_10_chi_squar!D18</f>
        <v>0.56350626118068003</v>
      </c>
      <c r="P19" s="13">
        <f t="shared" si="0"/>
        <v>0.43649373881932019</v>
      </c>
      <c r="Q19" s="36">
        <f>[11]PARS_cds_stat_freq_10_chi_squar!E19</f>
        <v>1.67280753888237</v>
      </c>
      <c r="R19" s="37">
        <f>[11]PARS_cds_stat_freq_10_chi_squar!F19</f>
        <v>0.19588</v>
      </c>
    </row>
    <row r="20" spans="1:18" x14ac:dyDescent="0.15">
      <c r="A20" s="9" t="s">
        <v>54</v>
      </c>
      <c r="B20" s="9"/>
      <c r="C20" s="9"/>
      <c r="D20" s="25">
        <f t="shared" ref="D20:H20" si="7">D6/D$13</f>
        <v>3.3256795792904227E-2</v>
      </c>
      <c r="E20" s="25">
        <f t="shared" si="7"/>
        <v>3.5384268649988733E-2</v>
      </c>
      <c r="F20" s="25">
        <f t="shared" si="7"/>
        <v>3.7950987066031311E-2</v>
      </c>
      <c r="G20" s="25">
        <f t="shared" si="7"/>
        <v>3.7011173184357544E-2</v>
      </c>
      <c r="H20" s="25">
        <f t="shared" si="7"/>
        <v>3.0829420970266041E-2</v>
      </c>
      <c r="I20" s="9">
        <f t="shared" si="6"/>
        <v>3.3785581271614788E-2</v>
      </c>
      <c r="K20" s="38"/>
      <c r="L20" s="2" t="s">
        <v>22</v>
      </c>
      <c r="M20" s="11">
        <f>[11]PARS_cds_stat_freq_10_chi_squar!B19</f>
        <v>208</v>
      </c>
      <c r="N20" s="11">
        <f>[11]PARS_cds_stat_freq_10_chi_squar!C19</f>
        <v>191</v>
      </c>
      <c r="O20" s="10">
        <f>[11]PARS_cds_stat_freq_10_chi_squar!D19</f>
        <v>0.52130325814536305</v>
      </c>
      <c r="P20" s="13">
        <f t="shared" si="0"/>
        <v>0.47869674185463656</v>
      </c>
      <c r="Q20" s="36"/>
      <c r="R20" s="37"/>
    </row>
    <row r="21" spans="1:18" x14ac:dyDescent="0.15">
      <c r="A21" s="9" t="s">
        <v>55</v>
      </c>
      <c r="B21" s="9"/>
      <c r="C21" s="9"/>
      <c r="D21" s="25">
        <f t="shared" ref="D21:H21" si="8">D7/D$13</f>
        <v>3.4367824605584768E-2</v>
      </c>
      <c r="E21" s="25">
        <f t="shared" si="8"/>
        <v>3.3017804823078659E-2</v>
      </c>
      <c r="F21" s="25">
        <f t="shared" si="8"/>
        <v>3.9652825051055142E-2</v>
      </c>
      <c r="G21" s="25">
        <f t="shared" si="8"/>
        <v>3.4916201117318434E-2</v>
      </c>
      <c r="H21" s="25">
        <f t="shared" si="8"/>
        <v>3.0985915492957747E-2</v>
      </c>
      <c r="I21" s="9">
        <f t="shared" si="6"/>
        <v>3.3253524873636607E-2</v>
      </c>
      <c r="K21" s="38" t="s">
        <v>17</v>
      </c>
      <c r="L21" s="2" t="s">
        <v>21</v>
      </c>
      <c r="M21" s="11">
        <f>[11]PARS_cds_stat_freq_10_chi_squar!B20</f>
        <v>1218</v>
      </c>
      <c r="N21" s="11">
        <f>[11]PARS_cds_stat_freq_10_chi_squar!C20</f>
        <v>724</v>
      </c>
      <c r="O21" s="10">
        <f>[11]PARS_cds_stat_freq_10_chi_squar!D20</f>
        <v>0.62718846549948504</v>
      </c>
      <c r="P21" s="13">
        <f t="shared" si="0"/>
        <v>0.37281153450051491</v>
      </c>
      <c r="Q21" s="36">
        <f>[11]PARS_cds_stat_freq_10_chi_squar!E21</f>
        <v>19.695043067124299</v>
      </c>
      <c r="R21" s="37">
        <f>[11]PARS_cds_stat_freq_10_chi_squar!F21</f>
        <v>9.0837000000000008E-6</v>
      </c>
    </row>
    <row r="22" spans="1:18" x14ac:dyDescent="0.15">
      <c r="A22" s="9" t="s">
        <v>56</v>
      </c>
      <c r="B22" s="9"/>
      <c r="C22" s="9"/>
      <c r="D22" s="25">
        <f t="shared" ref="D22:H22" si="9">D8/D$13</f>
        <v>3.1775424042663508E-2</v>
      </c>
      <c r="E22" s="25">
        <f t="shared" si="9"/>
        <v>3.1327473518142891E-2</v>
      </c>
      <c r="F22" s="25">
        <f t="shared" si="9"/>
        <v>3.9482641252552755E-2</v>
      </c>
      <c r="G22" s="25">
        <f t="shared" si="9"/>
        <v>3.4450651769087522E-2</v>
      </c>
      <c r="H22" s="25">
        <f t="shared" si="9"/>
        <v>2.5665101721439751E-2</v>
      </c>
      <c r="I22" s="9">
        <f t="shared" si="6"/>
        <v>3.1125299281723862E-2</v>
      </c>
      <c r="K22" s="38"/>
      <c r="L22" s="2" t="s">
        <v>22</v>
      </c>
      <c r="M22" s="11">
        <f>[11]PARS_cds_stat_freq_10_chi_squar!B21</f>
        <v>683</v>
      </c>
      <c r="N22" s="11">
        <f>[11]PARS_cds_stat_freq_10_chi_squar!C21</f>
        <v>563</v>
      </c>
      <c r="O22" s="10">
        <f>[11]PARS_cds_stat_freq_10_chi_squar!D21</f>
        <v>0.54815409309791296</v>
      </c>
      <c r="P22" s="13">
        <f t="shared" si="0"/>
        <v>0.4518459069020867</v>
      </c>
      <c r="Q22" s="36"/>
      <c r="R22" s="37"/>
    </row>
    <row r="23" spans="1:18" x14ac:dyDescent="0.15">
      <c r="A23" s="9" t="s">
        <v>57</v>
      </c>
      <c r="B23" s="9"/>
      <c r="C23" s="9"/>
      <c r="D23" s="25">
        <f t="shared" ref="D23:H23" si="10">D9/D$13</f>
        <v>2.8590474779645953E-2</v>
      </c>
      <c r="E23" s="25">
        <f t="shared" si="10"/>
        <v>2.7608744647284199E-2</v>
      </c>
      <c r="F23" s="25">
        <f t="shared" si="10"/>
        <v>3.3185840707964605E-2</v>
      </c>
      <c r="G23" s="25">
        <f t="shared" si="10"/>
        <v>2.7700186219739291E-2</v>
      </c>
      <c r="H23" s="25">
        <f t="shared" si="10"/>
        <v>2.5821596244131457E-2</v>
      </c>
      <c r="I23" s="9">
        <f t="shared" si="6"/>
        <v>2.9263101888800214E-2</v>
      </c>
      <c r="Q23" s="29"/>
      <c r="R23" s="30"/>
    </row>
    <row r="24" spans="1:18" x14ac:dyDescent="0.15">
      <c r="A24" s="9" t="s">
        <v>58</v>
      </c>
      <c r="B24" s="9"/>
      <c r="C24" s="9"/>
      <c r="D24" s="25">
        <f t="shared" ref="D24:H24" si="11">D10/D$13</f>
        <v>3.4367824605584768E-2</v>
      </c>
      <c r="E24" s="25">
        <f t="shared" si="11"/>
        <v>3.2679738562091505E-2</v>
      </c>
      <c r="F24" s="25">
        <f t="shared" si="11"/>
        <v>3.8291354663036077E-2</v>
      </c>
      <c r="G24" s="25">
        <f t="shared" si="11"/>
        <v>3.0959031657355678E-2</v>
      </c>
      <c r="H24" s="25">
        <f t="shared" si="11"/>
        <v>3.3020344287949921E-2</v>
      </c>
      <c r="I24" s="9">
        <f t="shared" si="6"/>
        <v>3.7509976057462091E-2</v>
      </c>
    </row>
    <row r="25" spans="1:18" x14ac:dyDescent="0.15">
      <c r="A25" s="9" t="s">
        <v>59</v>
      </c>
      <c r="B25" s="9"/>
      <c r="C25" s="9"/>
      <c r="D25" s="25">
        <f t="shared" ref="D25:H25" si="12">D11/D$13</f>
        <v>4.3256055107029109E-2</v>
      </c>
      <c r="E25" s="25">
        <f t="shared" si="12"/>
        <v>4.7441965291863869E-2</v>
      </c>
      <c r="F25" s="25">
        <f t="shared" si="12"/>
        <v>5.3607896528250508E-2</v>
      </c>
      <c r="G25" s="25">
        <f t="shared" si="12"/>
        <v>4.8417132216014895E-2</v>
      </c>
      <c r="H25" s="25">
        <f t="shared" si="12"/>
        <v>3.8184663536776214E-2</v>
      </c>
      <c r="I25" s="9">
        <f t="shared" si="6"/>
        <v>5.0811386006916731E-2</v>
      </c>
    </row>
    <row r="26" spans="1:18" x14ac:dyDescent="0.15">
      <c r="A26" s="9" t="s">
        <v>60</v>
      </c>
      <c r="B26" s="9"/>
      <c r="C26" s="9"/>
      <c r="D26" s="25">
        <f t="shared" ref="D26:H26" si="13">D12/D$13</f>
        <v>0.15050736982445745</v>
      </c>
      <c r="E26" s="25">
        <f t="shared" si="13"/>
        <v>0.14694613477574939</v>
      </c>
      <c r="F26" s="25">
        <f t="shared" si="13"/>
        <v>0.20728386657590198</v>
      </c>
      <c r="G26" s="25">
        <f t="shared" si="13"/>
        <v>0.15898510242085662</v>
      </c>
      <c r="H26" s="25">
        <f t="shared" si="13"/>
        <v>0.113302034428795</v>
      </c>
      <c r="I26" s="9">
        <f t="shared" si="6"/>
        <v>0.14977387603085926</v>
      </c>
    </row>
    <row r="29" spans="1:18" x14ac:dyDescent="0.15">
      <c r="A29" s="23" t="s">
        <v>63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8"/>
      <c r="P29" s="18"/>
    </row>
    <row r="30" spans="1:18" x14ac:dyDescent="0.15">
      <c r="A30" s="17" t="s">
        <v>62</v>
      </c>
      <c r="B30" s="17" t="s">
        <v>5</v>
      </c>
      <c r="C30" s="17" t="s">
        <v>6</v>
      </c>
      <c r="D30" s="17" t="s">
        <v>18</v>
      </c>
      <c r="E30" s="17" t="s">
        <v>29</v>
      </c>
      <c r="F30" s="17" t="s">
        <v>24</v>
      </c>
      <c r="G30" s="17" t="s">
        <v>25</v>
      </c>
      <c r="H30" s="17" t="s">
        <v>31</v>
      </c>
      <c r="I30" s="17" t="s">
        <v>32</v>
      </c>
      <c r="J30" s="17"/>
      <c r="K30" s="17" t="s">
        <v>23</v>
      </c>
      <c r="L30" s="17" t="s">
        <v>19</v>
      </c>
      <c r="M30" s="17" t="s">
        <v>27</v>
      </c>
      <c r="N30" s="17" t="s">
        <v>26</v>
      </c>
      <c r="O30" s="18" t="s">
        <v>28</v>
      </c>
      <c r="P30" s="17" t="s">
        <v>37</v>
      </c>
      <c r="Q30" s="19" t="s">
        <v>34</v>
      </c>
      <c r="R30" s="20" t="s">
        <v>20</v>
      </c>
    </row>
    <row r="31" spans="1:18" x14ac:dyDescent="0.15">
      <c r="A31" s="17" t="s">
        <v>52</v>
      </c>
      <c r="B31" s="17">
        <f>[12]PARS_utr_stat_SNPs_freq_10!B2</f>
        <v>1163</v>
      </c>
      <c r="C31" s="17">
        <f>[13]PARS_utr_stat_gene_freq_10!B2</f>
        <v>629</v>
      </c>
      <c r="D31" s="17">
        <f>[14]PARS_utr_stat_stem_freq_10!B2</f>
        <v>613</v>
      </c>
      <c r="E31" s="17">
        <f>[15]PARS_utr_stat_loop_freq_10!B2</f>
        <v>550</v>
      </c>
      <c r="F31" s="4">
        <f>[16]PARS_utr_stat_stem_AT_GC_freq_1!B2</f>
        <v>306</v>
      </c>
      <c r="G31" s="17">
        <f>[17]PARS_utr_stat_loop_AT_GC_freq_1!B2</f>
        <v>302</v>
      </c>
      <c r="H31" s="4">
        <f>[18]PARS_utr_stat_stem_GC_AT_freq_1!B2</f>
        <v>205</v>
      </c>
      <c r="I31" s="4">
        <f>[19]PARS_utr_stat_loop_GC_AT_freq_1!B2</f>
        <v>141</v>
      </c>
      <c r="J31" s="4"/>
      <c r="K31" s="38" t="s">
        <v>8</v>
      </c>
      <c r="L31" s="17" t="s">
        <v>21</v>
      </c>
      <c r="M31" s="17">
        <f>[20]PARS_utr_stat_freq_10_chi_squar!B2</f>
        <v>306</v>
      </c>
      <c r="N31" s="17">
        <f>[20]PARS_utr_stat_freq_10_chi_squar!C2</f>
        <v>205</v>
      </c>
      <c r="O31" s="18">
        <f>[20]PARS_utr_stat_freq_10_chi_squar!D2</f>
        <v>0.598825831702544</v>
      </c>
      <c r="P31" s="18">
        <f>N31/(M31+N31)</f>
        <v>0.40117416829745595</v>
      </c>
      <c r="Q31" s="36">
        <f>[20]PARS_utr_stat_freq_10_chi_squar!E3</f>
        <v>7.0533416192434002</v>
      </c>
      <c r="R31" s="37">
        <f>[20]PARS_utr_stat_freq_10_chi_squar!F3</f>
        <v>7.9118000000000001E-3</v>
      </c>
    </row>
    <row r="32" spans="1:18" x14ac:dyDescent="0.15">
      <c r="A32" s="17" t="s">
        <v>38</v>
      </c>
      <c r="B32" s="17">
        <f>[12]PARS_utr_stat_SNPs_freq_10!B3</f>
        <v>185</v>
      </c>
      <c r="C32" s="17">
        <f>[13]PARS_utr_stat_gene_freq_10!B3</f>
        <v>156</v>
      </c>
      <c r="D32" s="17">
        <f>[14]PARS_utr_stat_stem_freq_10!B3</f>
        <v>99</v>
      </c>
      <c r="E32" s="17">
        <f>[15]PARS_utr_stat_loop_freq_10!B3</f>
        <v>86</v>
      </c>
      <c r="F32" s="4">
        <f>[16]PARS_utr_stat_stem_AT_GC_freq_1!B3</f>
        <v>43</v>
      </c>
      <c r="G32" s="17">
        <f>[17]PARS_utr_stat_loop_AT_GC_freq_1!B3</f>
        <v>39</v>
      </c>
      <c r="H32" s="4">
        <f>[18]PARS_utr_stat_stem_GC_AT_freq_1!B3</f>
        <v>38</v>
      </c>
      <c r="I32" s="4">
        <f>[19]PARS_utr_stat_loop_GC_AT_freq_1!B3</f>
        <v>32</v>
      </c>
      <c r="J32" s="4"/>
      <c r="K32" s="38"/>
      <c r="L32" s="17" t="s">
        <v>22</v>
      </c>
      <c r="M32" s="17">
        <f>[20]PARS_utr_stat_freq_10_chi_squar!B3</f>
        <v>302</v>
      </c>
      <c r="N32" s="17">
        <f>[20]PARS_utr_stat_freq_10_chi_squar!C3</f>
        <v>141</v>
      </c>
      <c r="O32" s="18">
        <f>[20]PARS_utr_stat_freq_10_chi_squar!D3</f>
        <v>0.68171557562076701</v>
      </c>
      <c r="P32" s="18">
        <f t="shared" ref="P32:P50" si="14">N32/(M32+N32)</f>
        <v>0.31828442437923249</v>
      </c>
      <c r="Q32" s="36">
        <f>[20]PARS_utr_stat_freq_10_chi_squar!E4</f>
        <v>0</v>
      </c>
      <c r="R32" s="37">
        <f>[20]PARS_utr_stat_freq_10_chi_squar!F4</f>
        <v>0</v>
      </c>
    </row>
    <row r="33" spans="1:18" x14ac:dyDescent="0.15">
      <c r="A33" s="17" t="s">
        <v>53</v>
      </c>
      <c r="B33" s="17">
        <f>[12]PARS_utr_stat_SNPs_freq_10!B4</f>
        <v>99</v>
      </c>
      <c r="C33" s="17">
        <f>[13]PARS_utr_stat_gene_freq_10!B4</f>
        <v>88</v>
      </c>
      <c r="D33" s="17">
        <f>[14]PARS_utr_stat_stem_freq_10!B4</f>
        <v>55</v>
      </c>
      <c r="E33" s="17">
        <f>[15]PARS_utr_stat_loop_freq_10!B4</f>
        <v>44</v>
      </c>
      <c r="F33" s="4">
        <f>[16]PARS_utr_stat_stem_AT_GC_freq_1!B4</f>
        <v>23</v>
      </c>
      <c r="G33" s="17">
        <f>[17]PARS_utr_stat_loop_AT_GC_freq_1!B4</f>
        <v>30</v>
      </c>
      <c r="H33" s="4">
        <f>[18]PARS_utr_stat_stem_GC_AT_freq_1!B4</f>
        <v>23</v>
      </c>
      <c r="I33" s="4">
        <f>[19]PARS_utr_stat_loop_GC_AT_freq_1!B4</f>
        <v>11</v>
      </c>
      <c r="J33" s="4"/>
      <c r="K33" s="38" t="s">
        <v>9</v>
      </c>
      <c r="L33" s="17" t="s">
        <v>21</v>
      </c>
      <c r="M33" s="17">
        <f>[20]PARS_utr_stat_freq_10_chi_squar!B4</f>
        <v>43</v>
      </c>
      <c r="N33" s="17">
        <f>[20]PARS_utr_stat_freq_10_chi_squar!C4</f>
        <v>38</v>
      </c>
      <c r="O33" s="18">
        <f>[20]PARS_utr_stat_freq_10_chi_squar!D4</f>
        <v>0.530864197530864</v>
      </c>
      <c r="P33" s="18">
        <f t="shared" si="14"/>
        <v>0.46913580246913578</v>
      </c>
      <c r="Q33" s="36">
        <f>[20]PARS_utr_stat_freq_10_chi_squar!E5</f>
        <v>5.1736858973776202E-2</v>
      </c>
      <c r="R33" s="37">
        <f>[20]PARS_utr_stat_freq_10_chi_squar!F5</f>
        <v>0.82006999999999997</v>
      </c>
    </row>
    <row r="34" spans="1:18" x14ac:dyDescent="0.15">
      <c r="A34" s="17" t="s">
        <v>54</v>
      </c>
      <c r="B34" s="17">
        <f>[12]PARS_utr_stat_SNPs_freq_10!B5</f>
        <v>98</v>
      </c>
      <c r="C34" s="17">
        <f>[13]PARS_utr_stat_gene_freq_10!B5</f>
        <v>90</v>
      </c>
      <c r="D34" s="17">
        <f>[14]PARS_utr_stat_stem_freq_10!B5</f>
        <v>51</v>
      </c>
      <c r="E34" s="17">
        <f>[15]PARS_utr_stat_loop_freq_10!B5</f>
        <v>47</v>
      </c>
      <c r="F34" s="4">
        <f>[16]PARS_utr_stat_stem_AT_GC_freq_1!B5</f>
        <v>27</v>
      </c>
      <c r="G34" s="17">
        <f>[17]PARS_utr_stat_loop_AT_GC_freq_1!B5</f>
        <v>22</v>
      </c>
      <c r="H34" s="4">
        <f>[18]PARS_utr_stat_stem_GC_AT_freq_1!B5</f>
        <v>17</v>
      </c>
      <c r="I34" s="4">
        <f>[19]PARS_utr_stat_loop_GC_AT_freq_1!B5</f>
        <v>16</v>
      </c>
      <c r="J34" s="4"/>
      <c r="K34" s="38"/>
      <c r="L34" s="17" t="s">
        <v>22</v>
      </c>
      <c r="M34" s="17">
        <f>[20]PARS_utr_stat_freq_10_chi_squar!B5</f>
        <v>39</v>
      </c>
      <c r="N34" s="17">
        <f>[20]PARS_utr_stat_freq_10_chi_squar!C5</f>
        <v>32</v>
      </c>
      <c r="O34" s="18">
        <f>[20]PARS_utr_stat_freq_10_chi_squar!D5</f>
        <v>0.54929577464788704</v>
      </c>
      <c r="P34" s="18">
        <f t="shared" si="14"/>
        <v>0.45070422535211269</v>
      </c>
      <c r="Q34" s="36">
        <f>[20]PARS_utr_stat_freq_10_chi_squar!E6</f>
        <v>0</v>
      </c>
      <c r="R34" s="37">
        <f>[20]PARS_utr_stat_freq_10_chi_squar!F6</f>
        <v>0</v>
      </c>
    </row>
    <row r="35" spans="1:18" x14ac:dyDescent="0.15">
      <c r="A35" s="17" t="s">
        <v>55</v>
      </c>
      <c r="B35" s="17">
        <f>[12]PARS_utr_stat_SNPs_freq_10!B6</f>
        <v>72</v>
      </c>
      <c r="C35" s="17">
        <f>[13]PARS_utr_stat_gene_freq_10!B6</f>
        <v>64</v>
      </c>
      <c r="D35" s="17">
        <f>[14]PARS_utr_stat_stem_freq_10!B6</f>
        <v>35</v>
      </c>
      <c r="E35" s="17">
        <f>[15]PARS_utr_stat_loop_freq_10!B6</f>
        <v>37</v>
      </c>
      <c r="F35" s="4">
        <f>[16]PARS_utr_stat_stem_AT_GC_freq_1!B6</f>
        <v>21</v>
      </c>
      <c r="G35" s="17">
        <f>[17]PARS_utr_stat_loop_AT_GC_freq_1!B6</f>
        <v>18</v>
      </c>
      <c r="H35" s="4">
        <f>[18]PARS_utr_stat_stem_GC_AT_freq_1!B6</f>
        <v>12</v>
      </c>
      <c r="I35" s="4">
        <f>[19]PARS_utr_stat_loop_GC_AT_freq_1!B6</f>
        <v>12</v>
      </c>
      <c r="J35" s="4"/>
      <c r="K35" s="38" t="s">
        <v>10</v>
      </c>
      <c r="L35" s="17" t="s">
        <v>21</v>
      </c>
      <c r="M35" s="17">
        <f>[20]PARS_utr_stat_freq_10_chi_squar!B6</f>
        <v>23</v>
      </c>
      <c r="N35" s="17">
        <f>[20]PARS_utr_stat_freq_10_chi_squar!C6</f>
        <v>23</v>
      </c>
      <c r="O35" s="18">
        <f>[20]PARS_utr_stat_freq_10_chi_squar!D6</f>
        <v>0.5</v>
      </c>
      <c r="P35" s="18">
        <f t="shared" si="14"/>
        <v>0.5</v>
      </c>
      <c r="Q35" s="36">
        <f>[20]PARS_utr_stat_freq_10_chi_squar!E7</f>
        <v>4.8886129233101396</v>
      </c>
      <c r="R35" s="37">
        <f>[20]PARS_utr_stat_freq_10_chi_squar!F7</f>
        <v>2.7033999999999999E-2</v>
      </c>
    </row>
    <row r="36" spans="1:18" x14ac:dyDescent="0.15">
      <c r="A36" s="17" t="s">
        <v>56</v>
      </c>
      <c r="B36" s="17">
        <f>[12]PARS_utr_stat_SNPs_freq_10!B7</f>
        <v>59</v>
      </c>
      <c r="C36" s="17">
        <f>[13]PARS_utr_stat_gene_freq_10!B7</f>
        <v>57</v>
      </c>
      <c r="D36" s="17">
        <f>[14]PARS_utr_stat_stem_freq_10!B7</f>
        <v>29</v>
      </c>
      <c r="E36" s="17">
        <f>[15]PARS_utr_stat_loop_freq_10!B7</f>
        <v>30</v>
      </c>
      <c r="F36" s="4">
        <f>[16]PARS_utr_stat_stem_AT_GC_freq_1!B7</f>
        <v>16</v>
      </c>
      <c r="G36" s="17">
        <f>[17]PARS_utr_stat_loop_AT_GC_freq_1!B7</f>
        <v>13</v>
      </c>
      <c r="H36" s="4">
        <f>[18]PARS_utr_stat_stem_GC_AT_freq_1!B7</f>
        <v>10</v>
      </c>
      <c r="I36" s="4">
        <f>[19]PARS_utr_stat_loop_GC_AT_freq_1!B7</f>
        <v>11</v>
      </c>
      <c r="J36" s="4"/>
      <c r="K36" s="38"/>
      <c r="L36" s="17" t="s">
        <v>22</v>
      </c>
      <c r="M36" s="17">
        <f>[20]PARS_utr_stat_freq_10_chi_squar!B7</f>
        <v>30</v>
      </c>
      <c r="N36" s="17">
        <f>[20]PARS_utr_stat_freq_10_chi_squar!C7</f>
        <v>11</v>
      </c>
      <c r="O36" s="18">
        <f>[20]PARS_utr_stat_freq_10_chi_squar!D7</f>
        <v>0.73170731707317105</v>
      </c>
      <c r="P36" s="18">
        <f t="shared" si="14"/>
        <v>0.26829268292682928</v>
      </c>
      <c r="Q36" s="36">
        <f>[20]PARS_utr_stat_freq_10_chi_squar!E8</f>
        <v>0</v>
      </c>
      <c r="R36" s="37">
        <f>[20]PARS_utr_stat_freq_10_chi_squar!F8</f>
        <v>0</v>
      </c>
    </row>
    <row r="37" spans="1:18" x14ac:dyDescent="0.15">
      <c r="A37" s="17" t="s">
        <v>57</v>
      </c>
      <c r="B37" s="17">
        <f>[12]PARS_utr_stat_SNPs_freq_10!B8</f>
        <v>54</v>
      </c>
      <c r="C37" s="17">
        <f>[13]PARS_utr_stat_gene_freq_10!B8</f>
        <v>51</v>
      </c>
      <c r="D37" s="17">
        <f>[14]PARS_utr_stat_stem_freq_10!B8</f>
        <v>33</v>
      </c>
      <c r="E37" s="17">
        <f>[15]PARS_utr_stat_loop_freq_10!B8</f>
        <v>21</v>
      </c>
      <c r="F37" s="4">
        <f>[16]PARS_utr_stat_stem_AT_GC_freq_1!B8</f>
        <v>15</v>
      </c>
      <c r="G37" s="17">
        <f>[17]PARS_utr_stat_loop_AT_GC_freq_1!B8</f>
        <v>9</v>
      </c>
      <c r="H37" s="4">
        <f>[18]PARS_utr_stat_stem_GC_AT_freq_1!B8</f>
        <v>14</v>
      </c>
      <c r="I37" s="4">
        <f>[19]PARS_utr_stat_loop_GC_AT_freq_1!B8</f>
        <v>6</v>
      </c>
      <c r="J37" s="4"/>
      <c r="K37" s="38" t="s">
        <v>11</v>
      </c>
      <c r="L37" s="17" t="s">
        <v>21</v>
      </c>
      <c r="M37" s="17">
        <f>[20]PARS_utr_stat_freq_10_chi_squar!B8</f>
        <v>27</v>
      </c>
      <c r="N37" s="17">
        <f>[20]PARS_utr_stat_freq_10_chi_squar!C8</f>
        <v>17</v>
      </c>
      <c r="O37" s="18">
        <f>[20]PARS_utr_stat_freq_10_chi_squar!D8</f>
        <v>0.61363636363636398</v>
      </c>
      <c r="P37" s="18">
        <f t="shared" si="14"/>
        <v>0.38636363636363635</v>
      </c>
      <c r="Q37" s="36">
        <f>[20]PARS_utr_stat_freq_10_chi_squar!E9</f>
        <v>0.102028980361174</v>
      </c>
      <c r="R37" s="37">
        <f>[20]PARS_utr_stat_freq_10_chi_squar!F9</f>
        <v>0.74941000000000002</v>
      </c>
    </row>
    <row r="38" spans="1:18" x14ac:dyDescent="0.15">
      <c r="A38" s="17" t="s">
        <v>58</v>
      </c>
      <c r="B38" s="17">
        <f>[12]PARS_utr_stat_SNPs_freq_10!B9</f>
        <v>69</v>
      </c>
      <c r="C38" s="17">
        <f>[13]PARS_utr_stat_gene_freq_10!B9</f>
        <v>58</v>
      </c>
      <c r="D38" s="17">
        <f>[14]PARS_utr_stat_stem_freq_10!B9</f>
        <v>38</v>
      </c>
      <c r="E38" s="17">
        <f>[15]PARS_utr_stat_loop_freq_10!B9</f>
        <v>31</v>
      </c>
      <c r="F38" s="4">
        <f>[16]PARS_utr_stat_stem_AT_GC_freq_1!B9</f>
        <v>22</v>
      </c>
      <c r="G38" s="17">
        <f>[17]PARS_utr_stat_loop_AT_GC_freq_1!B9</f>
        <v>13</v>
      </c>
      <c r="H38" s="4">
        <f>[18]PARS_utr_stat_stem_GC_AT_freq_1!B9</f>
        <v>13</v>
      </c>
      <c r="I38" s="4">
        <f>[19]PARS_utr_stat_loop_GC_AT_freq_1!B9</f>
        <v>16</v>
      </c>
      <c r="J38" s="4"/>
      <c r="K38" s="38"/>
      <c r="L38" s="17" t="s">
        <v>22</v>
      </c>
      <c r="M38" s="17">
        <f>[20]PARS_utr_stat_freq_10_chi_squar!B9</f>
        <v>22</v>
      </c>
      <c r="N38" s="17">
        <f>[20]PARS_utr_stat_freq_10_chi_squar!C9</f>
        <v>16</v>
      </c>
      <c r="O38" s="18">
        <f>[20]PARS_utr_stat_freq_10_chi_squar!D9</f>
        <v>0.57894736842105299</v>
      </c>
      <c r="P38" s="18">
        <f t="shared" si="14"/>
        <v>0.42105263157894735</v>
      </c>
      <c r="Q38" s="36">
        <f>[20]PARS_utr_stat_freq_10_chi_squar!E10</f>
        <v>0</v>
      </c>
      <c r="R38" s="37">
        <f>[20]PARS_utr_stat_freq_10_chi_squar!F10</f>
        <v>0</v>
      </c>
    </row>
    <row r="39" spans="1:18" x14ac:dyDescent="0.15">
      <c r="A39" s="17" t="s">
        <v>59</v>
      </c>
      <c r="B39" s="17">
        <f>[12]PARS_utr_stat_SNPs_freq_10!B10</f>
        <v>78</v>
      </c>
      <c r="C39" s="17">
        <f>[13]PARS_utr_stat_gene_freq_10!B10</f>
        <v>71</v>
      </c>
      <c r="D39" s="17">
        <f>[14]PARS_utr_stat_stem_freq_10!B10</f>
        <v>39</v>
      </c>
      <c r="E39" s="17">
        <f>[15]PARS_utr_stat_loop_freq_10!B10</f>
        <v>39</v>
      </c>
      <c r="F39" s="4">
        <f>[16]PARS_utr_stat_stem_AT_GC_freq_1!B10</f>
        <v>30</v>
      </c>
      <c r="G39" s="17">
        <f>[17]PARS_utr_stat_loop_AT_GC_freq_1!B10</f>
        <v>23</v>
      </c>
      <c r="H39" s="4">
        <f>[18]PARS_utr_stat_stem_GC_AT_freq_1!B10</f>
        <v>8</v>
      </c>
      <c r="I39" s="4">
        <f>[19]PARS_utr_stat_loop_GC_AT_freq_1!B10</f>
        <v>11</v>
      </c>
      <c r="J39" s="4"/>
      <c r="K39" s="38" t="s">
        <v>12</v>
      </c>
      <c r="L39" s="17" t="s">
        <v>21</v>
      </c>
      <c r="M39" s="17">
        <f>[20]PARS_utr_stat_freq_10_chi_squar!B10</f>
        <v>21</v>
      </c>
      <c r="N39" s="17">
        <f>[20]PARS_utr_stat_freq_10_chi_squar!C10</f>
        <v>12</v>
      </c>
      <c r="O39" s="18">
        <f>[20]PARS_utr_stat_freq_10_chi_squar!D10</f>
        <v>0.63636363636363602</v>
      </c>
      <c r="P39" s="18">
        <f t="shared" si="14"/>
        <v>0.36363636363636365</v>
      </c>
      <c r="Q39" s="36">
        <f>[20]PARS_utr_stat_freq_10_chi_squar!E11</f>
        <v>8.8111888111888206E-2</v>
      </c>
      <c r="R39" s="37">
        <f>[20]PARS_utr_stat_freq_10_chi_squar!F11</f>
        <v>0.76658999999999999</v>
      </c>
    </row>
    <row r="40" spans="1:18" x14ac:dyDescent="0.15">
      <c r="A40" s="17" t="s">
        <v>60</v>
      </c>
      <c r="B40" s="17">
        <f>[12]PARS_utr_stat_SNPs_freq_10!B11</f>
        <v>298</v>
      </c>
      <c r="C40" s="17">
        <f>[13]PARS_utr_stat_gene_freq_10!B11</f>
        <v>241</v>
      </c>
      <c r="D40" s="17">
        <f>[14]PARS_utr_stat_stem_freq_10!B11</f>
        <v>176</v>
      </c>
      <c r="E40" s="17">
        <f>[15]PARS_utr_stat_loop_freq_10!B11</f>
        <v>122</v>
      </c>
      <c r="F40" s="4">
        <f>[16]PARS_utr_stat_stem_AT_GC_freq_1!B11</f>
        <v>98</v>
      </c>
      <c r="G40" s="17">
        <f>[17]PARS_utr_stat_loop_AT_GC_freq_1!B11</f>
        <v>54</v>
      </c>
      <c r="H40" s="4">
        <f>[18]PARS_utr_stat_stem_GC_AT_freq_1!B11</f>
        <v>66</v>
      </c>
      <c r="I40" s="4">
        <f>[19]PARS_utr_stat_loop_GC_AT_freq_1!B11</f>
        <v>58</v>
      </c>
      <c r="J40" s="4"/>
      <c r="K40" s="38"/>
      <c r="L40" s="17" t="s">
        <v>22</v>
      </c>
      <c r="M40" s="17">
        <f>[20]PARS_utr_stat_freq_10_chi_squar!B11</f>
        <v>18</v>
      </c>
      <c r="N40" s="17">
        <f>[20]PARS_utr_stat_freq_10_chi_squar!C11</f>
        <v>12</v>
      </c>
      <c r="O40" s="18">
        <f>[20]PARS_utr_stat_freq_10_chi_squar!D11</f>
        <v>0.6</v>
      </c>
      <c r="P40" s="18">
        <f t="shared" si="14"/>
        <v>0.4</v>
      </c>
      <c r="Q40" s="36">
        <f>[20]PARS_utr_stat_freq_10_chi_squar!E12</f>
        <v>0</v>
      </c>
      <c r="R40" s="37">
        <f>[20]PARS_utr_stat_freq_10_chi_squar!F12</f>
        <v>0</v>
      </c>
    </row>
    <row r="41" spans="1:18" x14ac:dyDescent="0.15">
      <c r="A41" s="17" t="s">
        <v>61</v>
      </c>
      <c r="B41" s="17"/>
      <c r="C41" s="17"/>
      <c r="D41" s="17">
        <f>SUM(D31:D40)</f>
        <v>1168</v>
      </c>
      <c r="E41" s="17">
        <f t="shared" ref="E41:I41" si="15">SUM(E31:E40)</f>
        <v>1007</v>
      </c>
      <c r="F41" s="17">
        <f>SUM(F31:F40)</f>
        <v>601</v>
      </c>
      <c r="G41" s="17">
        <f t="shared" si="15"/>
        <v>523</v>
      </c>
      <c r="H41" s="17">
        <f t="shared" si="15"/>
        <v>406</v>
      </c>
      <c r="I41" s="17">
        <f t="shared" si="15"/>
        <v>314</v>
      </c>
      <c r="J41" s="17"/>
      <c r="K41" s="38" t="s">
        <v>13</v>
      </c>
      <c r="L41" s="17" t="s">
        <v>21</v>
      </c>
      <c r="M41" s="17">
        <f>[20]PARS_utr_stat_freq_10_chi_squar!B12</f>
        <v>16</v>
      </c>
      <c r="N41" s="17">
        <f>[20]PARS_utr_stat_freq_10_chi_squar!C12</f>
        <v>10</v>
      </c>
      <c r="O41" s="18">
        <f>[20]PARS_utr_stat_freq_10_chi_squar!D12</f>
        <v>0.61538461538461497</v>
      </c>
      <c r="P41" s="18">
        <f t="shared" si="14"/>
        <v>0.38461538461538464</v>
      </c>
      <c r="Q41" s="36">
        <f>[20]PARS_utr_stat_freq_10_chi_squar!E13</f>
        <v>0.27840933013346802</v>
      </c>
      <c r="R41" s="37">
        <f>[20]PARS_utr_stat_freq_10_chi_squar!F13</f>
        <v>0.59775</v>
      </c>
    </row>
    <row r="42" spans="1:18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8"/>
      <c r="L42" s="17" t="s">
        <v>22</v>
      </c>
      <c r="M42" s="17">
        <f>[20]PARS_utr_stat_freq_10_chi_squar!B13</f>
        <v>13</v>
      </c>
      <c r="N42" s="17">
        <f>[20]PARS_utr_stat_freq_10_chi_squar!C13</f>
        <v>11</v>
      </c>
      <c r="O42" s="18">
        <f>[20]PARS_utr_stat_freq_10_chi_squar!D13</f>
        <v>0.54166666666666696</v>
      </c>
      <c r="P42" s="18">
        <f t="shared" si="14"/>
        <v>0.45833333333333331</v>
      </c>
      <c r="Q42" s="36">
        <f>[20]PARS_utr_stat_freq_10_chi_squar!E14</f>
        <v>0</v>
      </c>
      <c r="R42" s="37">
        <f>[20]PARS_utr_stat_freq_10_chi_squar!F14</f>
        <v>0</v>
      </c>
    </row>
    <row r="43" spans="1:18" x14ac:dyDescent="0.1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38" t="s">
        <v>14</v>
      </c>
      <c r="L43" s="17" t="s">
        <v>21</v>
      </c>
      <c r="M43" s="17">
        <f>[20]PARS_utr_stat_freq_10_chi_squar!B14</f>
        <v>15</v>
      </c>
      <c r="N43" s="17">
        <f>[20]PARS_utr_stat_freq_10_chi_squar!C14</f>
        <v>14</v>
      </c>
      <c r="O43" s="18">
        <f>[20]PARS_utr_stat_freq_10_chi_squar!D14</f>
        <v>0.51724137931034497</v>
      </c>
      <c r="P43" s="18">
        <f t="shared" si="14"/>
        <v>0.48275862068965519</v>
      </c>
      <c r="Q43" s="36">
        <f>[20]PARS_utr_stat_freq_10_chi_squar!E15</f>
        <v>0.27310344827586203</v>
      </c>
      <c r="R43" s="37">
        <f>[20]PARS_utr_stat_freq_10_chi_squar!F15</f>
        <v>0.60126000000000002</v>
      </c>
    </row>
    <row r="44" spans="1:18" x14ac:dyDescent="0.15">
      <c r="A44" s="17" t="s">
        <v>62</v>
      </c>
      <c r="B44" s="17"/>
      <c r="C44" s="17"/>
      <c r="D44" s="17" t="s">
        <v>18</v>
      </c>
      <c r="E44" s="17" t="s">
        <v>35</v>
      </c>
      <c r="F44" s="17" t="s">
        <v>24</v>
      </c>
      <c r="G44" s="17" t="s">
        <v>25</v>
      </c>
      <c r="H44" s="17" t="s">
        <v>31</v>
      </c>
      <c r="I44" s="17" t="s">
        <v>32</v>
      </c>
      <c r="J44" s="17"/>
      <c r="K44" s="38"/>
      <c r="L44" s="17" t="s">
        <v>22</v>
      </c>
      <c r="M44" s="17">
        <f>[20]PARS_utr_stat_freq_10_chi_squar!B15</f>
        <v>9</v>
      </c>
      <c r="N44" s="17">
        <f>[20]PARS_utr_stat_freq_10_chi_squar!C15</f>
        <v>6</v>
      </c>
      <c r="O44" s="18">
        <f>[20]PARS_utr_stat_freq_10_chi_squar!D15</f>
        <v>0.6</v>
      </c>
      <c r="P44" s="18">
        <f t="shared" si="14"/>
        <v>0.4</v>
      </c>
      <c r="Q44" s="36">
        <f>[20]PARS_utr_stat_freq_10_chi_squar!E16</f>
        <v>0</v>
      </c>
      <c r="R44" s="37">
        <f>[20]PARS_utr_stat_freq_10_chi_squar!F16</f>
        <v>0</v>
      </c>
    </row>
    <row r="45" spans="1:18" x14ac:dyDescent="0.15">
      <c r="A45" s="17" t="s">
        <v>52</v>
      </c>
      <c r="B45" s="17"/>
      <c r="C45" s="17"/>
      <c r="D45" s="25">
        <f t="shared" ref="D45:H45" si="16">D31/D$41</f>
        <v>0.52482876712328763</v>
      </c>
      <c r="E45" s="25">
        <f t="shared" si="16"/>
        <v>0.54617676266137039</v>
      </c>
      <c r="F45" s="25">
        <f t="shared" si="16"/>
        <v>0.50915141430948418</v>
      </c>
      <c r="G45" s="25">
        <f t="shared" si="16"/>
        <v>0.57743785850860418</v>
      </c>
      <c r="H45" s="25">
        <f t="shared" si="16"/>
        <v>0.50492610837438423</v>
      </c>
      <c r="I45" s="21">
        <f t="shared" ref="I45" si="17">I31/I$41</f>
        <v>0.44904458598726116</v>
      </c>
      <c r="J45" s="17"/>
      <c r="K45" s="38" t="s">
        <v>15</v>
      </c>
      <c r="L45" s="17" t="s">
        <v>21</v>
      </c>
      <c r="M45" s="17">
        <f>[20]PARS_utr_stat_freq_10_chi_squar!B16</f>
        <v>22</v>
      </c>
      <c r="N45" s="17">
        <f>[20]PARS_utr_stat_freq_10_chi_squar!C16</f>
        <v>13</v>
      </c>
      <c r="O45" s="18">
        <f>[20]PARS_utr_stat_freq_10_chi_squar!D16</f>
        <v>0.628571428571429</v>
      </c>
      <c r="P45" s="18">
        <f t="shared" si="14"/>
        <v>0.37142857142857144</v>
      </c>
      <c r="Q45" s="36">
        <f>[20]PARS_utr_stat_freq_10_chi_squar!E17</f>
        <v>2.0804154432284201</v>
      </c>
      <c r="R45" s="37">
        <f>[20]PARS_utr_stat_freq_10_chi_squar!F17</f>
        <v>0.1492</v>
      </c>
    </row>
    <row r="46" spans="1:18" x14ac:dyDescent="0.15">
      <c r="A46" s="17" t="s">
        <v>38</v>
      </c>
      <c r="B46" s="17"/>
      <c r="C46" s="17"/>
      <c r="D46" s="25">
        <f t="shared" ref="D46:H46" si="18">D32/D$41</f>
        <v>8.4760273972602745E-2</v>
      </c>
      <c r="E46" s="25">
        <f t="shared" si="18"/>
        <v>8.5402184707050646E-2</v>
      </c>
      <c r="F46" s="25">
        <f t="shared" si="18"/>
        <v>7.1547420965058242E-2</v>
      </c>
      <c r="G46" s="25">
        <f t="shared" si="18"/>
        <v>7.4569789674952203E-2</v>
      </c>
      <c r="H46" s="25">
        <f t="shared" si="18"/>
        <v>9.3596059113300489E-2</v>
      </c>
      <c r="I46" s="21">
        <f t="shared" ref="I46" si="19">I32/I$41</f>
        <v>0.10191082802547771</v>
      </c>
      <c r="J46" s="17"/>
      <c r="K46" s="38"/>
      <c r="L46" s="17" t="s">
        <v>22</v>
      </c>
      <c r="M46" s="17">
        <f>[20]PARS_utr_stat_freq_10_chi_squar!B17</f>
        <v>13</v>
      </c>
      <c r="N46" s="17">
        <f>[20]PARS_utr_stat_freq_10_chi_squar!C17</f>
        <v>16</v>
      </c>
      <c r="O46" s="18">
        <f>[20]PARS_utr_stat_freq_10_chi_squar!D17</f>
        <v>0.44827586206896602</v>
      </c>
      <c r="P46" s="18">
        <f t="shared" si="14"/>
        <v>0.55172413793103448</v>
      </c>
      <c r="Q46" s="36">
        <f>[20]PARS_utr_stat_freq_10_chi_squar!E18</f>
        <v>0</v>
      </c>
      <c r="R46" s="37">
        <f>[20]PARS_utr_stat_freq_10_chi_squar!F18</f>
        <v>0</v>
      </c>
    </row>
    <row r="47" spans="1:18" x14ac:dyDescent="0.15">
      <c r="A47" s="17" t="s">
        <v>53</v>
      </c>
      <c r="B47" s="17"/>
      <c r="C47" s="17"/>
      <c r="D47" s="25">
        <f t="shared" ref="D47:H47" si="20">D33/D$41</f>
        <v>4.7089041095890412E-2</v>
      </c>
      <c r="E47" s="25">
        <f t="shared" si="20"/>
        <v>4.3694141012909631E-2</v>
      </c>
      <c r="F47" s="25">
        <f t="shared" si="20"/>
        <v>3.8269550748752081E-2</v>
      </c>
      <c r="G47" s="25">
        <f t="shared" si="20"/>
        <v>5.736137667304015E-2</v>
      </c>
      <c r="H47" s="25">
        <f t="shared" si="20"/>
        <v>5.6650246305418719E-2</v>
      </c>
      <c r="I47" s="21">
        <f t="shared" ref="I47" si="21">I33/I$41</f>
        <v>3.5031847133757961E-2</v>
      </c>
      <c r="J47" s="17"/>
      <c r="K47" s="38" t="s">
        <v>16</v>
      </c>
      <c r="L47" s="17" t="s">
        <v>21</v>
      </c>
      <c r="M47" s="17">
        <f>[20]PARS_utr_stat_freq_10_chi_squar!B18</f>
        <v>30</v>
      </c>
      <c r="N47" s="17">
        <f>[20]PARS_utr_stat_freq_10_chi_squar!C18</f>
        <v>8</v>
      </c>
      <c r="O47" s="18">
        <f>[20]PARS_utr_stat_freq_10_chi_squar!D18</f>
        <v>0.78947368421052599</v>
      </c>
      <c r="P47" s="18">
        <f t="shared" si="14"/>
        <v>0.21052631578947367</v>
      </c>
      <c r="Q47" s="36">
        <f>[20]PARS_utr_stat_freq_10_chi_squar!E19</f>
        <v>1.1796311270026201</v>
      </c>
      <c r="R47" s="37">
        <f>[20]PARS_utr_stat_freq_10_chi_squar!F19</f>
        <v>0.27743000000000001</v>
      </c>
    </row>
    <row r="48" spans="1:18" x14ac:dyDescent="0.15">
      <c r="A48" s="17" t="s">
        <v>54</v>
      </c>
      <c r="B48" s="17"/>
      <c r="C48" s="17"/>
      <c r="D48" s="25">
        <f t="shared" ref="D48:H48" si="22">D34/D$41</f>
        <v>4.3664383561643837E-2</v>
      </c>
      <c r="E48" s="25">
        <f t="shared" si="22"/>
        <v>4.667328699106256E-2</v>
      </c>
      <c r="F48" s="25">
        <f t="shared" si="22"/>
        <v>4.4925124792013313E-2</v>
      </c>
      <c r="G48" s="25">
        <f t="shared" si="22"/>
        <v>4.2065009560229447E-2</v>
      </c>
      <c r="H48" s="25">
        <f t="shared" si="22"/>
        <v>4.1871921182266007E-2</v>
      </c>
      <c r="I48" s="21">
        <f t="shared" ref="I48" si="23">I34/I$41</f>
        <v>5.0955414012738856E-2</v>
      </c>
      <c r="J48" s="17"/>
      <c r="K48" s="38"/>
      <c r="L48" s="17" t="s">
        <v>22</v>
      </c>
      <c r="M48" s="17">
        <f>[20]PARS_utr_stat_freq_10_chi_squar!B19</f>
        <v>23</v>
      </c>
      <c r="N48" s="17">
        <f>[20]PARS_utr_stat_freq_10_chi_squar!C19</f>
        <v>11</v>
      </c>
      <c r="O48" s="18">
        <f>[20]PARS_utr_stat_freq_10_chi_squar!D19</f>
        <v>0.67647058823529405</v>
      </c>
      <c r="P48" s="18">
        <f t="shared" si="14"/>
        <v>0.3235294117647059</v>
      </c>
      <c r="Q48" s="36">
        <f>[20]PARS_utr_stat_freq_10_chi_squar!E20</f>
        <v>0</v>
      </c>
      <c r="R48" s="37">
        <f>[20]PARS_utr_stat_freq_10_chi_squar!F20</f>
        <v>0</v>
      </c>
    </row>
    <row r="49" spans="1:18" x14ac:dyDescent="0.15">
      <c r="A49" s="17" t="s">
        <v>55</v>
      </c>
      <c r="B49" s="17"/>
      <c r="C49" s="17"/>
      <c r="D49" s="25">
        <f t="shared" ref="D49:H49" si="24">D35/D$41</f>
        <v>2.9965753424657533E-2</v>
      </c>
      <c r="E49" s="25">
        <f t="shared" si="24"/>
        <v>3.6742800397219465E-2</v>
      </c>
      <c r="F49" s="25">
        <f t="shared" si="24"/>
        <v>3.4941763727121461E-2</v>
      </c>
      <c r="G49" s="25">
        <f t="shared" si="24"/>
        <v>3.4416826003824091E-2</v>
      </c>
      <c r="H49" s="25">
        <f t="shared" si="24"/>
        <v>2.9556650246305417E-2</v>
      </c>
      <c r="I49" s="21">
        <f t="shared" ref="I49" si="25">I35/I$41</f>
        <v>3.8216560509554139E-2</v>
      </c>
      <c r="J49" s="17"/>
      <c r="K49" s="38" t="s">
        <v>17</v>
      </c>
      <c r="L49" s="17" t="s">
        <v>21</v>
      </c>
      <c r="M49" s="17">
        <f>[20]PARS_utr_stat_freq_10_chi_squar!B20</f>
        <v>98</v>
      </c>
      <c r="N49" s="17">
        <f>[20]PARS_utr_stat_freq_10_chi_squar!C20</f>
        <v>66</v>
      </c>
      <c r="O49" s="18">
        <f>[20]PARS_utr_stat_freq_10_chi_squar!D20</f>
        <v>0.59756097560975596</v>
      </c>
      <c r="P49" s="18">
        <f t="shared" si="14"/>
        <v>0.40243902439024393</v>
      </c>
      <c r="Q49" s="36">
        <f>[20]PARS_utr_stat_freq_10_chi_squar!E21</f>
        <v>3.5830565299953299</v>
      </c>
      <c r="R49" s="37">
        <f>[20]PARS_utr_stat_freq_10_chi_squar!F21</f>
        <v>5.8372E-2</v>
      </c>
    </row>
    <row r="50" spans="1:18" x14ac:dyDescent="0.15">
      <c r="A50" s="17" t="s">
        <v>56</v>
      </c>
      <c r="B50" s="17"/>
      <c r="C50" s="17"/>
      <c r="D50" s="25">
        <f t="shared" ref="D50:H50" si="26">D36/D$41</f>
        <v>2.482876712328767E-2</v>
      </c>
      <c r="E50" s="25">
        <f t="shared" si="26"/>
        <v>2.9791459781529295E-2</v>
      </c>
      <c r="F50" s="25">
        <f t="shared" si="26"/>
        <v>2.6622296173044926E-2</v>
      </c>
      <c r="G50" s="25">
        <f t="shared" si="26"/>
        <v>2.4856596558317401E-2</v>
      </c>
      <c r="H50" s="25">
        <f t="shared" si="26"/>
        <v>2.4630541871921183E-2</v>
      </c>
      <c r="I50" s="21">
        <f t="shared" ref="I50" si="27">I36/I$41</f>
        <v>3.5031847133757961E-2</v>
      </c>
      <c r="J50" s="17"/>
      <c r="K50" s="38"/>
      <c r="L50" s="17" t="s">
        <v>22</v>
      </c>
      <c r="M50" s="17">
        <f>[20]PARS_utr_stat_freq_10_chi_squar!B21</f>
        <v>54</v>
      </c>
      <c r="N50" s="17">
        <f>[20]PARS_utr_stat_freq_10_chi_squar!C21</f>
        <v>58</v>
      </c>
      <c r="O50" s="18">
        <f>[20]PARS_utr_stat_freq_10_chi_squar!D21</f>
        <v>0.48214285714285698</v>
      </c>
      <c r="P50" s="18">
        <f t="shared" si="14"/>
        <v>0.5178571428571429</v>
      </c>
      <c r="Q50" s="36">
        <f>[20]PARS_utr_stat_freq_10_chi_squar!E22</f>
        <v>0</v>
      </c>
      <c r="R50" s="37">
        <f>[20]PARS_utr_stat_freq_10_chi_squar!F22</f>
        <v>0</v>
      </c>
    </row>
    <row r="51" spans="1:18" x14ac:dyDescent="0.15">
      <c r="A51" s="17" t="s">
        <v>57</v>
      </c>
      <c r="B51" s="17"/>
      <c r="C51" s="17"/>
      <c r="D51" s="25">
        <f t="shared" ref="D51:H51" si="28">D37/D$41</f>
        <v>2.8253424657534245E-2</v>
      </c>
      <c r="E51" s="25">
        <f t="shared" si="28"/>
        <v>2.0854021847070508E-2</v>
      </c>
      <c r="F51" s="25">
        <f t="shared" si="28"/>
        <v>2.4958402662229616E-2</v>
      </c>
      <c r="G51" s="25">
        <f t="shared" si="28"/>
        <v>1.7208413001912046E-2</v>
      </c>
      <c r="H51" s="25">
        <f t="shared" si="28"/>
        <v>3.4482758620689655E-2</v>
      </c>
      <c r="I51" s="21">
        <f t="shared" ref="I51" si="29">I37/I$41</f>
        <v>1.9108280254777069E-2</v>
      </c>
      <c r="J51" s="17"/>
      <c r="K51" s="17"/>
      <c r="L51" s="17"/>
      <c r="M51" s="17"/>
      <c r="N51" s="17"/>
      <c r="O51" s="18"/>
      <c r="P51" s="18"/>
    </row>
    <row r="52" spans="1:18" x14ac:dyDescent="0.15">
      <c r="A52" s="17" t="s">
        <v>58</v>
      </c>
      <c r="B52" s="17"/>
      <c r="C52" s="17"/>
      <c r="D52" s="25">
        <f t="shared" ref="D52:H52" si="30">D38/D$41</f>
        <v>3.2534246575342464E-2</v>
      </c>
      <c r="E52" s="25">
        <f t="shared" si="30"/>
        <v>3.0784508440913606E-2</v>
      </c>
      <c r="F52" s="25">
        <f t="shared" si="30"/>
        <v>3.6605657237936774E-2</v>
      </c>
      <c r="G52" s="25">
        <f t="shared" si="30"/>
        <v>2.4856596558317401E-2</v>
      </c>
      <c r="H52" s="25">
        <f t="shared" si="30"/>
        <v>3.2019704433497539E-2</v>
      </c>
      <c r="I52" s="21">
        <f t="shared" ref="I52" si="31">I38/I$41</f>
        <v>5.0955414012738856E-2</v>
      </c>
      <c r="J52" s="17"/>
      <c r="K52" s="17"/>
      <c r="L52" s="17"/>
      <c r="M52" s="17"/>
      <c r="N52" s="17"/>
      <c r="O52" s="18"/>
      <c r="P52" s="18"/>
    </row>
    <row r="53" spans="1:18" x14ac:dyDescent="0.15">
      <c r="A53" s="17" t="s">
        <v>59</v>
      </c>
      <c r="B53" s="17"/>
      <c r="C53" s="17"/>
      <c r="D53" s="25">
        <f t="shared" ref="D53:H53" si="32">D39/D$41</f>
        <v>3.3390410958904111E-2</v>
      </c>
      <c r="E53" s="25">
        <f t="shared" si="32"/>
        <v>3.8728897715988087E-2</v>
      </c>
      <c r="F53" s="25">
        <f t="shared" si="32"/>
        <v>4.9916805324459232E-2</v>
      </c>
      <c r="G53" s="25">
        <f t="shared" si="32"/>
        <v>4.3977055449330782E-2</v>
      </c>
      <c r="H53" s="25">
        <f t="shared" si="32"/>
        <v>1.9704433497536946E-2</v>
      </c>
      <c r="I53" s="21">
        <f t="shared" ref="I53" si="33">I39/I$41</f>
        <v>3.5031847133757961E-2</v>
      </c>
      <c r="J53" s="17"/>
      <c r="K53" s="17"/>
      <c r="L53" s="17"/>
      <c r="M53" s="17"/>
      <c r="N53" s="17"/>
      <c r="O53" s="18"/>
      <c r="P53" s="18"/>
    </row>
    <row r="54" spans="1:18" x14ac:dyDescent="0.15">
      <c r="A54" s="17" t="s">
        <v>60</v>
      </c>
      <c r="B54" s="17"/>
      <c r="C54" s="17"/>
      <c r="D54" s="25">
        <f t="shared" ref="D54:H54" si="34">D40/D$41</f>
        <v>0.15068493150684931</v>
      </c>
      <c r="E54" s="25">
        <f t="shared" si="34"/>
        <v>0.1211519364448858</v>
      </c>
      <c r="F54" s="25">
        <f t="shared" si="34"/>
        <v>0.16306156405990016</v>
      </c>
      <c r="G54" s="25">
        <f t="shared" si="34"/>
        <v>0.10325047801147227</v>
      </c>
      <c r="H54" s="25">
        <f t="shared" si="34"/>
        <v>0.1625615763546798</v>
      </c>
      <c r="I54" s="21">
        <f t="shared" ref="I54" si="35">I40/I$41</f>
        <v>0.18471337579617833</v>
      </c>
      <c r="J54" s="17"/>
      <c r="K54" s="17"/>
      <c r="L54" s="17"/>
      <c r="M54" s="17"/>
      <c r="N54" s="17"/>
      <c r="O54" s="18"/>
      <c r="P54" s="18"/>
    </row>
    <row r="57" spans="1:18" x14ac:dyDescent="0.15">
      <c r="A57" s="23" t="s">
        <v>64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8"/>
      <c r="P57" s="18"/>
    </row>
    <row r="58" spans="1:18" x14ac:dyDescent="0.15">
      <c r="A58" s="17" t="s">
        <v>62</v>
      </c>
      <c r="B58" s="17" t="s">
        <v>5</v>
      </c>
      <c r="C58" s="17" t="s">
        <v>6</v>
      </c>
      <c r="D58" s="17" t="s">
        <v>18</v>
      </c>
      <c r="E58" s="17" t="s">
        <v>29</v>
      </c>
      <c r="F58" s="17" t="s">
        <v>24</v>
      </c>
      <c r="G58" s="17" t="s">
        <v>25</v>
      </c>
      <c r="H58" s="17" t="s">
        <v>31</v>
      </c>
      <c r="I58" s="17" t="s">
        <v>32</v>
      </c>
      <c r="J58" s="17"/>
      <c r="K58" s="17" t="s">
        <v>23</v>
      </c>
      <c r="L58" s="17" t="s">
        <v>19</v>
      </c>
      <c r="M58" s="17" t="s">
        <v>27</v>
      </c>
      <c r="N58" s="17" t="s">
        <v>26</v>
      </c>
      <c r="O58" s="18" t="s">
        <v>28</v>
      </c>
      <c r="P58" s="17" t="s">
        <v>37</v>
      </c>
      <c r="Q58" s="19" t="s">
        <v>34</v>
      </c>
      <c r="R58" s="20" t="s">
        <v>20</v>
      </c>
    </row>
    <row r="59" spans="1:18" x14ac:dyDescent="0.15">
      <c r="A59" s="17" t="s">
        <v>52</v>
      </c>
      <c r="B59" s="17">
        <f>[21]PARS_syn_stat_SNPs_freq_10!B2</f>
        <v>4546</v>
      </c>
      <c r="C59" s="17">
        <f>[22]PARS_syn_stat_gene_freq_10!B2</f>
        <v>1106</v>
      </c>
      <c r="D59" s="17">
        <f>[23]PARS_syn_stat_stem_freq_10!B2</f>
        <v>2689</v>
      </c>
      <c r="E59" s="17">
        <f>[24]PARS_syn_stat_loop_freq_10!B2</f>
        <v>1857</v>
      </c>
      <c r="F59" s="4">
        <f>[25]PARS_syn_stat_stem_AT_GC_freq_1!B2</f>
        <v>1179</v>
      </c>
      <c r="G59" s="17">
        <f>[26]PARS_syn_stat_loop_AT_GC_freq_1!B2</f>
        <v>923</v>
      </c>
      <c r="H59" s="4">
        <f>[27]PARS_syn_stat_stem_GC_AT_freq_1!B2</f>
        <v>1321</v>
      </c>
      <c r="I59" s="4">
        <f>[28]PARS_syn_stat_loop_GC_AT_freq_1!B2</f>
        <v>803</v>
      </c>
      <c r="J59" s="4"/>
      <c r="K59" s="38" t="s">
        <v>8</v>
      </c>
      <c r="L59" s="17" t="s">
        <v>21</v>
      </c>
      <c r="M59" s="17">
        <f>[29]PARS_syn_stat_freq_10_chi_squar!B2</f>
        <v>1179</v>
      </c>
      <c r="N59" s="17">
        <f>[29]PARS_syn_stat_freq_10_chi_squar!C2</f>
        <v>1321</v>
      </c>
      <c r="O59" s="18">
        <f>[29]PARS_syn_stat_freq_10_chi_squar!D2</f>
        <v>0.47160000000000002</v>
      </c>
      <c r="P59" s="18">
        <f>N59/(M59+N59)</f>
        <v>0.52839999999999998</v>
      </c>
      <c r="Q59" s="36">
        <f>[29]PARS_syn_stat_freq_10_chi_squar!E3</f>
        <v>16.294502064104201</v>
      </c>
      <c r="R59" s="37">
        <f>[29]PARS_syn_stat_freq_10_chi_squar!F3</f>
        <v>5.4221000000000001E-5</v>
      </c>
    </row>
    <row r="60" spans="1:18" x14ac:dyDescent="0.15">
      <c r="A60" s="17" t="s">
        <v>38</v>
      </c>
      <c r="B60" s="17">
        <f>[21]PARS_syn_stat_SNPs_freq_10!B3</f>
        <v>1086</v>
      </c>
      <c r="C60" s="17">
        <f>[22]PARS_syn_stat_gene_freq_10!B3</f>
        <v>584</v>
      </c>
      <c r="D60" s="17">
        <f>[23]PARS_syn_stat_stem_freq_10!B3</f>
        <v>666</v>
      </c>
      <c r="E60" s="17">
        <f>[24]PARS_syn_stat_loop_freq_10!B3</f>
        <v>420</v>
      </c>
      <c r="F60" s="4">
        <f>[25]PARS_syn_stat_stem_AT_GC_freq_1!B3</f>
        <v>334</v>
      </c>
      <c r="G60" s="17">
        <f>[26]PARS_syn_stat_loop_AT_GC_freq_1!B3</f>
        <v>227</v>
      </c>
      <c r="H60" s="4">
        <f>[27]PARS_syn_stat_stem_GC_AT_freq_1!B3</f>
        <v>297</v>
      </c>
      <c r="I60" s="4">
        <f>[28]PARS_syn_stat_loop_GC_AT_freq_1!B3</f>
        <v>170</v>
      </c>
      <c r="J60" s="4"/>
      <c r="K60" s="38"/>
      <c r="L60" s="17" t="s">
        <v>22</v>
      </c>
      <c r="M60" s="17">
        <f>[29]PARS_syn_stat_freq_10_chi_squar!B3</f>
        <v>923</v>
      </c>
      <c r="N60" s="17">
        <f>[29]PARS_syn_stat_freq_10_chi_squar!C3</f>
        <v>803</v>
      </c>
      <c r="O60" s="18">
        <f>[29]PARS_syn_stat_freq_10_chi_squar!D3</f>
        <v>0.534762456546929</v>
      </c>
      <c r="P60" s="18">
        <f t="shared" ref="P60:P78" si="36">N60/(M60+N60)</f>
        <v>0.46523754345307067</v>
      </c>
      <c r="Q60" s="36">
        <f>[29]PARS_syn_stat_freq_10_chi_squar!E4</f>
        <v>0</v>
      </c>
      <c r="R60" s="37">
        <f>[29]PARS_syn_stat_freq_10_chi_squar!F4</f>
        <v>0</v>
      </c>
    </row>
    <row r="61" spans="1:18" x14ac:dyDescent="0.15">
      <c r="A61" s="17" t="s">
        <v>53</v>
      </c>
      <c r="B61" s="17">
        <f>[21]PARS_syn_stat_SNPs_freq_10!B4</f>
        <v>688</v>
      </c>
      <c r="C61" s="17">
        <f>[22]PARS_syn_stat_gene_freq_10!B4</f>
        <v>421</v>
      </c>
      <c r="D61" s="17">
        <f>[23]PARS_syn_stat_stem_freq_10!B4</f>
        <v>399</v>
      </c>
      <c r="E61" s="17">
        <f>[24]PARS_syn_stat_loop_freq_10!B4</f>
        <v>289</v>
      </c>
      <c r="F61" s="4">
        <f>[25]PARS_syn_stat_stem_AT_GC_freq_1!B4</f>
        <v>205</v>
      </c>
      <c r="G61" s="17">
        <f>[26]PARS_syn_stat_loop_AT_GC_freq_1!B4</f>
        <v>159</v>
      </c>
      <c r="H61" s="4">
        <f>[27]PARS_syn_stat_stem_GC_AT_freq_1!B4</f>
        <v>173</v>
      </c>
      <c r="I61" s="4">
        <f>[28]PARS_syn_stat_loop_GC_AT_freq_1!B4</f>
        <v>115</v>
      </c>
      <c r="J61" s="4"/>
      <c r="K61" s="38" t="s">
        <v>9</v>
      </c>
      <c r="L61" s="17" t="s">
        <v>21</v>
      </c>
      <c r="M61" s="17">
        <f>[29]PARS_syn_stat_freq_10_chi_squar!B4</f>
        <v>334</v>
      </c>
      <c r="N61" s="17">
        <f>[29]PARS_syn_stat_freq_10_chi_squar!C4</f>
        <v>297</v>
      </c>
      <c r="O61" s="18">
        <f>[29]PARS_syn_stat_freq_10_chi_squar!D4</f>
        <v>0.52931854199683004</v>
      </c>
      <c r="P61" s="18">
        <f t="shared" si="36"/>
        <v>0.47068145800316957</v>
      </c>
      <c r="Q61" s="36">
        <f>[29]PARS_syn_stat_freq_10_chi_squar!E5</f>
        <v>1.7729444342276599</v>
      </c>
      <c r="R61" s="37">
        <f>[29]PARS_syn_stat_freq_10_chi_squar!F5</f>
        <v>0.18301999999999999</v>
      </c>
    </row>
    <row r="62" spans="1:18" x14ac:dyDescent="0.15">
      <c r="A62" s="17" t="s">
        <v>54</v>
      </c>
      <c r="B62" s="17">
        <f>[21]PARS_syn_stat_SNPs_freq_10!B5</f>
        <v>546</v>
      </c>
      <c r="C62" s="17">
        <f>[22]PARS_syn_stat_gene_freq_10!B5</f>
        <v>354</v>
      </c>
      <c r="D62" s="17">
        <f>[23]PARS_syn_stat_stem_freq_10!B5</f>
        <v>327</v>
      </c>
      <c r="E62" s="17">
        <f>[24]PARS_syn_stat_loop_freq_10!B5</f>
        <v>219</v>
      </c>
      <c r="F62" s="4">
        <f>[25]PARS_syn_stat_stem_AT_GC_freq_1!B5</f>
        <v>175</v>
      </c>
      <c r="G62" s="17">
        <f>[26]PARS_syn_stat_loop_AT_GC_freq_1!B5</f>
        <v>118</v>
      </c>
      <c r="H62" s="4">
        <f>[27]PARS_syn_stat_stem_GC_AT_freq_1!B5</f>
        <v>139</v>
      </c>
      <c r="I62" s="4">
        <f>[28]PARS_syn_stat_loop_GC_AT_freq_1!B5</f>
        <v>89</v>
      </c>
      <c r="J62" s="4"/>
      <c r="K62" s="38"/>
      <c r="L62" s="17" t="s">
        <v>22</v>
      </c>
      <c r="M62" s="17">
        <f>[29]PARS_syn_stat_freq_10_chi_squar!B5</f>
        <v>227</v>
      </c>
      <c r="N62" s="17">
        <f>[29]PARS_syn_stat_freq_10_chi_squar!C5</f>
        <v>170</v>
      </c>
      <c r="O62" s="18">
        <f>[29]PARS_syn_stat_freq_10_chi_squar!D5</f>
        <v>0.57178841309823702</v>
      </c>
      <c r="P62" s="18">
        <f t="shared" si="36"/>
        <v>0.4282115869017632</v>
      </c>
      <c r="Q62" s="36">
        <f>[29]PARS_syn_stat_freq_10_chi_squar!E6</f>
        <v>0</v>
      </c>
      <c r="R62" s="37">
        <f>[29]PARS_syn_stat_freq_10_chi_squar!F6</f>
        <v>0</v>
      </c>
    </row>
    <row r="63" spans="1:18" x14ac:dyDescent="0.15">
      <c r="A63" s="17" t="s">
        <v>55</v>
      </c>
      <c r="B63" s="17">
        <f>[21]PARS_syn_stat_SNPs_freq_10!B6</f>
        <v>534</v>
      </c>
      <c r="C63" s="17">
        <f>[22]PARS_syn_stat_gene_freq_10!B6</f>
        <v>314</v>
      </c>
      <c r="D63" s="17">
        <f>[23]PARS_syn_stat_stem_freq_10!B6</f>
        <v>320</v>
      </c>
      <c r="E63" s="17">
        <f>[24]PARS_syn_stat_loop_freq_10!B6</f>
        <v>214</v>
      </c>
      <c r="F63" s="4">
        <f>[25]PARS_syn_stat_stem_AT_GC_freq_1!B6</f>
        <v>159</v>
      </c>
      <c r="G63" s="17">
        <f>[26]PARS_syn_stat_loop_AT_GC_freq_1!B6</f>
        <v>114</v>
      </c>
      <c r="H63" s="4">
        <f>[27]PARS_syn_stat_stem_GC_AT_freq_1!B6</f>
        <v>143</v>
      </c>
      <c r="I63" s="4">
        <f>[28]PARS_syn_stat_loop_GC_AT_freq_1!B6</f>
        <v>90</v>
      </c>
      <c r="J63" s="4"/>
      <c r="K63" s="38" t="s">
        <v>10</v>
      </c>
      <c r="L63" s="17" t="s">
        <v>21</v>
      </c>
      <c r="M63" s="17">
        <f>[29]PARS_syn_stat_freq_10_chi_squar!B6</f>
        <v>205</v>
      </c>
      <c r="N63" s="17">
        <f>[29]PARS_syn_stat_freq_10_chi_squar!C6</f>
        <v>173</v>
      </c>
      <c r="O63" s="18">
        <f>[29]PARS_syn_stat_freq_10_chi_squar!D6</f>
        <v>0.54232804232804199</v>
      </c>
      <c r="P63" s="18">
        <f t="shared" si="36"/>
        <v>0.45767195767195767</v>
      </c>
      <c r="Q63" s="36">
        <f>[29]PARS_syn_stat_freq_10_chi_squar!E7</f>
        <v>0.92840694377306698</v>
      </c>
      <c r="R63" s="37">
        <f>[29]PARS_syn_stat_freq_10_chi_squar!F7</f>
        <v>0.33528000000000002</v>
      </c>
    </row>
    <row r="64" spans="1:18" x14ac:dyDescent="0.15">
      <c r="A64" s="17" t="s">
        <v>56</v>
      </c>
      <c r="B64" s="17">
        <f>[21]PARS_syn_stat_SNPs_freq_10!B7</f>
        <v>535</v>
      </c>
      <c r="C64" s="17">
        <f>[22]PARS_syn_stat_gene_freq_10!B7</f>
        <v>326</v>
      </c>
      <c r="D64" s="17">
        <f>[23]PARS_syn_stat_stem_freq_10!B7</f>
        <v>325</v>
      </c>
      <c r="E64" s="17">
        <f>[24]PARS_syn_stat_loop_freq_10!B7</f>
        <v>210</v>
      </c>
      <c r="F64" s="4">
        <f>[25]PARS_syn_stat_stem_AT_GC_freq_1!B7</f>
        <v>185</v>
      </c>
      <c r="G64" s="17">
        <f>[26]PARS_syn_stat_loop_AT_GC_freq_1!B7</f>
        <v>118</v>
      </c>
      <c r="H64" s="4">
        <f>[27]PARS_syn_stat_stem_GC_AT_freq_1!B7</f>
        <v>119</v>
      </c>
      <c r="I64" s="4">
        <f>[28]PARS_syn_stat_loop_GC_AT_freq_1!B7</f>
        <v>85</v>
      </c>
      <c r="J64" s="4"/>
      <c r="K64" s="38"/>
      <c r="L64" s="17" t="s">
        <v>22</v>
      </c>
      <c r="M64" s="17">
        <f>[29]PARS_syn_stat_freq_10_chi_squar!B7</f>
        <v>159</v>
      </c>
      <c r="N64" s="17">
        <f>[29]PARS_syn_stat_freq_10_chi_squar!C7</f>
        <v>115</v>
      </c>
      <c r="O64" s="18">
        <f>[29]PARS_syn_stat_freq_10_chi_squar!D7</f>
        <v>0.58029197080292005</v>
      </c>
      <c r="P64" s="18">
        <f t="shared" si="36"/>
        <v>0.41970802919708028</v>
      </c>
      <c r="Q64" s="36">
        <f>[29]PARS_syn_stat_freq_10_chi_squar!E8</f>
        <v>0</v>
      </c>
      <c r="R64" s="37">
        <f>[29]PARS_syn_stat_freq_10_chi_squar!F8</f>
        <v>0</v>
      </c>
    </row>
    <row r="65" spans="1:20" x14ac:dyDescent="0.15">
      <c r="A65" s="17" t="s">
        <v>57</v>
      </c>
      <c r="B65" s="17">
        <f>[21]PARS_syn_stat_SNPs_freq_10!B8</f>
        <v>491</v>
      </c>
      <c r="C65" s="17">
        <f>[22]PARS_syn_stat_gene_freq_10!B8</f>
        <v>322</v>
      </c>
      <c r="D65" s="17">
        <f>[23]PARS_syn_stat_stem_freq_10!B8</f>
        <v>305</v>
      </c>
      <c r="E65" s="17">
        <f>[24]PARS_syn_stat_loop_freq_10!B8</f>
        <v>186</v>
      </c>
      <c r="F65" s="4">
        <f>[25]PARS_syn_stat_stem_AT_GC_freq_1!B8</f>
        <v>157</v>
      </c>
      <c r="G65" s="17">
        <f>[26]PARS_syn_stat_loop_AT_GC_freq_1!B8</f>
        <v>95</v>
      </c>
      <c r="H65" s="4">
        <f>[27]PARS_syn_stat_stem_GC_AT_freq_1!B8</f>
        <v>131</v>
      </c>
      <c r="I65" s="4">
        <f>[28]PARS_syn_stat_loop_GC_AT_freq_1!B8</f>
        <v>84</v>
      </c>
      <c r="J65" s="4"/>
      <c r="K65" s="38" t="s">
        <v>11</v>
      </c>
      <c r="L65" s="17" t="s">
        <v>21</v>
      </c>
      <c r="M65" s="17">
        <f>[29]PARS_syn_stat_freq_10_chi_squar!B8</f>
        <v>175</v>
      </c>
      <c r="N65" s="17">
        <f>[29]PARS_syn_stat_freq_10_chi_squar!C8</f>
        <v>139</v>
      </c>
      <c r="O65" s="18">
        <f>[29]PARS_syn_stat_freq_10_chi_squar!D8</f>
        <v>0.55732484076433098</v>
      </c>
      <c r="P65" s="18">
        <f t="shared" si="36"/>
        <v>0.4426751592356688</v>
      </c>
      <c r="Q65" s="36">
        <f>[29]PARS_syn_stat_freq_10_chi_squar!E9</f>
        <v>8.2062790630992005E-2</v>
      </c>
      <c r="R65" s="37">
        <f>[29]PARS_syn_stat_freq_10_chi_squar!F9</f>
        <v>0.77451999999999999</v>
      </c>
    </row>
    <row r="66" spans="1:20" x14ac:dyDescent="0.15">
      <c r="A66" s="17" t="s">
        <v>58</v>
      </c>
      <c r="B66" s="17">
        <f>[21]PARS_syn_stat_SNPs_freq_10!B9</f>
        <v>589</v>
      </c>
      <c r="C66" s="17">
        <f>[22]PARS_syn_stat_gene_freq_10!B9</f>
        <v>383</v>
      </c>
      <c r="D66" s="17">
        <f>[23]PARS_syn_stat_stem_freq_10!B9</f>
        <v>352</v>
      </c>
      <c r="E66" s="17">
        <f>[24]PARS_syn_stat_loop_freq_10!B9</f>
        <v>237</v>
      </c>
      <c r="F66" s="4">
        <f>[25]PARS_syn_stat_stem_AT_GC_freq_1!B9</f>
        <v>170</v>
      </c>
      <c r="G66" s="17">
        <f>[26]PARS_syn_stat_loop_AT_GC_freq_1!B9</f>
        <v>114</v>
      </c>
      <c r="H66" s="4">
        <f>[27]PARS_syn_stat_stem_GC_AT_freq_1!B9</f>
        <v>167</v>
      </c>
      <c r="I66" s="4">
        <f>[28]PARS_syn_stat_loop_GC_AT_freq_1!B9</f>
        <v>115</v>
      </c>
      <c r="J66" s="4"/>
      <c r="K66" s="38"/>
      <c r="L66" s="17" t="s">
        <v>22</v>
      </c>
      <c r="M66" s="17">
        <f>[29]PARS_syn_stat_freq_10_chi_squar!B9</f>
        <v>118</v>
      </c>
      <c r="N66" s="17">
        <f>[29]PARS_syn_stat_freq_10_chi_squar!C9</f>
        <v>89</v>
      </c>
      <c r="O66" s="18">
        <f>[29]PARS_syn_stat_freq_10_chi_squar!D9</f>
        <v>0.57004830917874405</v>
      </c>
      <c r="P66" s="18">
        <f t="shared" si="36"/>
        <v>0.42995169082125606</v>
      </c>
      <c r="Q66" s="36">
        <f>[29]PARS_syn_stat_freq_10_chi_squar!E10</f>
        <v>0</v>
      </c>
      <c r="R66" s="37">
        <f>[29]PARS_syn_stat_freq_10_chi_squar!F10</f>
        <v>0</v>
      </c>
    </row>
    <row r="67" spans="1:20" x14ac:dyDescent="0.15">
      <c r="A67" s="17" t="s">
        <v>59</v>
      </c>
      <c r="B67" s="17">
        <f>[21]PARS_syn_stat_SNPs_freq_10!B10</f>
        <v>794</v>
      </c>
      <c r="C67" s="17">
        <f>[22]PARS_syn_stat_gene_freq_10!B10</f>
        <v>453</v>
      </c>
      <c r="D67" s="17">
        <f>[23]PARS_syn_stat_stem_freq_10!B10</f>
        <v>457</v>
      </c>
      <c r="E67" s="17">
        <f>[24]PARS_syn_stat_loop_freq_10!B10</f>
        <v>337</v>
      </c>
      <c r="F67" s="4">
        <f>[25]PARS_syn_stat_stem_AT_GC_freq_1!B10</f>
        <v>252</v>
      </c>
      <c r="G67" s="17">
        <f>[26]PARS_syn_stat_loop_AT_GC_freq_1!B10</f>
        <v>168</v>
      </c>
      <c r="H67" s="4">
        <f>[27]PARS_syn_stat_stem_GC_AT_freq_1!B10</f>
        <v>193</v>
      </c>
      <c r="I67" s="4">
        <f>[28]PARS_syn_stat_loop_GC_AT_freq_1!B10</f>
        <v>153</v>
      </c>
      <c r="J67" s="4"/>
      <c r="K67" s="38" t="s">
        <v>12</v>
      </c>
      <c r="L67" s="17" t="s">
        <v>21</v>
      </c>
      <c r="M67" s="17">
        <f>[29]PARS_syn_stat_freq_10_chi_squar!B10</f>
        <v>159</v>
      </c>
      <c r="N67" s="17">
        <f>[29]PARS_syn_stat_freq_10_chi_squar!C10</f>
        <v>143</v>
      </c>
      <c r="O67" s="18">
        <f>[29]PARS_syn_stat_freq_10_chi_squar!D10</f>
        <v>0.52649006622516603</v>
      </c>
      <c r="P67" s="18">
        <f t="shared" si="36"/>
        <v>0.47350993377483441</v>
      </c>
      <c r="Q67" s="36">
        <f>[29]PARS_syn_stat_freq_10_chi_squar!E11</f>
        <v>0.51235798213867301</v>
      </c>
      <c r="R67" s="37">
        <f>[29]PARS_syn_stat_freq_10_chi_squar!F11</f>
        <v>0.47411999999999999</v>
      </c>
    </row>
    <row r="68" spans="1:20" x14ac:dyDescent="0.15">
      <c r="A68" s="17" t="s">
        <v>60</v>
      </c>
      <c r="B68" s="17">
        <f>[21]PARS_syn_stat_SNPs_freq_10!B11</f>
        <v>2706</v>
      </c>
      <c r="C68" s="17">
        <f>[22]PARS_syn_stat_gene_freq_10!B11</f>
        <v>932</v>
      </c>
      <c r="D68" s="17">
        <f>[23]PARS_syn_stat_stem_freq_10!B11</f>
        <v>1662</v>
      </c>
      <c r="E68" s="17">
        <f>[24]PARS_syn_stat_loop_freq_10!B11</f>
        <v>1044</v>
      </c>
      <c r="F68" s="4">
        <f>[25]PARS_syn_stat_stem_AT_GC_freq_1!B11</f>
        <v>994</v>
      </c>
      <c r="G68" s="17">
        <f>[26]PARS_syn_stat_loop_AT_GC_freq_1!B11</f>
        <v>559</v>
      </c>
      <c r="H68" s="4">
        <f>[27]PARS_syn_stat_stem_GC_AT_freq_1!B11</f>
        <v>609</v>
      </c>
      <c r="I68" s="4">
        <f>[28]PARS_syn_stat_loop_GC_AT_freq_1!B11</f>
        <v>446</v>
      </c>
      <c r="J68" s="4"/>
      <c r="K68" s="38"/>
      <c r="L68" s="17" t="s">
        <v>22</v>
      </c>
      <c r="M68" s="17">
        <f>[29]PARS_syn_stat_freq_10_chi_squar!B11</f>
        <v>114</v>
      </c>
      <c r="N68" s="17">
        <f>[29]PARS_syn_stat_freq_10_chi_squar!C11</f>
        <v>90</v>
      </c>
      <c r="O68" s="18">
        <f>[29]PARS_syn_stat_freq_10_chi_squar!D11</f>
        <v>0.55882352941176505</v>
      </c>
      <c r="P68" s="18">
        <f t="shared" si="36"/>
        <v>0.44117647058823528</v>
      </c>
      <c r="Q68" s="36">
        <f>[29]PARS_syn_stat_freq_10_chi_squar!E12</f>
        <v>0</v>
      </c>
      <c r="R68" s="37">
        <f>[29]PARS_syn_stat_freq_10_chi_squar!F12</f>
        <v>0</v>
      </c>
    </row>
    <row r="69" spans="1:20" x14ac:dyDescent="0.15">
      <c r="A69" s="17" t="s">
        <v>61</v>
      </c>
      <c r="B69" s="17"/>
      <c r="C69" s="17"/>
      <c r="D69" s="17">
        <f>SUM(D59:D68)</f>
        <v>7502</v>
      </c>
      <c r="E69" s="17">
        <f t="shared" ref="E69:I69" si="37">SUM(E59:E68)</f>
        <v>5013</v>
      </c>
      <c r="F69" s="17">
        <f t="shared" si="37"/>
        <v>3810</v>
      </c>
      <c r="G69" s="17">
        <f t="shared" si="37"/>
        <v>2595</v>
      </c>
      <c r="H69" s="17">
        <f t="shared" si="37"/>
        <v>3292</v>
      </c>
      <c r="I69" s="17">
        <f t="shared" si="37"/>
        <v>2150</v>
      </c>
      <c r="J69" s="17"/>
      <c r="K69" s="38" t="s">
        <v>13</v>
      </c>
      <c r="L69" s="17" t="s">
        <v>21</v>
      </c>
      <c r="M69" s="17">
        <f>[29]PARS_syn_stat_freq_10_chi_squar!B12</f>
        <v>185</v>
      </c>
      <c r="N69" s="17">
        <f>[29]PARS_syn_stat_freq_10_chi_squar!C12</f>
        <v>119</v>
      </c>
      <c r="O69" s="18">
        <f>[29]PARS_syn_stat_freq_10_chi_squar!D12</f>
        <v>0.60855263157894701</v>
      </c>
      <c r="P69" s="18">
        <f t="shared" si="36"/>
        <v>0.39144736842105265</v>
      </c>
      <c r="Q69" s="36">
        <f>[29]PARS_syn_stat_freq_10_chi_squar!E13</f>
        <v>0.37647294715535901</v>
      </c>
      <c r="R69" s="37">
        <f>[29]PARS_syn_stat_freq_10_chi_squar!F13</f>
        <v>0.53949999999999998</v>
      </c>
    </row>
    <row r="70" spans="1:20" x14ac:dyDescent="0.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38"/>
      <c r="L70" s="17" t="s">
        <v>22</v>
      </c>
      <c r="M70" s="17">
        <f>[29]PARS_syn_stat_freq_10_chi_squar!B13</f>
        <v>118</v>
      </c>
      <c r="N70" s="17">
        <f>[29]PARS_syn_stat_freq_10_chi_squar!C13</f>
        <v>85</v>
      </c>
      <c r="O70" s="18">
        <f>[29]PARS_syn_stat_freq_10_chi_squar!D13</f>
        <v>0.58128078817733997</v>
      </c>
      <c r="P70" s="18">
        <f t="shared" si="36"/>
        <v>0.41871921182266009</v>
      </c>
      <c r="Q70" s="36">
        <f>[29]PARS_syn_stat_freq_10_chi_squar!E14</f>
        <v>0</v>
      </c>
      <c r="R70" s="37">
        <f>[29]PARS_syn_stat_freq_10_chi_squar!F14</f>
        <v>0</v>
      </c>
    </row>
    <row r="71" spans="1:20" x14ac:dyDescent="0.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38" t="s">
        <v>14</v>
      </c>
      <c r="L71" s="17" t="s">
        <v>21</v>
      </c>
      <c r="M71" s="17">
        <f>[29]PARS_syn_stat_freq_10_chi_squar!B14</f>
        <v>157</v>
      </c>
      <c r="N71" s="17">
        <f>[29]PARS_syn_stat_freq_10_chi_squar!C14</f>
        <v>131</v>
      </c>
      <c r="O71" s="18">
        <f>[29]PARS_syn_stat_freq_10_chi_squar!D14</f>
        <v>0.54513888888888895</v>
      </c>
      <c r="P71" s="18">
        <f t="shared" si="36"/>
        <v>0.4548611111111111</v>
      </c>
      <c r="Q71" s="36">
        <f>[29]PARS_syn_stat_freq_10_chi_squar!E15</f>
        <v>9.2301761374195004E-2</v>
      </c>
      <c r="R71" s="37">
        <f>[29]PARS_syn_stat_freq_10_chi_squar!F15</f>
        <v>0.76127</v>
      </c>
    </row>
    <row r="72" spans="1:20" x14ac:dyDescent="0.15">
      <c r="A72" s="17" t="s">
        <v>62</v>
      </c>
      <c r="B72" s="17"/>
      <c r="C72" s="17"/>
      <c r="D72" s="17" t="s">
        <v>18</v>
      </c>
      <c r="E72" s="17" t="s">
        <v>35</v>
      </c>
      <c r="F72" s="17" t="s">
        <v>24</v>
      </c>
      <c r="G72" s="17" t="s">
        <v>25</v>
      </c>
      <c r="H72" s="17" t="s">
        <v>31</v>
      </c>
      <c r="I72" s="17" t="s">
        <v>32</v>
      </c>
      <c r="J72" s="17"/>
      <c r="K72" s="38"/>
      <c r="L72" s="17" t="s">
        <v>22</v>
      </c>
      <c r="M72" s="17">
        <f>[29]PARS_syn_stat_freq_10_chi_squar!B15</f>
        <v>95</v>
      </c>
      <c r="N72" s="17">
        <f>[29]PARS_syn_stat_freq_10_chi_squar!C15</f>
        <v>84</v>
      </c>
      <c r="O72" s="18">
        <f>[29]PARS_syn_stat_freq_10_chi_squar!D15</f>
        <v>0.53072625698324005</v>
      </c>
      <c r="P72" s="18">
        <f t="shared" si="36"/>
        <v>0.46927374301675978</v>
      </c>
      <c r="Q72" s="36">
        <f>[29]PARS_syn_stat_freq_10_chi_squar!E16</f>
        <v>0</v>
      </c>
      <c r="R72" s="37">
        <f>[29]PARS_syn_stat_freq_10_chi_squar!F16</f>
        <v>0</v>
      </c>
    </row>
    <row r="73" spans="1:20" x14ac:dyDescent="0.15">
      <c r="A73" s="17" t="s">
        <v>52</v>
      </c>
      <c r="B73" s="17"/>
      <c r="C73" s="17"/>
      <c r="D73" s="25">
        <f t="shared" ref="D73:H73" si="38">D59/D$69</f>
        <v>0.35843774993335109</v>
      </c>
      <c r="E73" s="25">
        <f t="shared" si="38"/>
        <v>0.37043686415320165</v>
      </c>
      <c r="F73" s="25">
        <f t="shared" si="38"/>
        <v>0.30944881889763781</v>
      </c>
      <c r="G73" s="25">
        <f t="shared" si="38"/>
        <v>0.3556840077071291</v>
      </c>
      <c r="H73" s="25">
        <f t="shared" si="38"/>
        <v>0.40127582017010938</v>
      </c>
      <c r="I73" s="21">
        <f t="shared" ref="I73" si="39">I59/I$69</f>
        <v>0.37348837209302327</v>
      </c>
      <c r="J73" s="17"/>
      <c r="K73" s="38" t="s">
        <v>15</v>
      </c>
      <c r="L73" s="17" t="s">
        <v>21</v>
      </c>
      <c r="M73" s="17">
        <f>[29]PARS_syn_stat_freq_10_chi_squar!B16</f>
        <v>170</v>
      </c>
      <c r="N73" s="17">
        <f>[29]PARS_syn_stat_freq_10_chi_squar!C16</f>
        <v>167</v>
      </c>
      <c r="O73" s="18">
        <f>[29]PARS_syn_stat_freq_10_chi_squar!D16</f>
        <v>0.50445103857566798</v>
      </c>
      <c r="P73" s="18">
        <f t="shared" si="36"/>
        <v>0.49554896142433236</v>
      </c>
      <c r="Q73" s="36">
        <f>[29]PARS_syn_stat_freq_10_chi_squar!E17</f>
        <v>2.4006205615998099E-2</v>
      </c>
      <c r="R73" s="37">
        <f>[29]PARS_syn_stat_freq_10_chi_squar!F17</f>
        <v>0.87687000000000004</v>
      </c>
    </row>
    <row r="74" spans="1:20" x14ac:dyDescent="0.15">
      <c r="A74" s="17" t="s">
        <v>38</v>
      </c>
      <c r="B74" s="17"/>
      <c r="C74" s="17"/>
      <c r="D74" s="25">
        <f t="shared" ref="D74:H74" si="40">D60/D$69</f>
        <v>8.8776326312983198E-2</v>
      </c>
      <c r="E74" s="25">
        <f t="shared" si="40"/>
        <v>8.3782166367444649E-2</v>
      </c>
      <c r="F74" s="25">
        <f t="shared" si="40"/>
        <v>8.7664041994750655E-2</v>
      </c>
      <c r="G74" s="25">
        <f t="shared" si="40"/>
        <v>8.7475915221579964E-2</v>
      </c>
      <c r="H74" s="25">
        <f t="shared" si="40"/>
        <v>9.021871202916161E-2</v>
      </c>
      <c r="I74" s="21">
        <f t="shared" ref="I74" si="41">I60/I$69</f>
        <v>7.9069767441860464E-2</v>
      </c>
      <c r="J74" s="17"/>
      <c r="K74" s="38"/>
      <c r="L74" s="17" t="s">
        <v>22</v>
      </c>
      <c r="M74" s="17">
        <f>[29]PARS_syn_stat_freq_10_chi_squar!B17</f>
        <v>114</v>
      </c>
      <c r="N74" s="17">
        <f>[29]PARS_syn_stat_freq_10_chi_squar!C17</f>
        <v>115</v>
      </c>
      <c r="O74" s="18">
        <f>[29]PARS_syn_stat_freq_10_chi_squar!D17</f>
        <v>0.49781659388646299</v>
      </c>
      <c r="P74" s="18">
        <f t="shared" si="36"/>
        <v>0.50218340611353707</v>
      </c>
      <c r="Q74" s="36">
        <f>[29]PARS_syn_stat_freq_10_chi_squar!E18</f>
        <v>0</v>
      </c>
      <c r="R74" s="37">
        <f>[29]PARS_syn_stat_freq_10_chi_squar!F18</f>
        <v>0</v>
      </c>
    </row>
    <row r="75" spans="1:20" x14ac:dyDescent="0.15">
      <c r="A75" s="17" t="s">
        <v>53</v>
      </c>
      <c r="B75" s="17"/>
      <c r="C75" s="17"/>
      <c r="D75" s="25">
        <f t="shared" ref="D75:H75" si="42">D61/D$69</f>
        <v>5.3185817115435886E-2</v>
      </c>
      <c r="E75" s="25">
        <f t="shared" si="42"/>
        <v>5.7650109714741674E-2</v>
      </c>
      <c r="F75" s="25">
        <f t="shared" si="42"/>
        <v>5.3805774278215222E-2</v>
      </c>
      <c r="G75" s="25">
        <f t="shared" si="42"/>
        <v>6.1271676300578032E-2</v>
      </c>
      <c r="H75" s="25">
        <f t="shared" si="42"/>
        <v>5.2551640340218711E-2</v>
      </c>
      <c r="I75" s="21">
        <f t="shared" ref="I75" si="43">I61/I$69</f>
        <v>5.3488372093023255E-2</v>
      </c>
      <c r="J75" s="17"/>
      <c r="K75" s="38" t="s">
        <v>16</v>
      </c>
      <c r="L75" s="17" t="s">
        <v>21</v>
      </c>
      <c r="M75" s="17">
        <f>[29]PARS_syn_stat_freq_10_chi_squar!B18</f>
        <v>252</v>
      </c>
      <c r="N75" s="17">
        <f>[29]PARS_syn_stat_freq_10_chi_squar!C18</f>
        <v>193</v>
      </c>
      <c r="O75" s="18">
        <f>[29]PARS_syn_stat_freq_10_chi_squar!D18</f>
        <v>0.56629213483146101</v>
      </c>
      <c r="P75" s="18">
        <f t="shared" si="36"/>
        <v>0.43370786516853932</v>
      </c>
      <c r="Q75" s="36">
        <f>[29]PARS_syn_stat_freq_10_chi_squar!E19</f>
        <v>1.38753079098429</v>
      </c>
      <c r="R75" s="37">
        <f>[29]PARS_syn_stat_freq_10_chi_squar!F19</f>
        <v>0.23882</v>
      </c>
    </row>
    <row r="76" spans="1:20" x14ac:dyDescent="0.15">
      <c r="A76" s="17" t="s">
        <v>54</v>
      </c>
      <c r="B76" s="17"/>
      <c r="C76" s="17"/>
      <c r="D76" s="25">
        <f t="shared" ref="D76:H76" si="44">D62/D$69</f>
        <v>4.3588376432951215E-2</v>
      </c>
      <c r="E76" s="25">
        <f t="shared" si="44"/>
        <v>4.3686415320167565E-2</v>
      </c>
      <c r="F76" s="25">
        <f t="shared" si="44"/>
        <v>4.5931758530183726E-2</v>
      </c>
      <c r="G76" s="25">
        <f t="shared" si="44"/>
        <v>4.5472061657032756E-2</v>
      </c>
      <c r="H76" s="25">
        <f t="shared" si="44"/>
        <v>4.222357229647631E-2</v>
      </c>
      <c r="I76" s="21">
        <f t="shared" ref="I76" si="45">I62/I$69</f>
        <v>4.13953488372093E-2</v>
      </c>
      <c r="J76" s="17"/>
      <c r="K76" s="38"/>
      <c r="L76" s="17" t="s">
        <v>22</v>
      </c>
      <c r="M76" s="17">
        <f>[29]PARS_syn_stat_freq_10_chi_squar!B19</f>
        <v>168</v>
      </c>
      <c r="N76" s="17">
        <f>[29]PARS_syn_stat_freq_10_chi_squar!C19</f>
        <v>153</v>
      </c>
      <c r="O76" s="18">
        <f>[29]PARS_syn_stat_freq_10_chi_squar!D19</f>
        <v>0.52336448598130803</v>
      </c>
      <c r="P76" s="18">
        <f t="shared" si="36"/>
        <v>0.47663551401869159</v>
      </c>
      <c r="Q76" s="36">
        <f>[29]PARS_syn_stat_freq_10_chi_squar!E20</f>
        <v>0</v>
      </c>
      <c r="R76" s="37">
        <f>[29]PARS_syn_stat_freq_10_chi_squar!F20</f>
        <v>0</v>
      </c>
    </row>
    <row r="77" spans="1:20" x14ac:dyDescent="0.15">
      <c r="A77" s="17" t="s">
        <v>55</v>
      </c>
      <c r="B77" s="17"/>
      <c r="C77" s="17"/>
      <c r="D77" s="25">
        <f t="shared" ref="D77:H77" si="46">D63/D$69</f>
        <v>4.2655291922154094E-2</v>
      </c>
      <c r="E77" s="25">
        <f t="shared" si="46"/>
        <v>4.2689008577697987E-2</v>
      </c>
      <c r="F77" s="25">
        <f t="shared" si="46"/>
        <v>4.1732283464566929E-2</v>
      </c>
      <c r="G77" s="25">
        <f t="shared" si="46"/>
        <v>4.3930635838150288E-2</v>
      </c>
      <c r="H77" s="25">
        <f t="shared" si="46"/>
        <v>4.3438639125151883E-2</v>
      </c>
      <c r="I77" s="21">
        <f t="shared" ref="I77" si="47">I63/I$69</f>
        <v>4.1860465116279069E-2</v>
      </c>
      <c r="J77" s="17"/>
      <c r="K77" s="38" t="s">
        <v>17</v>
      </c>
      <c r="L77" s="17" t="s">
        <v>21</v>
      </c>
      <c r="M77" s="17">
        <f>[29]PARS_syn_stat_freq_10_chi_squar!B20</f>
        <v>994</v>
      </c>
      <c r="N77" s="17">
        <f>[29]PARS_syn_stat_freq_10_chi_squar!C20</f>
        <v>609</v>
      </c>
      <c r="O77" s="18">
        <f>[29]PARS_syn_stat_freq_10_chi_squar!D20</f>
        <v>0.62008733624454104</v>
      </c>
      <c r="P77" s="18">
        <f t="shared" si="36"/>
        <v>0.37991266375545851</v>
      </c>
      <c r="Q77" s="36">
        <f>[29]PARS_syn_stat_freq_10_chi_squar!E21</f>
        <v>10.4605795716315</v>
      </c>
      <c r="R77" s="37">
        <f>[29]PARS_syn_stat_freq_10_chi_squar!F21</f>
        <v>1.2195000000000001E-3</v>
      </c>
    </row>
    <row r="78" spans="1:20" x14ac:dyDescent="0.15">
      <c r="A78" s="17" t="s">
        <v>56</v>
      </c>
      <c r="B78" s="17"/>
      <c r="C78" s="17"/>
      <c r="D78" s="25">
        <f t="shared" ref="D78:H78" si="48">D64/D$69</f>
        <v>4.3321780858437749E-2</v>
      </c>
      <c r="E78" s="25">
        <f t="shared" si="48"/>
        <v>4.1891083183722325E-2</v>
      </c>
      <c r="F78" s="25">
        <f t="shared" si="48"/>
        <v>4.8556430446194225E-2</v>
      </c>
      <c r="G78" s="25">
        <f t="shared" si="48"/>
        <v>4.5472061657032756E-2</v>
      </c>
      <c r="H78" s="25">
        <f t="shared" si="48"/>
        <v>3.6148238153098422E-2</v>
      </c>
      <c r="I78" s="21">
        <f t="shared" ref="I78" si="49">I64/I$69</f>
        <v>3.9534883720930232E-2</v>
      </c>
      <c r="J78" s="17"/>
      <c r="K78" s="38"/>
      <c r="L78" s="17" t="s">
        <v>22</v>
      </c>
      <c r="M78" s="17">
        <f>[29]PARS_syn_stat_freq_10_chi_squar!B21</f>
        <v>559</v>
      </c>
      <c r="N78" s="17">
        <f>[29]PARS_syn_stat_freq_10_chi_squar!C21</f>
        <v>446</v>
      </c>
      <c r="O78" s="18">
        <f>[29]PARS_syn_stat_freq_10_chi_squar!D21</f>
        <v>0.55621890547263697</v>
      </c>
      <c r="P78" s="18">
        <f t="shared" si="36"/>
        <v>0.4437810945273632</v>
      </c>
      <c r="Q78" s="36">
        <f>[29]PARS_syn_stat_freq_10_chi_squar!E22</f>
        <v>0</v>
      </c>
      <c r="R78" s="37">
        <f>[29]PARS_syn_stat_freq_10_chi_squar!F22</f>
        <v>0</v>
      </c>
    </row>
    <row r="79" spans="1:20" x14ac:dyDescent="0.15">
      <c r="A79" s="17" t="s">
        <v>57</v>
      </c>
      <c r="B79" s="17"/>
      <c r="C79" s="17"/>
      <c r="D79" s="25">
        <f t="shared" ref="D79:H79" si="50">D65/D$69</f>
        <v>4.0655825113303116E-2</v>
      </c>
      <c r="E79" s="25">
        <f t="shared" si="50"/>
        <v>3.7103530819868343E-2</v>
      </c>
      <c r="F79" s="25">
        <f t="shared" si="50"/>
        <v>4.1207349081364829E-2</v>
      </c>
      <c r="G79" s="25">
        <f t="shared" si="50"/>
        <v>3.6608863198458574E-2</v>
      </c>
      <c r="H79" s="25">
        <f t="shared" si="50"/>
        <v>3.9793438639125149E-2</v>
      </c>
      <c r="I79" s="21">
        <f t="shared" ref="I79" si="51">I65/I$69</f>
        <v>3.9069767441860463E-2</v>
      </c>
      <c r="J79" s="17"/>
      <c r="K79" s="17"/>
      <c r="L79" s="17"/>
      <c r="M79" s="17"/>
      <c r="N79" s="17"/>
      <c r="O79" s="18"/>
      <c r="P79" s="18"/>
      <c r="S79" s="33"/>
      <c r="T79" s="34"/>
    </row>
    <row r="80" spans="1:20" x14ac:dyDescent="0.15">
      <c r="A80" s="17" t="s">
        <v>58</v>
      </c>
      <c r="B80" s="17"/>
      <c r="C80" s="17"/>
      <c r="D80" s="25">
        <f t="shared" ref="D80:H80" si="52">D66/D$69</f>
        <v>4.6920821114369501E-2</v>
      </c>
      <c r="E80" s="25">
        <f t="shared" si="52"/>
        <v>4.7277079593058047E-2</v>
      </c>
      <c r="F80" s="25">
        <f t="shared" si="52"/>
        <v>4.4619422572178477E-2</v>
      </c>
      <c r="G80" s="25">
        <f t="shared" si="52"/>
        <v>4.3930635838150288E-2</v>
      </c>
      <c r="H80" s="25">
        <f t="shared" si="52"/>
        <v>5.0729040097205344E-2</v>
      </c>
      <c r="I80" s="21">
        <f t="shared" ref="I80" si="53">I66/I$69</f>
        <v>5.3488372093023255E-2</v>
      </c>
      <c r="J80" s="17"/>
      <c r="K80" s="17"/>
      <c r="L80" s="17"/>
      <c r="M80" s="17"/>
      <c r="N80" s="17"/>
      <c r="O80" s="18"/>
      <c r="P80" s="18"/>
    </row>
    <row r="81" spans="1:18" x14ac:dyDescent="0.15">
      <c r="A81" s="17" t="s">
        <v>59</v>
      </c>
      <c r="B81" s="17"/>
      <c r="C81" s="17"/>
      <c r="D81" s="25">
        <f t="shared" ref="D81:H81" si="54">D67/D$69</f>
        <v>6.091708877632631E-2</v>
      </c>
      <c r="E81" s="25">
        <f t="shared" si="54"/>
        <v>6.7225214442449638E-2</v>
      </c>
      <c r="F81" s="25">
        <f t="shared" si="54"/>
        <v>6.6141732283464566E-2</v>
      </c>
      <c r="G81" s="25">
        <f t="shared" si="54"/>
        <v>6.4739884393063579E-2</v>
      </c>
      <c r="H81" s="25">
        <f t="shared" si="54"/>
        <v>5.8626974483596599E-2</v>
      </c>
      <c r="I81" s="21">
        <f t="shared" ref="I81" si="55">I67/I$69</f>
        <v>7.1162790697674422E-2</v>
      </c>
      <c r="J81" s="17"/>
      <c r="K81" s="17"/>
      <c r="L81" s="17"/>
      <c r="M81" s="17"/>
      <c r="N81" s="17"/>
      <c r="O81" s="18"/>
      <c r="P81" s="18"/>
    </row>
    <row r="82" spans="1:18" x14ac:dyDescent="0.15">
      <c r="A82" s="17" t="s">
        <v>60</v>
      </c>
      <c r="B82" s="17"/>
      <c r="C82" s="17"/>
      <c r="D82" s="25">
        <f t="shared" ref="D82:H82" si="56">D68/D$69</f>
        <v>0.22154092242068782</v>
      </c>
      <c r="E82" s="25">
        <f t="shared" si="56"/>
        <v>0.20825852782764812</v>
      </c>
      <c r="F82" s="25">
        <f t="shared" si="56"/>
        <v>0.26089238845144358</v>
      </c>
      <c r="G82" s="25">
        <f t="shared" si="56"/>
        <v>0.21541425818882468</v>
      </c>
      <c r="H82" s="25">
        <f t="shared" si="56"/>
        <v>0.18499392466585662</v>
      </c>
      <c r="I82" s="21">
        <f t="shared" ref="I82" si="57">I68/I$69</f>
        <v>0.20744186046511628</v>
      </c>
      <c r="J82" s="17"/>
      <c r="K82" s="17"/>
      <c r="L82" s="17"/>
      <c r="M82" s="17"/>
      <c r="N82" s="17"/>
      <c r="O82" s="18"/>
      <c r="P82" s="18"/>
    </row>
    <row r="85" spans="1:18" x14ac:dyDescent="0.15">
      <c r="A85" s="23" t="s">
        <v>65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8"/>
      <c r="P85" s="18"/>
    </row>
    <row r="86" spans="1:18" x14ac:dyDescent="0.15">
      <c r="A86" s="17" t="s">
        <v>62</v>
      </c>
      <c r="B86" s="17" t="s">
        <v>5</v>
      </c>
      <c r="C86" s="17" t="s">
        <v>6</v>
      </c>
      <c r="D86" s="17" t="s">
        <v>18</v>
      </c>
      <c r="E86" s="17" t="s">
        <v>29</v>
      </c>
      <c r="F86" s="17" t="s">
        <v>24</v>
      </c>
      <c r="G86" s="17" t="s">
        <v>25</v>
      </c>
      <c r="H86" s="17" t="s">
        <v>31</v>
      </c>
      <c r="I86" s="17" t="s">
        <v>32</v>
      </c>
      <c r="J86" s="17"/>
      <c r="K86" s="17" t="s">
        <v>23</v>
      </c>
      <c r="L86" s="17" t="s">
        <v>19</v>
      </c>
      <c r="M86" s="17" t="s">
        <v>27</v>
      </c>
      <c r="N86" s="17" t="s">
        <v>26</v>
      </c>
      <c r="O86" s="18" t="s">
        <v>28</v>
      </c>
      <c r="P86" s="17" t="s">
        <v>37</v>
      </c>
      <c r="Q86" s="19" t="s">
        <v>34</v>
      </c>
      <c r="R86" s="20" t="s">
        <v>20</v>
      </c>
    </row>
    <row r="87" spans="1:18" x14ac:dyDescent="0.15">
      <c r="A87" s="17" t="s">
        <v>52</v>
      </c>
      <c r="B87" s="17">
        <f>[30]PARS_nsy_stat_SNPs_freq_10!B2</f>
        <v>6434</v>
      </c>
      <c r="C87" s="17">
        <f>[31]PARS_nsy_stat_gene_freq_10!B2</f>
        <v>1146</v>
      </c>
      <c r="D87" s="17">
        <f>[32]PARS_nsy_stat_stem_freq_10!B2</f>
        <v>3919</v>
      </c>
      <c r="E87" s="17">
        <f>[33]PARS_nsy_stat_loop_freq_10!B2</f>
        <v>2515</v>
      </c>
      <c r="F87" s="4">
        <f>[34]PARS_nsy_stat_stem_AT_GC_freq_1!B2</f>
        <v>1212</v>
      </c>
      <c r="G87" s="17">
        <f>[35]PARS_nsy_stat_loop_AT_GC_freq_1!B2</f>
        <v>1077</v>
      </c>
      <c r="H87" s="4">
        <f>[36]PARS_nsy_stat_stem_GC_AT_freq_1!B2</f>
        <v>2122</v>
      </c>
      <c r="I87" s="4">
        <f>[37]PARS_nsy_stat_loop_GC_AT_freq_1!B2</f>
        <v>1029</v>
      </c>
      <c r="J87" s="4"/>
      <c r="K87" s="38" t="s">
        <v>8</v>
      </c>
      <c r="L87" s="17" t="s">
        <v>21</v>
      </c>
      <c r="M87" s="17">
        <f>[38]PARS_nsy_stat_freq_10_chi_squar!B2</f>
        <v>1212</v>
      </c>
      <c r="N87" s="17">
        <f>[38]PARS_nsy_stat_freq_10_chi_squar!C2</f>
        <v>2122</v>
      </c>
      <c r="O87" s="18">
        <f>[38]PARS_nsy_stat_freq_10_chi_squar!D2</f>
        <v>0.36352729454109201</v>
      </c>
      <c r="P87" s="18">
        <f>N87/(M87+N87)</f>
        <v>0.63647270545890822</v>
      </c>
      <c r="Q87" s="36">
        <f>[38]PARS_nsy_stat_freq_10_chi_squar!E3</f>
        <v>115.792725058145</v>
      </c>
      <c r="R87" s="37">
        <f>[38]PARS_nsy_stat_freq_10_chi_squar!F3</f>
        <v>5.2766000000000001E-27</v>
      </c>
    </row>
    <row r="88" spans="1:18" x14ac:dyDescent="0.15">
      <c r="A88" s="17" t="s">
        <v>38</v>
      </c>
      <c r="B88" s="17">
        <f>[30]PARS_nsy_stat_SNPs_freq_10!B3</f>
        <v>700</v>
      </c>
      <c r="C88" s="17">
        <f>[31]PARS_nsy_stat_gene_freq_10!B3</f>
        <v>472</v>
      </c>
      <c r="D88" s="17">
        <f>[32]PARS_nsy_stat_stem_freq_10!B3</f>
        <v>431</v>
      </c>
      <c r="E88" s="17">
        <f>[33]PARS_nsy_stat_loop_freq_10!B3</f>
        <v>269</v>
      </c>
      <c r="F88" s="4">
        <f>[34]PARS_nsy_stat_stem_AT_GC_freq_1!B3</f>
        <v>129</v>
      </c>
      <c r="G88" s="17">
        <f>[35]PARS_nsy_stat_loop_AT_GC_freq_1!B3</f>
        <v>130</v>
      </c>
      <c r="H88" s="4">
        <f>[36]PARS_nsy_stat_stem_GC_AT_freq_1!B3</f>
        <v>238</v>
      </c>
      <c r="I88" s="4">
        <f>[37]PARS_nsy_stat_loop_GC_AT_freq_1!B3</f>
        <v>112</v>
      </c>
      <c r="J88" s="4"/>
      <c r="K88" s="38"/>
      <c r="L88" s="17" t="s">
        <v>22</v>
      </c>
      <c r="M88" s="17">
        <f>[38]PARS_nsy_stat_freq_10_chi_squar!B3</f>
        <v>1077</v>
      </c>
      <c r="N88" s="17">
        <f>[38]PARS_nsy_stat_freq_10_chi_squar!C3</f>
        <v>1029</v>
      </c>
      <c r="O88" s="18">
        <f>[38]PARS_nsy_stat_freq_10_chi_squar!D3</f>
        <v>0.51139601139601099</v>
      </c>
      <c r="P88" s="18">
        <f t="shared" ref="P88:P106" si="58">N88/(M88+N88)</f>
        <v>0.48860398860398863</v>
      </c>
      <c r="Q88" s="36"/>
      <c r="R88" s="37"/>
    </row>
    <row r="89" spans="1:18" x14ac:dyDescent="0.15">
      <c r="A89" s="17" t="s">
        <v>53</v>
      </c>
      <c r="B89" s="17">
        <f>[30]PARS_nsy_stat_SNPs_freq_10!B4</f>
        <v>312</v>
      </c>
      <c r="C89" s="17">
        <f>[31]PARS_nsy_stat_gene_freq_10!B4</f>
        <v>239</v>
      </c>
      <c r="D89" s="17">
        <f>[32]PARS_nsy_stat_stem_freq_10!B4</f>
        <v>190</v>
      </c>
      <c r="E89" s="17">
        <f>[33]PARS_nsy_stat_loop_freq_10!B4</f>
        <v>122</v>
      </c>
      <c r="F89" s="4">
        <f>[34]PARS_nsy_stat_stem_AT_GC_freq_1!B4</f>
        <v>55</v>
      </c>
      <c r="G89" s="17">
        <f>[35]PARS_nsy_stat_loop_AT_GC_freq_1!B4</f>
        <v>63</v>
      </c>
      <c r="H89" s="4">
        <f>[36]PARS_nsy_stat_stem_GC_AT_freq_1!B4</f>
        <v>106</v>
      </c>
      <c r="I89" s="4">
        <f>[37]PARS_nsy_stat_loop_GC_AT_freq_1!B4</f>
        <v>44</v>
      </c>
      <c r="J89" s="4"/>
      <c r="K89" s="38" t="s">
        <v>9</v>
      </c>
      <c r="L89" s="17" t="s">
        <v>21</v>
      </c>
      <c r="M89" s="17">
        <f>[38]PARS_nsy_stat_freq_10_chi_squar!B4</f>
        <v>129</v>
      </c>
      <c r="N89" s="17">
        <f>[38]PARS_nsy_stat_freq_10_chi_squar!C4</f>
        <v>238</v>
      </c>
      <c r="O89" s="18">
        <f>[38]PARS_nsy_stat_freq_10_chi_squar!D4</f>
        <v>0.35149863760217998</v>
      </c>
      <c r="P89" s="18">
        <f t="shared" si="58"/>
        <v>0.64850136239782019</v>
      </c>
      <c r="Q89" s="36">
        <f>[38]PARS_nsy_stat_freq_10_chi_squar!E5</f>
        <v>20.573809120670699</v>
      </c>
      <c r="R89" s="37">
        <f>[38]PARS_nsy_stat_freq_10_chi_squar!F5</f>
        <v>5.7375999999999999E-6</v>
      </c>
    </row>
    <row r="90" spans="1:18" x14ac:dyDescent="0.15">
      <c r="A90" s="17" t="s">
        <v>54</v>
      </c>
      <c r="B90" s="17">
        <f>[30]PARS_nsy_stat_SNPs_freq_10!B5</f>
        <v>191</v>
      </c>
      <c r="C90" s="17">
        <f>[31]PARS_nsy_stat_gene_freq_10!B5</f>
        <v>169</v>
      </c>
      <c r="D90" s="17">
        <f>[32]PARS_nsy_stat_stem_freq_10!B5</f>
        <v>106</v>
      </c>
      <c r="E90" s="17">
        <f>[33]PARS_nsy_stat_loop_freq_10!B5</f>
        <v>85</v>
      </c>
      <c r="F90" s="4">
        <f>[34]PARS_nsy_stat_stem_AT_GC_freq_1!B5</f>
        <v>38</v>
      </c>
      <c r="G90" s="17">
        <f>[35]PARS_nsy_stat_loop_AT_GC_freq_1!B5</f>
        <v>37</v>
      </c>
      <c r="H90" s="4">
        <f>[36]PARS_nsy_stat_stem_GC_AT_freq_1!B5</f>
        <v>54</v>
      </c>
      <c r="I90" s="4">
        <f>[37]PARS_nsy_stat_loop_GC_AT_freq_1!B5</f>
        <v>33</v>
      </c>
      <c r="J90" s="4"/>
      <c r="K90" s="38"/>
      <c r="L90" s="17" t="s">
        <v>22</v>
      </c>
      <c r="M90" s="17">
        <f>[38]PARS_nsy_stat_freq_10_chi_squar!B5</f>
        <v>130</v>
      </c>
      <c r="N90" s="17">
        <f>[38]PARS_nsy_stat_freq_10_chi_squar!C5</f>
        <v>112</v>
      </c>
      <c r="O90" s="18">
        <f>[38]PARS_nsy_stat_freq_10_chi_squar!D5</f>
        <v>0.53719008264462798</v>
      </c>
      <c r="P90" s="18">
        <f t="shared" si="58"/>
        <v>0.46280991735537191</v>
      </c>
      <c r="Q90" s="36"/>
      <c r="R90" s="37"/>
    </row>
    <row r="91" spans="1:18" x14ac:dyDescent="0.15">
      <c r="A91" s="17" t="s">
        <v>55</v>
      </c>
      <c r="B91" s="17">
        <f>[30]PARS_nsy_stat_SNPs_freq_10!B6</f>
        <v>182</v>
      </c>
      <c r="C91" s="17">
        <f>[31]PARS_nsy_stat_gene_freq_10!B6</f>
        <v>151</v>
      </c>
      <c r="D91" s="17">
        <f>[32]PARS_nsy_stat_stem_freq_10!B6</f>
        <v>114</v>
      </c>
      <c r="E91" s="17">
        <f>[33]PARS_nsy_stat_loop_freq_10!B6</f>
        <v>68</v>
      </c>
      <c r="F91" s="4">
        <f>[34]PARS_nsy_stat_stem_AT_GC_freq_1!B6</f>
        <v>55</v>
      </c>
      <c r="G91" s="17">
        <f>[35]PARS_nsy_stat_loop_AT_GC_freq_1!B6</f>
        <v>30</v>
      </c>
      <c r="H91" s="4">
        <f>[36]PARS_nsy_stat_stem_GC_AT_freq_1!B6</f>
        <v>44</v>
      </c>
      <c r="I91" s="4">
        <f>[37]PARS_nsy_stat_loop_GC_AT_freq_1!B6</f>
        <v>30</v>
      </c>
      <c r="J91" s="4"/>
      <c r="K91" s="38" t="s">
        <v>10</v>
      </c>
      <c r="L91" s="17" t="s">
        <v>21</v>
      </c>
      <c r="M91" s="17">
        <f>[38]PARS_nsy_stat_freq_10_chi_squar!B6</f>
        <v>55</v>
      </c>
      <c r="N91" s="17">
        <f>[38]PARS_nsy_stat_freq_10_chi_squar!C6</f>
        <v>106</v>
      </c>
      <c r="O91" s="18">
        <f>[38]PARS_nsy_stat_freq_10_chi_squar!D6</f>
        <v>0.341614906832298</v>
      </c>
      <c r="P91" s="18">
        <f t="shared" si="58"/>
        <v>0.65838509316770188</v>
      </c>
      <c r="Q91" s="36">
        <f>[38]PARS_nsy_stat_freq_10_chi_squar!E7</f>
        <v>15.9354080295056</v>
      </c>
      <c r="R91" s="37">
        <f>[38]PARS_nsy_stat_freq_10_chi_squar!F7</f>
        <v>6.5541000000000001E-5</v>
      </c>
    </row>
    <row r="92" spans="1:18" x14ac:dyDescent="0.15">
      <c r="A92" s="17" t="s">
        <v>56</v>
      </c>
      <c r="B92" s="17">
        <f>[30]PARS_nsy_stat_SNPs_freq_10!B7</f>
        <v>133</v>
      </c>
      <c r="C92" s="17">
        <f>[31]PARS_nsy_stat_gene_freq_10!B7</f>
        <v>117</v>
      </c>
      <c r="D92" s="17">
        <f>[32]PARS_nsy_stat_stem_freq_10!B7</f>
        <v>77</v>
      </c>
      <c r="E92" s="17">
        <f>[33]PARS_nsy_stat_loop_freq_10!B7</f>
        <v>56</v>
      </c>
      <c r="F92" s="4">
        <f>[34]PARS_nsy_stat_stem_AT_GC_freq_1!B7</f>
        <v>33</v>
      </c>
      <c r="G92" s="17">
        <f>[35]PARS_nsy_stat_loop_AT_GC_freq_1!B7</f>
        <v>22</v>
      </c>
      <c r="H92" s="4">
        <f>[36]PARS_nsy_stat_stem_GC_AT_freq_1!B7</f>
        <v>34</v>
      </c>
      <c r="I92" s="4">
        <f>[37]PARS_nsy_stat_loop_GC_AT_freq_1!B7</f>
        <v>28</v>
      </c>
      <c r="J92" s="4"/>
      <c r="K92" s="38"/>
      <c r="L92" s="17" t="s">
        <v>22</v>
      </c>
      <c r="M92" s="17">
        <f>[38]PARS_nsy_stat_freq_10_chi_squar!B7</f>
        <v>63</v>
      </c>
      <c r="N92" s="17">
        <f>[38]PARS_nsy_stat_freq_10_chi_squar!C7</f>
        <v>44</v>
      </c>
      <c r="O92" s="18">
        <f>[38]PARS_nsy_stat_freq_10_chi_squar!D7</f>
        <v>0.58878504672897203</v>
      </c>
      <c r="P92" s="18">
        <f t="shared" si="58"/>
        <v>0.41121495327102803</v>
      </c>
      <c r="Q92" s="36"/>
      <c r="R92" s="37"/>
    </row>
    <row r="93" spans="1:18" x14ac:dyDescent="0.15">
      <c r="A93" s="17" t="s">
        <v>57</v>
      </c>
      <c r="B93" s="17">
        <f>[30]PARS_nsy_stat_SNPs_freq_10!B8</f>
        <v>118</v>
      </c>
      <c r="C93" s="17">
        <f>[31]PARS_nsy_stat_gene_freq_10!B8</f>
        <v>97</v>
      </c>
      <c r="D93" s="17">
        <f>[32]PARS_nsy_stat_stem_freq_10!B8</f>
        <v>69</v>
      </c>
      <c r="E93" s="17">
        <f>[33]PARS_nsy_stat_loop_freq_10!B8</f>
        <v>49</v>
      </c>
      <c r="F93" s="4">
        <f>[34]PARS_nsy_stat_stem_AT_GC_freq_1!B8</f>
        <v>31</v>
      </c>
      <c r="G93" s="17">
        <f>[35]PARS_nsy_stat_loop_AT_GC_freq_1!B8</f>
        <v>19</v>
      </c>
      <c r="H93" s="4">
        <f>[36]PARS_nsy_stat_stem_GC_AT_freq_1!B8</f>
        <v>30</v>
      </c>
      <c r="I93" s="4">
        <f>[37]PARS_nsy_stat_loop_GC_AT_freq_1!B8</f>
        <v>21</v>
      </c>
      <c r="J93" s="4"/>
      <c r="K93" s="38" t="s">
        <v>11</v>
      </c>
      <c r="L93" s="17" t="s">
        <v>21</v>
      </c>
      <c r="M93" s="17">
        <f>[38]PARS_nsy_stat_freq_10_chi_squar!B8</f>
        <v>38</v>
      </c>
      <c r="N93" s="17">
        <f>[38]PARS_nsy_stat_freq_10_chi_squar!C8</f>
        <v>54</v>
      </c>
      <c r="O93" s="18">
        <f>[38]PARS_nsy_stat_freq_10_chi_squar!D8</f>
        <v>0.41304347826087001</v>
      </c>
      <c r="P93" s="18">
        <f t="shared" si="58"/>
        <v>0.58695652173913049</v>
      </c>
      <c r="Q93" s="36">
        <f>[38]PARS_nsy_stat_freq_10_chi_squar!E9</f>
        <v>2.13400042835725</v>
      </c>
      <c r="R93" s="37">
        <f>[38]PARS_nsy_stat_freq_10_chi_squar!F9</f>
        <v>0.14405999999999999</v>
      </c>
    </row>
    <row r="94" spans="1:18" x14ac:dyDescent="0.15">
      <c r="A94" s="17" t="s">
        <v>58</v>
      </c>
      <c r="B94" s="17">
        <f>[30]PARS_nsy_stat_SNPs_freq_10!B9</f>
        <v>128</v>
      </c>
      <c r="C94" s="17">
        <f>[31]PARS_nsy_stat_gene_freq_10!B9</f>
        <v>107</v>
      </c>
      <c r="D94" s="17">
        <f>[32]PARS_nsy_stat_stem_freq_10!B9</f>
        <v>85</v>
      </c>
      <c r="E94" s="17">
        <f>[33]PARS_nsy_stat_loop_freq_10!B9</f>
        <v>43</v>
      </c>
      <c r="F94" s="4">
        <f>[34]PARS_nsy_stat_stem_AT_GC_freq_1!B9</f>
        <v>37</v>
      </c>
      <c r="G94" s="17">
        <f>[35]PARS_nsy_stat_loop_AT_GC_freq_1!B9</f>
        <v>17</v>
      </c>
      <c r="H94" s="4">
        <f>[36]PARS_nsy_stat_stem_GC_AT_freq_1!B9</f>
        <v>35</v>
      </c>
      <c r="I94" s="4">
        <f>[37]PARS_nsy_stat_loop_GC_AT_freq_1!B9</f>
        <v>19</v>
      </c>
      <c r="J94" s="4"/>
      <c r="K94" s="38"/>
      <c r="L94" s="17" t="s">
        <v>22</v>
      </c>
      <c r="M94" s="17">
        <f>[38]PARS_nsy_stat_freq_10_chi_squar!B9</f>
        <v>37</v>
      </c>
      <c r="N94" s="17">
        <f>[38]PARS_nsy_stat_freq_10_chi_squar!C9</f>
        <v>33</v>
      </c>
      <c r="O94" s="18">
        <f>[38]PARS_nsy_stat_freq_10_chi_squar!D9</f>
        <v>0.52857142857142903</v>
      </c>
      <c r="P94" s="18">
        <f t="shared" si="58"/>
        <v>0.47142857142857142</v>
      </c>
      <c r="Q94" s="36"/>
      <c r="R94" s="37"/>
    </row>
    <row r="95" spans="1:18" x14ac:dyDescent="0.15">
      <c r="A95" s="17" t="s">
        <v>59</v>
      </c>
      <c r="B95" s="17">
        <f>[30]PARS_nsy_stat_SNPs_freq_10!B10</f>
        <v>163</v>
      </c>
      <c r="C95" s="17">
        <f>[31]PARS_nsy_stat_gene_freq_10!B10</f>
        <v>134</v>
      </c>
      <c r="D95" s="17">
        <f>[32]PARS_nsy_stat_stem_freq_10!B10</f>
        <v>96</v>
      </c>
      <c r="E95" s="17">
        <f>[33]PARS_nsy_stat_loop_freq_10!B10</f>
        <v>67</v>
      </c>
      <c r="F95" s="4">
        <f>[34]PARS_nsy_stat_stem_AT_GC_freq_1!B10</f>
        <v>48</v>
      </c>
      <c r="G95" s="17">
        <f>[35]PARS_nsy_stat_loop_AT_GC_freq_1!B10</f>
        <v>32</v>
      </c>
      <c r="H95" s="4">
        <f>[36]PARS_nsy_stat_stem_GC_AT_freq_1!B10</f>
        <v>39</v>
      </c>
      <c r="I95" s="4">
        <f>[37]PARS_nsy_stat_loop_GC_AT_freq_1!B10</f>
        <v>30</v>
      </c>
      <c r="J95" s="4"/>
      <c r="K95" s="38" t="s">
        <v>12</v>
      </c>
      <c r="L95" s="17" t="s">
        <v>21</v>
      </c>
      <c r="M95" s="17">
        <f>[38]PARS_nsy_stat_freq_10_chi_squar!B10</f>
        <v>55</v>
      </c>
      <c r="N95" s="17">
        <f>[38]PARS_nsy_stat_freq_10_chi_squar!C10</f>
        <v>44</v>
      </c>
      <c r="O95" s="18">
        <f>[38]PARS_nsy_stat_freq_10_chi_squar!D10</f>
        <v>0.55555555555555602</v>
      </c>
      <c r="P95" s="18">
        <f t="shared" si="58"/>
        <v>0.44444444444444442</v>
      </c>
      <c r="Q95" s="36">
        <f>[38]PARS_nsy_stat_freq_10_chi_squar!E11</f>
        <v>0.46343402225755098</v>
      </c>
      <c r="R95" s="37">
        <f>[38]PARS_nsy_stat_freq_10_chi_squar!F11</f>
        <v>0.49602000000000002</v>
      </c>
    </row>
    <row r="96" spans="1:18" x14ac:dyDescent="0.15">
      <c r="A96" s="17" t="s">
        <v>60</v>
      </c>
      <c r="B96" s="17">
        <f>[30]PARS_nsy_stat_SNPs_freq_10!B11</f>
        <v>494</v>
      </c>
      <c r="C96" s="17">
        <f>[31]PARS_nsy_stat_gene_freq_10!B11</f>
        <v>371</v>
      </c>
      <c r="D96" s="17">
        <f>[32]PARS_nsy_stat_stem_freq_10!B11</f>
        <v>290</v>
      </c>
      <c r="E96" s="17">
        <f>[33]PARS_nsy_stat_loop_freq_10!B11</f>
        <v>204</v>
      </c>
      <c r="F96" s="4">
        <f>[34]PARS_nsy_stat_stem_AT_GC_freq_1!B11</f>
        <v>176</v>
      </c>
      <c r="G96" s="17">
        <f>[35]PARS_nsy_stat_loop_AT_GC_freq_1!B11</f>
        <v>96</v>
      </c>
      <c r="H96" s="4">
        <f>[36]PARS_nsy_stat_stem_GC_AT_freq_1!B11</f>
        <v>85</v>
      </c>
      <c r="I96" s="4">
        <f>[37]PARS_nsy_stat_loop_GC_AT_freq_1!B11</f>
        <v>89</v>
      </c>
      <c r="J96" s="4"/>
      <c r="K96" s="38"/>
      <c r="L96" s="17" t="s">
        <v>22</v>
      </c>
      <c r="M96" s="17">
        <f>[38]PARS_nsy_stat_freq_10_chi_squar!B11</f>
        <v>30</v>
      </c>
      <c r="N96" s="17">
        <f>[38]PARS_nsy_stat_freq_10_chi_squar!C11</f>
        <v>30</v>
      </c>
      <c r="O96" s="18">
        <f>[38]PARS_nsy_stat_freq_10_chi_squar!D11</f>
        <v>0.5</v>
      </c>
      <c r="P96" s="18">
        <f t="shared" si="58"/>
        <v>0.5</v>
      </c>
      <c r="Q96" s="36"/>
      <c r="R96" s="37"/>
    </row>
    <row r="97" spans="1:18" x14ac:dyDescent="0.15">
      <c r="A97" s="17" t="s">
        <v>61</v>
      </c>
      <c r="B97" s="17"/>
      <c r="C97" s="17"/>
      <c r="D97" s="17">
        <f>SUM(D87:D96)</f>
        <v>5377</v>
      </c>
      <c r="E97" s="17">
        <f t="shared" ref="E97:I97" si="59">SUM(E87:E96)</f>
        <v>3478</v>
      </c>
      <c r="F97" s="17">
        <f t="shared" si="59"/>
        <v>1814</v>
      </c>
      <c r="G97" s="17">
        <f t="shared" si="59"/>
        <v>1523</v>
      </c>
      <c r="H97" s="17">
        <f t="shared" si="59"/>
        <v>2787</v>
      </c>
      <c r="I97" s="17">
        <f t="shared" si="59"/>
        <v>1435</v>
      </c>
      <c r="J97" s="17"/>
      <c r="K97" s="38" t="s">
        <v>13</v>
      </c>
      <c r="L97" s="17" t="s">
        <v>21</v>
      </c>
      <c r="M97" s="17">
        <f>[38]PARS_nsy_stat_freq_10_chi_squar!B12</f>
        <v>33</v>
      </c>
      <c r="N97" s="17">
        <f>[38]PARS_nsy_stat_freq_10_chi_squar!C12</f>
        <v>34</v>
      </c>
      <c r="O97" s="18">
        <f>[38]PARS_nsy_stat_freq_10_chi_squar!D12</f>
        <v>0.49253731343283602</v>
      </c>
      <c r="P97" s="18">
        <f t="shared" si="58"/>
        <v>0.5074626865671642</v>
      </c>
      <c r="Q97" s="36">
        <f>[38]PARS_nsy_stat_freq_10_chi_squar!E13</f>
        <v>0.31725758305247997</v>
      </c>
      <c r="R97" s="37">
        <f>[38]PARS_nsy_stat_freq_10_chi_squar!F13</f>
        <v>0.57325999999999999</v>
      </c>
    </row>
    <row r="98" spans="1:18" x14ac:dyDescent="0.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38"/>
      <c r="L98" s="17" t="s">
        <v>22</v>
      </c>
      <c r="M98" s="17">
        <f>[38]PARS_nsy_stat_freq_10_chi_squar!B13</f>
        <v>22</v>
      </c>
      <c r="N98" s="17">
        <f>[38]PARS_nsy_stat_freq_10_chi_squar!C13</f>
        <v>28</v>
      </c>
      <c r="O98" s="18">
        <f>[38]PARS_nsy_stat_freq_10_chi_squar!D13</f>
        <v>0.44</v>
      </c>
      <c r="P98" s="18">
        <f t="shared" si="58"/>
        <v>0.56000000000000005</v>
      </c>
      <c r="Q98" s="36"/>
      <c r="R98" s="37"/>
    </row>
    <row r="99" spans="1:18" x14ac:dyDescent="0.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38" t="s">
        <v>14</v>
      </c>
      <c r="L99" s="17" t="s">
        <v>21</v>
      </c>
      <c r="M99" s="17">
        <f>[38]PARS_nsy_stat_freq_10_chi_squar!B14</f>
        <v>31</v>
      </c>
      <c r="N99" s="17">
        <f>[38]PARS_nsy_stat_freq_10_chi_squar!C14</f>
        <v>30</v>
      </c>
      <c r="O99" s="18">
        <f>[38]PARS_nsy_stat_freq_10_chi_squar!D14</f>
        <v>0.50819672131147497</v>
      </c>
      <c r="P99" s="18">
        <f t="shared" si="58"/>
        <v>0.49180327868852458</v>
      </c>
      <c r="Q99" s="36">
        <f>[38]PARS_nsy_stat_freq_10_chi_squar!E15</f>
        <v>0.106502892960463</v>
      </c>
      <c r="R99" s="37">
        <f>[38]PARS_nsy_stat_freq_10_chi_squar!F15</f>
        <v>0.74416000000000004</v>
      </c>
    </row>
    <row r="100" spans="1:18" x14ac:dyDescent="0.15">
      <c r="A100" s="17" t="s">
        <v>62</v>
      </c>
      <c r="B100" s="17"/>
      <c r="C100" s="17"/>
      <c r="D100" s="17" t="s">
        <v>18</v>
      </c>
      <c r="E100" s="17" t="s">
        <v>35</v>
      </c>
      <c r="F100" s="17" t="s">
        <v>24</v>
      </c>
      <c r="G100" s="17" t="s">
        <v>25</v>
      </c>
      <c r="H100" s="17" t="s">
        <v>31</v>
      </c>
      <c r="I100" s="17" t="s">
        <v>32</v>
      </c>
      <c r="J100" s="17"/>
      <c r="K100" s="38"/>
      <c r="L100" s="17" t="s">
        <v>22</v>
      </c>
      <c r="M100" s="17">
        <f>[38]PARS_nsy_stat_freq_10_chi_squar!B15</f>
        <v>19</v>
      </c>
      <c r="N100" s="17">
        <f>[38]PARS_nsy_stat_freq_10_chi_squar!C15</f>
        <v>21</v>
      </c>
      <c r="O100" s="18">
        <f>[38]PARS_nsy_stat_freq_10_chi_squar!D15</f>
        <v>0.47499999999999998</v>
      </c>
      <c r="P100" s="18">
        <f t="shared" si="58"/>
        <v>0.52500000000000002</v>
      </c>
      <c r="Q100" s="36"/>
      <c r="R100" s="37"/>
    </row>
    <row r="101" spans="1:18" x14ac:dyDescent="0.15">
      <c r="A101" s="17" t="s">
        <v>52</v>
      </c>
      <c r="B101" s="17"/>
      <c r="C101" s="17"/>
      <c r="D101" s="25">
        <f t="shared" ref="D101:E101" si="60">D87/D$97</f>
        <v>0.72884508090013023</v>
      </c>
      <c r="E101" s="25">
        <f t="shared" si="60"/>
        <v>0.7231167337550316</v>
      </c>
      <c r="F101" s="17">
        <f>F87/F$97</f>
        <v>0.66813671444321943</v>
      </c>
      <c r="G101" s="21">
        <f t="shared" ref="G101:I101" si="61">G87/G$97</f>
        <v>0.7071569271175312</v>
      </c>
      <c r="H101" s="21">
        <f t="shared" si="61"/>
        <v>0.76139217796914249</v>
      </c>
      <c r="I101" s="21">
        <f t="shared" si="61"/>
        <v>0.71707317073170729</v>
      </c>
      <c r="J101" s="17"/>
      <c r="K101" s="38" t="s">
        <v>15</v>
      </c>
      <c r="L101" s="17" t="s">
        <v>21</v>
      </c>
      <c r="M101" s="17">
        <f>[38]PARS_nsy_stat_freq_10_chi_squar!B16</f>
        <v>37</v>
      </c>
      <c r="N101" s="17">
        <f>[38]PARS_nsy_stat_freq_10_chi_squar!C16</f>
        <v>35</v>
      </c>
      <c r="O101" s="18">
        <f>[38]PARS_nsy_stat_freq_10_chi_squar!D16</f>
        <v>0.51388888888888895</v>
      </c>
      <c r="P101" s="18">
        <f t="shared" si="58"/>
        <v>0.4861111111111111</v>
      </c>
      <c r="Q101" s="36">
        <f>[38]PARS_nsy_stat_freq_10_chi_squar!E17</f>
        <v>0.16666666666666699</v>
      </c>
      <c r="R101" s="37">
        <f>[38]PARS_nsy_stat_freq_10_chi_squar!F17</f>
        <v>0.68308999999999997</v>
      </c>
    </row>
    <row r="102" spans="1:18" x14ac:dyDescent="0.15">
      <c r="A102" s="17" t="s">
        <v>38</v>
      </c>
      <c r="B102" s="17"/>
      <c r="C102" s="17"/>
      <c r="D102" s="25">
        <f t="shared" ref="D102:E102" si="62">D88/D$97</f>
        <v>8.0156220941045186E-2</v>
      </c>
      <c r="E102" s="25">
        <f t="shared" si="62"/>
        <v>7.7343300747556062E-2</v>
      </c>
      <c r="F102" s="21">
        <f t="shared" ref="F102:I102" si="63">F88/F$97</f>
        <v>7.1113561190738694E-2</v>
      </c>
      <c r="G102" s="21">
        <f t="shared" si="63"/>
        <v>8.5357846355876565E-2</v>
      </c>
      <c r="H102" s="21">
        <f t="shared" si="63"/>
        <v>8.5396483674201648E-2</v>
      </c>
      <c r="I102" s="21">
        <f t="shared" si="63"/>
        <v>7.8048780487804878E-2</v>
      </c>
      <c r="J102" s="17"/>
      <c r="K102" s="38"/>
      <c r="L102" s="17" t="s">
        <v>22</v>
      </c>
      <c r="M102" s="17">
        <f>[38]PARS_nsy_stat_freq_10_chi_squar!B17</f>
        <v>17</v>
      </c>
      <c r="N102" s="17">
        <f>[38]PARS_nsy_stat_freq_10_chi_squar!C17</f>
        <v>19</v>
      </c>
      <c r="O102" s="18">
        <f>[38]PARS_nsy_stat_freq_10_chi_squar!D17</f>
        <v>0.47222222222222199</v>
      </c>
      <c r="P102" s="18">
        <f t="shared" si="58"/>
        <v>0.52777777777777779</v>
      </c>
      <c r="Q102" s="36"/>
      <c r="R102" s="37"/>
    </row>
    <row r="103" spans="1:18" x14ac:dyDescent="0.15">
      <c r="A103" s="17" t="s">
        <v>53</v>
      </c>
      <c r="B103" s="17"/>
      <c r="C103" s="17"/>
      <c r="D103" s="25">
        <f t="shared" ref="D103:E103" si="64">D89/D$97</f>
        <v>3.5335689045936397E-2</v>
      </c>
      <c r="E103" s="25">
        <f t="shared" si="64"/>
        <v>3.5077630822311676E-2</v>
      </c>
      <c r="F103" s="21">
        <f t="shared" ref="F103:I103" si="65">F89/F$97</f>
        <v>3.0319735391400222E-2</v>
      </c>
      <c r="G103" s="21">
        <f t="shared" si="65"/>
        <v>4.1365725541694022E-2</v>
      </c>
      <c r="H103" s="21">
        <f t="shared" si="65"/>
        <v>3.8033728022963759E-2</v>
      </c>
      <c r="I103" s="21">
        <f t="shared" si="65"/>
        <v>3.0662020905923345E-2</v>
      </c>
      <c r="J103" s="17"/>
      <c r="K103" s="38" t="s">
        <v>16</v>
      </c>
      <c r="L103" s="17" t="s">
        <v>21</v>
      </c>
      <c r="M103" s="17">
        <f>[38]PARS_nsy_stat_freq_10_chi_squar!B18</f>
        <v>48</v>
      </c>
      <c r="N103" s="17">
        <f>[38]PARS_nsy_stat_freq_10_chi_squar!C18</f>
        <v>39</v>
      </c>
      <c r="O103" s="18">
        <f>[38]PARS_nsy_stat_freq_10_chi_squar!D18</f>
        <v>0.55172413793103403</v>
      </c>
      <c r="P103" s="18">
        <f t="shared" si="58"/>
        <v>0.44827586206896552</v>
      </c>
      <c r="Q103" s="36">
        <f>[38]PARS_nsy_stat_freq_10_chi_squar!E19</f>
        <v>0.18447550418339201</v>
      </c>
      <c r="R103" s="37">
        <f>[38]PARS_nsy_stat_freq_10_chi_squar!F19</f>
        <v>0.66754999999999998</v>
      </c>
    </row>
    <row r="104" spans="1:18" x14ac:dyDescent="0.15">
      <c r="A104" s="17" t="s">
        <v>54</v>
      </c>
      <c r="B104" s="17"/>
      <c r="C104" s="17"/>
      <c r="D104" s="25">
        <f t="shared" ref="D104:E104" si="66">D90/D$97</f>
        <v>1.9713594941417147E-2</v>
      </c>
      <c r="E104" s="25">
        <f t="shared" si="66"/>
        <v>2.4439332949971249E-2</v>
      </c>
      <c r="F104" s="21">
        <f t="shared" ref="F104:I104" si="67">F90/F$97</f>
        <v>2.0948180815876516E-2</v>
      </c>
      <c r="G104" s="21">
        <f t="shared" si="67"/>
        <v>2.4294156270518712E-2</v>
      </c>
      <c r="H104" s="21">
        <f t="shared" si="67"/>
        <v>1.9375672766415501E-2</v>
      </c>
      <c r="I104" s="21">
        <f t="shared" si="67"/>
        <v>2.2996515679442508E-2</v>
      </c>
      <c r="J104" s="17"/>
      <c r="K104" s="38"/>
      <c r="L104" s="17" t="s">
        <v>22</v>
      </c>
      <c r="M104" s="17">
        <f>[38]PARS_nsy_stat_freq_10_chi_squar!B19</f>
        <v>32</v>
      </c>
      <c r="N104" s="17">
        <f>[38]PARS_nsy_stat_freq_10_chi_squar!C19</f>
        <v>30</v>
      </c>
      <c r="O104" s="18">
        <f>[38]PARS_nsy_stat_freq_10_chi_squar!D19</f>
        <v>0.51612903225806495</v>
      </c>
      <c r="P104" s="18">
        <f t="shared" si="58"/>
        <v>0.4838709677419355</v>
      </c>
      <c r="Q104" s="36"/>
      <c r="R104" s="37"/>
    </row>
    <row r="105" spans="1:18" x14ac:dyDescent="0.15">
      <c r="A105" s="17" t="s">
        <v>55</v>
      </c>
      <c r="B105" s="17"/>
      <c r="C105" s="17"/>
      <c r="D105" s="25">
        <f t="shared" ref="D105:E105" si="68">D91/D$97</f>
        <v>2.1201413427561839E-2</v>
      </c>
      <c r="E105" s="25">
        <f t="shared" si="68"/>
        <v>1.9551466359977E-2</v>
      </c>
      <c r="F105" s="21">
        <f t="shared" ref="F105:I105" si="69">F91/F$97</f>
        <v>3.0319735391400222E-2</v>
      </c>
      <c r="G105" s="21">
        <f t="shared" si="69"/>
        <v>1.9697964543663821E-2</v>
      </c>
      <c r="H105" s="21">
        <f t="shared" si="69"/>
        <v>1.5787585217079295E-2</v>
      </c>
      <c r="I105" s="21">
        <f t="shared" si="69"/>
        <v>2.0905923344947737E-2</v>
      </c>
      <c r="J105" s="17"/>
      <c r="K105" s="38" t="s">
        <v>17</v>
      </c>
      <c r="L105" s="17" t="s">
        <v>21</v>
      </c>
      <c r="M105" s="17">
        <f>[38]PARS_nsy_stat_freq_10_chi_squar!B20</f>
        <v>176</v>
      </c>
      <c r="N105" s="17">
        <f>[38]PARS_nsy_stat_freq_10_chi_squar!C20</f>
        <v>85</v>
      </c>
      <c r="O105" s="18">
        <f>[38]PARS_nsy_stat_freq_10_chi_squar!D20</f>
        <v>0.67432950191570895</v>
      </c>
      <c r="P105" s="18">
        <f t="shared" si="58"/>
        <v>0.32567049808429116</v>
      </c>
      <c r="Q105" s="36">
        <f>[38]PARS_nsy_stat_freq_10_chi_squar!E21</f>
        <v>10.989808413715499</v>
      </c>
      <c r="R105" s="37">
        <f>[38]PARS_nsy_stat_freq_10_chi_squar!F21</f>
        <v>9.1613999999999997E-4</v>
      </c>
    </row>
    <row r="106" spans="1:18" x14ac:dyDescent="0.15">
      <c r="A106" s="17" t="s">
        <v>56</v>
      </c>
      <c r="B106" s="17"/>
      <c r="C106" s="17"/>
      <c r="D106" s="25">
        <f t="shared" ref="D106:E106" si="70">D92/D$97</f>
        <v>1.4320252929142645E-2</v>
      </c>
      <c r="E106" s="25">
        <f t="shared" si="70"/>
        <v>1.6101207590569294E-2</v>
      </c>
      <c r="F106" s="21">
        <f t="shared" ref="F106:I106" si="71">F92/F$97</f>
        <v>1.8191841234840134E-2</v>
      </c>
      <c r="G106" s="21">
        <f t="shared" si="71"/>
        <v>1.4445173998686802E-2</v>
      </c>
      <c r="H106" s="21">
        <f t="shared" si="71"/>
        <v>1.2199497667743094E-2</v>
      </c>
      <c r="I106" s="21">
        <f t="shared" si="71"/>
        <v>1.9512195121951219E-2</v>
      </c>
      <c r="J106" s="17"/>
      <c r="K106" s="38"/>
      <c r="L106" s="17" t="s">
        <v>22</v>
      </c>
      <c r="M106" s="17">
        <f>[38]PARS_nsy_stat_freq_10_chi_squar!B21</f>
        <v>96</v>
      </c>
      <c r="N106" s="17">
        <f>[38]PARS_nsy_stat_freq_10_chi_squar!C21</f>
        <v>89</v>
      </c>
      <c r="O106" s="18">
        <f>[38]PARS_nsy_stat_freq_10_chi_squar!D21</f>
        <v>0.51891891891891895</v>
      </c>
      <c r="P106" s="18">
        <f t="shared" si="58"/>
        <v>0.48108108108108111</v>
      </c>
      <c r="Q106" s="36"/>
      <c r="R106" s="37"/>
    </row>
    <row r="107" spans="1:18" x14ac:dyDescent="0.15">
      <c r="A107" s="17" t="s">
        <v>57</v>
      </c>
      <c r="B107" s="17"/>
      <c r="C107" s="17"/>
      <c r="D107" s="25">
        <f t="shared" ref="D107:E107" si="72">D93/D$97</f>
        <v>1.2832434442997954E-2</v>
      </c>
      <c r="E107" s="25">
        <f t="shared" si="72"/>
        <v>1.4088556641748131E-2</v>
      </c>
      <c r="F107" s="21">
        <f t="shared" ref="F107:I107" si="73">F93/F$97</f>
        <v>1.7089305402425578E-2</v>
      </c>
      <c r="G107" s="21">
        <f t="shared" si="73"/>
        <v>1.247537754432042E-2</v>
      </c>
      <c r="H107" s="21">
        <f t="shared" si="73"/>
        <v>1.0764262648008612E-2</v>
      </c>
      <c r="I107" s="21">
        <f t="shared" si="73"/>
        <v>1.4634146341463415E-2</v>
      </c>
      <c r="J107" s="17"/>
      <c r="K107" s="17"/>
      <c r="L107" s="17"/>
      <c r="M107" s="17"/>
      <c r="N107" s="17"/>
      <c r="O107" s="18"/>
      <c r="P107" s="18"/>
    </row>
    <row r="108" spans="1:18" x14ac:dyDescent="0.15">
      <c r="A108" s="17" t="s">
        <v>58</v>
      </c>
      <c r="B108" s="17"/>
      <c r="C108" s="17"/>
      <c r="D108" s="25">
        <f t="shared" ref="D108:E108" si="74">D94/D$97</f>
        <v>1.5808071415287336E-2</v>
      </c>
      <c r="E108" s="25">
        <f t="shared" si="74"/>
        <v>1.2363427257044278E-2</v>
      </c>
      <c r="F108" s="21">
        <f t="shared" ref="F108:I108" si="75">F94/F$97</f>
        <v>2.0396912899669238E-2</v>
      </c>
      <c r="G108" s="21">
        <f t="shared" si="75"/>
        <v>1.1162179908076166E-2</v>
      </c>
      <c r="H108" s="21">
        <f t="shared" si="75"/>
        <v>1.2558306422676713E-2</v>
      </c>
      <c r="I108" s="21">
        <f t="shared" si="75"/>
        <v>1.32404181184669E-2</v>
      </c>
      <c r="J108" s="17"/>
      <c r="K108" s="17"/>
      <c r="L108" s="17"/>
      <c r="M108" s="17"/>
      <c r="N108" s="17"/>
      <c r="O108" s="18"/>
      <c r="P108" s="18"/>
    </row>
    <row r="109" spans="1:18" x14ac:dyDescent="0.15">
      <c r="A109" s="17" t="s">
        <v>59</v>
      </c>
      <c r="B109" s="17"/>
      <c r="C109" s="17"/>
      <c r="D109" s="25">
        <f t="shared" ref="D109:E109" si="76">D95/D$97</f>
        <v>1.7853821833736284E-2</v>
      </c>
      <c r="E109" s="25">
        <f t="shared" si="76"/>
        <v>1.9263944795859689E-2</v>
      </c>
      <c r="F109" s="21">
        <f t="shared" ref="F109:I109" si="77">F95/F$97</f>
        <v>2.6460859977949284E-2</v>
      </c>
      <c r="G109" s="21">
        <f t="shared" si="77"/>
        <v>2.1011162179908074E-2</v>
      </c>
      <c r="H109" s="21">
        <f t="shared" si="77"/>
        <v>1.3993541442411194E-2</v>
      </c>
      <c r="I109" s="21">
        <f t="shared" si="77"/>
        <v>2.0905923344947737E-2</v>
      </c>
      <c r="J109" s="17"/>
      <c r="K109" s="17"/>
      <c r="L109" s="17"/>
      <c r="M109" s="17"/>
      <c r="N109" s="17"/>
      <c r="O109" s="18"/>
      <c r="P109" s="18"/>
    </row>
    <row r="110" spans="1:18" x14ac:dyDescent="0.15">
      <c r="A110" s="17" t="s">
        <v>60</v>
      </c>
      <c r="B110" s="17"/>
      <c r="C110" s="17"/>
      <c r="D110" s="25">
        <f t="shared" ref="D110:E110" si="78">D96/D$97</f>
        <v>5.3933420122745025E-2</v>
      </c>
      <c r="E110" s="25">
        <f t="shared" si="78"/>
        <v>5.8654399079930995E-2</v>
      </c>
      <c r="F110" s="21">
        <f t="shared" ref="F110:I110" si="79">F96/F$97</f>
        <v>9.7023153252480704E-2</v>
      </c>
      <c r="G110" s="21">
        <f t="shared" si="79"/>
        <v>6.3033486539724223E-2</v>
      </c>
      <c r="H110" s="21">
        <f t="shared" si="79"/>
        <v>3.0498744169357734E-2</v>
      </c>
      <c r="I110" s="21">
        <f t="shared" si="79"/>
        <v>6.202090592334495E-2</v>
      </c>
      <c r="J110" s="17"/>
      <c r="K110" s="17"/>
      <c r="L110" s="17"/>
      <c r="M110" s="17"/>
      <c r="N110" s="17"/>
      <c r="O110" s="18"/>
      <c r="P110" s="18"/>
    </row>
  </sheetData>
  <mergeCells count="120">
    <mergeCell ref="K97:K98"/>
    <mergeCell ref="K91:K92"/>
    <mergeCell ref="K93:K94"/>
    <mergeCell ref="K103:K104"/>
    <mergeCell ref="K105:K106"/>
    <mergeCell ref="K99:K100"/>
    <mergeCell ref="K101:K102"/>
    <mergeCell ref="K65:K66"/>
    <mergeCell ref="K71:K72"/>
    <mergeCell ref="K73:K74"/>
    <mergeCell ref="K67:K68"/>
    <mergeCell ref="K69:K70"/>
    <mergeCell ref="K87:K88"/>
    <mergeCell ref="K89:K90"/>
    <mergeCell ref="K75:K76"/>
    <mergeCell ref="K77:K78"/>
    <mergeCell ref="K95:K96"/>
    <mergeCell ref="K39:K40"/>
    <mergeCell ref="K41:K42"/>
    <mergeCell ref="K35:K36"/>
    <mergeCell ref="K37:K38"/>
    <mergeCell ref="K47:K48"/>
    <mergeCell ref="K49:K50"/>
    <mergeCell ref="K43:K44"/>
    <mergeCell ref="K45:K46"/>
    <mergeCell ref="K63:K64"/>
    <mergeCell ref="K59:K60"/>
    <mergeCell ref="K61:K62"/>
    <mergeCell ref="K3:K4"/>
    <mergeCell ref="K5:K6"/>
    <mergeCell ref="K7:K8"/>
    <mergeCell ref="K9:K10"/>
    <mergeCell ref="K11:K12"/>
    <mergeCell ref="K31:K32"/>
    <mergeCell ref="K33:K34"/>
    <mergeCell ref="K13:K14"/>
    <mergeCell ref="K15:K16"/>
    <mergeCell ref="K17:K18"/>
    <mergeCell ref="K19:K20"/>
    <mergeCell ref="K21:K22"/>
    <mergeCell ref="Q3:Q4"/>
    <mergeCell ref="R3:R4"/>
    <mergeCell ref="Q5:Q6"/>
    <mergeCell ref="R5:R6"/>
    <mergeCell ref="Q7:Q8"/>
    <mergeCell ref="R7:R8"/>
    <mergeCell ref="Q9:Q10"/>
    <mergeCell ref="R9:R10"/>
    <mergeCell ref="Q11:Q12"/>
    <mergeCell ref="R11:R12"/>
    <mergeCell ref="Q13:Q14"/>
    <mergeCell ref="R13:R14"/>
    <mergeCell ref="Q15:Q16"/>
    <mergeCell ref="R15:R16"/>
    <mergeCell ref="Q17:Q18"/>
    <mergeCell ref="R17:R18"/>
    <mergeCell ref="Q19:Q20"/>
    <mergeCell ref="R19:R20"/>
    <mergeCell ref="Q21:Q22"/>
    <mergeCell ref="R21:R22"/>
    <mergeCell ref="R87:R88"/>
    <mergeCell ref="Q87:Q88"/>
    <mergeCell ref="Q89:Q90"/>
    <mergeCell ref="R89:R90"/>
    <mergeCell ref="Q91:Q92"/>
    <mergeCell ref="R91:R92"/>
    <mergeCell ref="Q93:Q94"/>
    <mergeCell ref="R93:R94"/>
    <mergeCell ref="Q95:Q96"/>
    <mergeCell ref="R95:R96"/>
    <mergeCell ref="Q97:Q98"/>
    <mergeCell ref="R97:R98"/>
    <mergeCell ref="Q99:Q100"/>
    <mergeCell ref="R99:R100"/>
    <mergeCell ref="Q101:Q102"/>
    <mergeCell ref="R101:R102"/>
    <mergeCell ref="Q103:Q104"/>
    <mergeCell ref="R103:R104"/>
    <mergeCell ref="Q105:Q106"/>
    <mergeCell ref="R105:R106"/>
    <mergeCell ref="Q31:Q32"/>
    <mergeCell ref="R31:R32"/>
    <mergeCell ref="Q33:Q34"/>
    <mergeCell ref="R33:R34"/>
    <mergeCell ref="Q35:Q36"/>
    <mergeCell ref="R35:R36"/>
    <mergeCell ref="Q37:Q38"/>
    <mergeCell ref="R37:R38"/>
    <mergeCell ref="Q39:Q40"/>
    <mergeCell ref="R39:R40"/>
    <mergeCell ref="Q41:Q42"/>
    <mergeCell ref="R41:R42"/>
    <mergeCell ref="Q43:Q44"/>
    <mergeCell ref="R43:R44"/>
    <mergeCell ref="Q45:Q46"/>
    <mergeCell ref="R45:R46"/>
    <mergeCell ref="Q47:Q48"/>
    <mergeCell ref="R47:R48"/>
    <mergeCell ref="Q49:Q50"/>
    <mergeCell ref="R49:R50"/>
    <mergeCell ref="Q59:Q60"/>
    <mergeCell ref="R59:R60"/>
    <mergeCell ref="Q61:Q62"/>
    <mergeCell ref="R61:R62"/>
    <mergeCell ref="Q63:Q64"/>
    <mergeCell ref="R63:R64"/>
    <mergeCell ref="Q65:Q66"/>
    <mergeCell ref="R65:R66"/>
    <mergeCell ref="Q67:Q68"/>
    <mergeCell ref="R67:R68"/>
    <mergeCell ref="Q69:Q70"/>
    <mergeCell ref="R69:R70"/>
    <mergeCell ref="Q71:Q72"/>
    <mergeCell ref="R71:R72"/>
    <mergeCell ref="Q73:Q74"/>
    <mergeCell ref="R73:R74"/>
    <mergeCell ref="Q75:Q76"/>
    <mergeCell ref="R75:R76"/>
    <mergeCell ref="Q77:Q78"/>
    <mergeCell ref="R77:R7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8"/>
  <sheetViews>
    <sheetView workbookViewId="0">
      <selection activeCell="B2" sqref="B2:F11"/>
    </sheetView>
  </sheetViews>
  <sheetFormatPr baseColWidth="10" defaultRowHeight="15" x14ac:dyDescent="0.15"/>
  <cols>
    <col min="1" max="1" width="14.33203125" customWidth="1"/>
    <col min="2" max="2" width="17" customWidth="1"/>
    <col min="3" max="3" width="19.1640625" customWidth="1"/>
    <col min="4" max="4" width="14.83203125" customWidth="1"/>
    <col min="5" max="5" width="15.83203125" customWidth="1"/>
    <col min="6" max="6" width="12.1640625" customWidth="1"/>
    <col min="7" max="7" width="10.83203125" style="24" customWidth="1"/>
    <col min="9" max="9" width="14.33203125" customWidth="1"/>
    <col min="10" max="10" width="17" customWidth="1"/>
    <col min="11" max="11" width="19.1640625" customWidth="1"/>
    <col min="12" max="12" width="14.83203125" customWidth="1"/>
    <col min="13" max="13" width="15.83203125" customWidth="1"/>
    <col min="14" max="14" width="12.1640625" customWidth="1"/>
    <col min="17" max="17" width="14.33203125" customWidth="1"/>
    <col min="18" max="18" width="17" customWidth="1"/>
    <col min="19" max="19" width="19.1640625" customWidth="1"/>
    <col min="20" max="20" width="14.83203125" customWidth="1"/>
    <col min="21" max="21" width="15.83203125" customWidth="1"/>
    <col min="22" max="22" width="12.1640625" customWidth="1"/>
    <col min="25" max="25" width="14.33203125" customWidth="1"/>
    <col min="26" max="26" width="17" customWidth="1"/>
    <col min="27" max="27" width="19.1640625" customWidth="1"/>
    <col min="28" max="28" width="14.83203125" customWidth="1"/>
    <col min="29" max="29" width="15.83203125" customWidth="1"/>
    <col min="30" max="30" width="12.1640625" customWidth="1"/>
  </cols>
  <sheetData>
    <row r="1" spans="1:30" x14ac:dyDescent="0.15">
      <c r="A1" s="23" t="s">
        <v>48</v>
      </c>
      <c r="B1" s="15" t="s">
        <v>42</v>
      </c>
      <c r="C1" s="15" t="s">
        <v>41</v>
      </c>
      <c r="D1" s="15" t="s">
        <v>40</v>
      </c>
      <c r="E1" s="16" t="s">
        <v>43</v>
      </c>
      <c r="F1" s="15" t="s">
        <v>39</v>
      </c>
      <c r="H1" s="14"/>
      <c r="I1" s="23" t="s">
        <v>50</v>
      </c>
      <c r="J1" s="17" t="s">
        <v>42</v>
      </c>
      <c r="K1" s="17" t="s">
        <v>41</v>
      </c>
      <c r="L1" s="17" t="s">
        <v>40</v>
      </c>
      <c r="M1" s="17" t="s">
        <v>43</v>
      </c>
      <c r="N1" s="28" t="s">
        <v>39</v>
      </c>
      <c r="Q1" s="23" t="s">
        <v>49</v>
      </c>
      <c r="R1" s="17" t="s">
        <v>42</v>
      </c>
      <c r="S1" s="17" t="s">
        <v>41</v>
      </c>
      <c r="T1" s="17" t="s">
        <v>40</v>
      </c>
      <c r="U1" s="17" t="s">
        <v>43</v>
      </c>
      <c r="V1" s="28" t="s">
        <v>39</v>
      </c>
      <c r="Y1" s="23" t="s">
        <v>51</v>
      </c>
      <c r="Z1" s="17" t="s">
        <v>42</v>
      </c>
      <c r="AA1" s="17" t="s">
        <v>41</v>
      </c>
      <c r="AB1" s="17" t="s">
        <v>40</v>
      </c>
      <c r="AC1" s="17" t="s">
        <v>43</v>
      </c>
      <c r="AD1" s="28" t="s">
        <v>39</v>
      </c>
    </row>
    <row r="2" spans="1:30" x14ac:dyDescent="0.15">
      <c r="A2" s="15" t="s">
        <v>8</v>
      </c>
      <c r="B2" s="16">
        <f>freq_10!F17</f>
        <v>0.42290673927842071</v>
      </c>
      <c r="C2" s="16">
        <f>freq_10!G17</f>
        <v>0.48626629422718809</v>
      </c>
      <c r="D2" s="16">
        <f>freq_10!H17</f>
        <v>0.56964006259780908</v>
      </c>
      <c r="E2" s="4">
        <f>freq_10!I17</f>
        <v>0.51290236765097097</v>
      </c>
      <c r="F2">
        <v>0.59199847999999999</v>
      </c>
      <c r="H2" s="14"/>
      <c r="I2" s="17" t="s">
        <v>8</v>
      </c>
      <c r="J2" s="17">
        <f>freq_10!F45</f>
        <v>0.50915141430948418</v>
      </c>
      <c r="K2" s="17">
        <f>freq_10!G45</f>
        <v>0.57743785850860418</v>
      </c>
      <c r="L2" s="17">
        <f>freq_10!H45</f>
        <v>0.50492610837438423</v>
      </c>
      <c r="M2" s="4">
        <f>freq_10!I45</f>
        <v>0.44904458598726116</v>
      </c>
      <c r="N2">
        <v>0.59199847999999999</v>
      </c>
      <c r="Q2" s="17" t="s">
        <v>8</v>
      </c>
      <c r="R2" s="17">
        <f>freq_10!F73</f>
        <v>0.30944881889763781</v>
      </c>
      <c r="S2" s="17">
        <f>freq_10!G73</f>
        <v>0.3556840077071291</v>
      </c>
      <c r="T2" s="17">
        <f>freq_10!H73</f>
        <v>0.40127582017010938</v>
      </c>
      <c r="U2" s="4">
        <f>freq_10!I73</f>
        <v>0.37348837209302327</v>
      </c>
      <c r="V2">
        <v>0.59199847999999999</v>
      </c>
      <c r="Y2" s="17" t="s">
        <v>8</v>
      </c>
      <c r="Z2" s="31">
        <f>freq_10!F101</f>
        <v>0.66813671444321943</v>
      </c>
      <c r="AA2" s="31">
        <f>freq_10!G101</f>
        <v>0.7071569271175312</v>
      </c>
      <c r="AB2" s="31">
        <f>freq_10!H101</f>
        <v>0.76139217796914249</v>
      </c>
      <c r="AC2" s="32">
        <f>freq_10!I101</f>
        <v>0.71707317073170729</v>
      </c>
      <c r="AD2">
        <v>0.59199847999999999</v>
      </c>
    </row>
    <row r="3" spans="1:30" x14ac:dyDescent="0.15">
      <c r="A3" s="15" t="s">
        <v>9</v>
      </c>
      <c r="B3" s="16">
        <f>freq_10!F18</f>
        <v>8.1347855684138867E-2</v>
      </c>
      <c r="C3" s="16">
        <f>freq_10!G18</f>
        <v>8.6824953445065176E-2</v>
      </c>
      <c r="D3" s="16">
        <f>freq_10!H18</f>
        <v>8.794992175273865E-2</v>
      </c>
      <c r="E3" s="4">
        <f>freq_10!I18</f>
        <v>7.8212290502793297E-2</v>
      </c>
      <c r="F3">
        <v>0.12129602</v>
      </c>
      <c r="H3" s="14"/>
      <c r="I3" s="17" t="s">
        <v>9</v>
      </c>
      <c r="J3" s="17">
        <f>freq_10!F46</f>
        <v>7.1547420965058242E-2</v>
      </c>
      <c r="K3" s="17">
        <f>freq_10!G46</f>
        <v>7.4569789674952203E-2</v>
      </c>
      <c r="L3" s="17">
        <f>freq_10!H46</f>
        <v>9.3596059113300489E-2</v>
      </c>
      <c r="M3" s="4">
        <f>freq_10!I46</f>
        <v>0.10191082802547771</v>
      </c>
      <c r="N3">
        <v>0.12129602</v>
      </c>
      <c r="Q3" s="17" t="s">
        <v>9</v>
      </c>
      <c r="R3" s="17">
        <f>freq_10!F74</f>
        <v>8.7664041994750655E-2</v>
      </c>
      <c r="S3" s="17">
        <f>freq_10!G74</f>
        <v>8.7475915221579964E-2</v>
      </c>
      <c r="T3" s="17">
        <f>freq_10!H74</f>
        <v>9.021871202916161E-2</v>
      </c>
      <c r="U3" s="4">
        <f>freq_10!I74</f>
        <v>7.9069767441860464E-2</v>
      </c>
      <c r="V3">
        <v>0.12129602</v>
      </c>
      <c r="Y3" s="17" t="s">
        <v>9</v>
      </c>
      <c r="Z3" s="31">
        <f>freq_10!F102</f>
        <v>7.1113561190738694E-2</v>
      </c>
      <c r="AA3" s="31">
        <f>freq_10!G102</f>
        <v>8.5357846355876565E-2</v>
      </c>
      <c r="AB3" s="31">
        <f>freq_10!H102</f>
        <v>8.5396483674201648E-2</v>
      </c>
      <c r="AC3" s="32">
        <f>freq_10!I102</f>
        <v>7.8048780487804878E-2</v>
      </c>
      <c r="AD3">
        <v>0.12129602</v>
      </c>
    </row>
    <row r="4" spans="1:30" x14ac:dyDescent="0.15">
      <c r="A4" s="15" t="s">
        <v>10</v>
      </c>
      <c r="B4" s="16">
        <f>freq_10!F19</f>
        <v>4.6289993192648059E-2</v>
      </c>
      <c r="C4" s="16">
        <f>freq_10!G19</f>
        <v>5.4469273743016758E-2</v>
      </c>
      <c r="D4" s="16">
        <f>freq_10!H19</f>
        <v>4.4600938967136149E-2</v>
      </c>
      <c r="E4" s="4">
        <f>freq_10!I19</f>
        <v>4.3362596435222132E-2</v>
      </c>
      <c r="F4">
        <v>7.1249094999999998E-2</v>
      </c>
      <c r="H4" s="14"/>
      <c r="I4" s="17" t="s">
        <v>10</v>
      </c>
      <c r="J4" s="17">
        <f>freq_10!F47</f>
        <v>3.8269550748752081E-2</v>
      </c>
      <c r="K4" s="17">
        <f>freq_10!G47</f>
        <v>5.736137667304015E-2</v>
      </c>
      <c r="L4" s="17">
        <f>freq_10!H47</f>
        <v>5.6650246305418719E-2</v>
      </c>
      <c r="M4" s="4">
        <f>freq_10!I47</f>
        <v>3.5031847133757961E-2</v>
      </c>
      <c r="N4">
        <v>7.1249094999999998E-2</v>
      </c>
      <c r="Q4" s="17" t="s">
        <v>10</v>
      </c>
      <c r="R4" s="17">
        <f>freq_10!F75</f>
        <v>5.3805774278215222E-2</v>
      </c>
      <c r="S4" s="17">
        <f>freq_10!G75</f>
        <v>6.1271676300578032E-2</v>
      </c>
      <c r="T4" s="17">
        <f>freq_10!H75</f>
        <v>5.2551640340218711E-2</v>
      </c>
      <c r="U4" s="4">
        <f>freq_10!I75</f>
        <v>5.3488372093023255E-2</v>
      </c>
      <c r="V4">
        <v>7.1249094999999998E-2</v>
      </c>
      <c r="Y4" s="17" t="s">
        <v>10</v>
      </c>
      <c r="Z4" s="31">
        <f>freq_10!F103</f>
        <v>3.0319735391400222E-2</v>
      </c>
      <c r="AA4" s="31">
        <f>freq_10!G103</f>
        <v>4.1365725541694022E-2</v>
      </c>
      <c r="AB4" s="31">
        <f>freq_10!H103</f>
        <v>3.8033728022963759E-2</v>
      </c>
      <c r="AC4" s="32">
        <f>freq_10!I103</f>
        <v>3.0662020905923345E-2</v>
      </c>
      <c r="AD4">
        <v>7.1249094999999998E-2</v>
      </c>
    </row>
    <row r="5" spans="1:30" x14ac:dyDescent="0.15">
      <c r="A5" s="15" t="s">
        <v>11</v>
      </c>
      <c r="B5" s="16">
        <f>freq_10!F20</f>
        <v>3.7950987066031311E-2</v>
      </c>
      <c r="C5" s="16">
        <f>freq_10!G20</f>
        <v>3.7011173184357544E-2</v>
      </c>
      <c r="D5" s="16">
        <f>freq_10!H20</f>
        <v>3.0829420970266041E-2</v>
      </c>
      <c r="E5" s="4">
        <f>freq_10!I20</f>
        <v>3.3785581271614788E-2</v>
      </c>
      <c r="F5">
        <v>5.1756445999999998E-2</v>
      </c>
      <c r="H5" s="14"/>
      <c r="I5" s="17" t="s">
        <v>11</v>
      </c>
      <c r="J5" s="17">
        <f>freq_10!F48</f>
        <v>4.4925124792013313E-2</v>
      </c>
      <c r="K5" s="17">
        <f>freq_10!G48</f>
        <v>4.2065009560229447E-2</v>
      </c>
      <c r="L5" s="17">
        <f>freq_10!H48</f>
        <v>4.1871921182266007E-2</v>
      </c>
      <c r="M5" s="4">
        <f>freq_10!I48</f>
        <v>5.0955414012738856E-2</v>
      </c>
      <c r="N5">
        <v>5.1756445999999998E-2</v>
      </c>
      <c r="Q5" s="17" t="s">
        <v>11</v>
      </c>
      <c r="R5" s="17">
        <f>freq_10!F76</f>
        <v>4.5931758530183726E-2</v>
      </c>
      <c r="S5" s="17">
        <f>freq_10!G76</f>
        <v>4.5472061657032756E-2</v>
      </c>
      <c r="T5" s="17">
        <f>freq_10!H76</f>
        <v>4.222357229647631E-2</v>
      </c>
      <c r="U5" s="4">
        <f>freq_10!I76</f>
        <v>4.13953488372093E-2</v>
      </c>
      <c r="V5">
        <v>5.1756445999999998E-2</v>
      </c>
      <c r="Y5" s="17" t="s">
        <v>11</v>
      </c>
      <c r="Z5" s="31">
        <f>freq_10!F104</f>
        <v>2.0948180815876516E-2</v>
      </c>
      <c r="AA5" s="31">
        <f>freq_10!G104</f>
        <v>2.4294156270518712E-2</v>
      </c>
      <c r="AB5" s="31">
        <f>freq_10!H104</f>
        <v>1.9375672766415501E-2</v>
      </c>
      <c r="AC5" s="32">
        <f>freq_10!I104</f>
        <v>2.2996515679442508E-2</v>
      </c>
      <c r="AD5">
        <v>5.1756445999999998E-2</v>
      </c>
    </row>
    <row r="6" spans="1:30" x14ac:dyDescent="0.15">
      <c r="A6" s="15" t="s">
        <v>12</v>
      </c>
      <c r="B6" s="16">
        <f>freq_10!F21</f>
        <v>3.9652825051055142E-2</v>
      </c>
      <c r="C6" s="16">
        <f>freq_10!G21</f>
        <v>3.4916201117318434E-2</v>
      </c>
      <c r="D6" s="16">
        <f>freq_10!H21</f>
        <v>3.0985915492957747E-2</v>
      </c>
      <c r="E6" s="4">
        <f>freq_10!I21</f>
        <v>3.3253524873636607E-2</v>
      </c>
      <c r="F6">
        <v>3.9957226999999998E-2</v>
      </c>
      <c r="H6" s="14"/>
      <c r="I6" s="17" t="s">
        <v>12</v>
      </c>
      <c r="J6" s="17">
        <f>freq_10!F49</f>
        <v>3.4941763727121461E-2</v>
      </c>
      <c r="K6" s="17">
        <f>freq_10!G49</f>
        <v>3.4416826003824091E-2</v>
      </c>
      <c r="L6" s="17">
        <f>freq_10!H49</f>
        <v>2.9556650246305417E-2</v>
      </c>
      <c r="M6" s="4">
        <f>freq_10!I49</f>
        <v>3.8216560509554139E-2</v>
      </c>
      <c r="N6">
        <v>3.9957226999999998E-2</v>
      </c>
      <c r="Q6" s="17" t="s">
        <v>12</v>
      </c>
      <c r="R6" s="17">
        <f>freq_10!F77</f>
        <v>4.1732283464566929E-2</v>
      </c>
      <c r="S6" s="17">
        <f>freq_10!G77</f>
        <v>4.3930635838150288E-2</v>
      </c>
      <c r="T6" s="17">
        <f>freq_10!H77</f>
        <v>4.3438639125151883E-2</v>
      </c>
      <c r="U6" s="4">
        <f>freq_10!I77</f>
        <v>4.1860465116279069E-2</v>
      </c>
      <c r="V6">
        <v>3.9957226999999998E-2</v>
      </c>
      <c r="Y6" s="17" t="s">
        <v>12</v>
      </c>
      <c r="Z6" s="31">
        <f>freq_10!F105</f>
        <v>3.0319735391400222E-2</v>
      </c>
      <c r="AA6" s="31">
        <f>freq_10!G105</f>
        <v>1.9697964543663821E-2</v>
      </c>
      <c r="AB6" s="31">
        <f>freq_10!H105</f>
        <v>1.5787585217079295E-2</v>
      </c>
      <c r="AC6" s="32">
        <f>freq_10!I105</f>
        <v>2.0905923344947737E-2</v>
      </c>
      <c r="AD6">
        <v>3.9957226999999998E-2</v>
      </c>
    </row>
    <row r="7" spans="1:30" x14ac:dyDescent="0.15">
      <c r="A7" s="15" t="s">
        <v>13</v>
      </c>
      <c r="B7" s="16">
        <f>freq_10!F22</f>
        <v>3.9482641252552755E-2</v>
      </c>
      <c r="C7" s="16">
        <f>freq_10!G22</f>
        <v>3.4450651769087522E-2</v>
      </c>
      <c r="D7" s="16">
        <f>freq_10!H22</f>
        <v>2.5665101721439751E-2</v>
      </c>
      <c r="E7" s="4">
        <f>freq_10!I22</f>
        <v>3.1125299281723862E-2</v>
      </c>
      <c r="F7">
        <v>3.2549622E-2</v>
      </c>
      <c r="H7" s="14"/>
      <c r="I7" s="17" t="s">
        <v>13</v>
      </c>
      <c r="J7" s="17">
        <f>freq_10!F50</f>
        <v>2.6622296173044926E-2</v>
      </c>
      <c r="K7" s="17">
        <f>freq_10!G50</f>
        <v>2.4856596558317401E-2</v>
      </c>
      <c r="L7" s="17">
        <f>freq_10!H50</f>
        <v>2.4630541871921183E-2</v>
      </c>
      <c r="M7" s="4">
        <f>freq_10!I50</f>
        <v>3.5031847133757961E-2</v>
      </c>
      <c r="N7">
        <v>3.2549622E-2</v>
      </c>
      <c r="Q7" s="17" t="s">
        <v>13</v>
      </c>
      <c r="R7" s="17">
        <f>freq_10!F78</f>
        <v>4.8556430446194225E-2</v>
      </c>
      <c r="S7" s="17">
        <f>freq_10!G78</f>
        <v>4.5472061657032756E-2</v>
      </c>
      <c r="T7" s="17">
        <f>freq_10!H78</f>
        <v>3.6148238153098422E-2</v>
      </c>
      <c r="U7" s="4">
        <f>freq_10!I78</f>
        <v>3.9534883720930232E-2</v>
      </c>
      <c r="V7">
        <v>3.2549622E-2</v>
      </c>
      <c r="Y7" s="17" t="s">
        <v>13</v>
      </c>
      <c r="Z7" s="31">
        <f>freq_10!F106</f>
        <v>1.8191841234840134E-2</v>
      </c>
      <c r="AA7" s="31">
        <f>freq_10!G106</f>
        <v>1.4445173998686802E-2</v>
      </c>
      <c r="AB7" s="31">
        <f>freq_10!H106</f>
        <v>1.2199497667743094E-2</v>
      </c>
      <c r="AC7" s="32">
        <f>freq_10!I106</f>
        <v>1.9512195121951219E-2</v>
      </c>
      <c r="AD7">
        <v>3.2549622E-2</v>
      </c>
    </row>
    <row r="8" spans="1:30" x14ac:dyDescent="0.15">
      <c r="A8" s="15" t="s">
        <v>14</v>
      </c>
      <c r="B8" s="16">
        <f>freq_10!F23</f>
        <v>3.3185840707964605E-2</v>
      </c>
      <c r="C8" s="16">
        <f>freq_10!G23</f>
        <v>2.7700186219739291E-2</v>
      </c>
      <c r="D8" s="16">
        <f>freq_10!H23</f>
        <v>2.5821596244131457E-2</v>
      </c>
      <c r="E8" s="4">
        <f>freq_10!I23</f>
        <v>2.9263101888800214E-2</v>
      </c>
      <c r="F8">
        <v>2.7463002E-2</v>
      </c>
      <c r="H8" s="14"/>
      <c r="I8" s="17" t="s">
        <v>14</v>
      </c>
      <c r="J8" s="17">
        <f>freq_10!F51</f>
        <v>2.4958402662229616E-2</v>
      </c>
      <c r="K8" s="17">
        <f>freq_10!G51</f>
        <v>1.7208413001912046E-2</v>
      </c>
      <c r="L8" s="17">
        <f>freq_10!H51</f>
        <v>3.4482758620689655E-2</v>
      </c>
      <c r="M8" s="4">
        <f>freq_10!I51</f>
        <v>1.9108280254777069E-2</v>
      </c>
      <c r="N8">
        <v>2.7463002E-2</v>
      </c>
      <c r="Q8" s="17" t="s">
        <v>14</v>
      </c>
      <c r="R8" s="17">
        <f>freq_10!F79</f>
        <v>4.1207349081364829E-2</v>
      </c>
      <c r="S8" s="17">
        <f>freq_10!G79</f>
        <v>3.6608863198458574E-2</v>
      </c>
      <c r="T8" s="17">
        <f>freq_10!H79</f>
        <v>3.9793438639125149E-2</v>
      </c>
      <c r="U8" s="4">
        <f>freq_10!I79</f>
        <v>3.9069767441860463E-2</v>
      </c>
      <c r="V8">
        <v>2.7463002E-2</v>
      </c>
      <c r="Y8" s="17" t="s">
        <v>14</v>
      </c>
      <c r="Z8" s="31">
        <f>freq_10!F107</f>
        <v>1.7089305402425578E-2</v>
      </c>
      <c r="AA8" s="31">
        <f>freq_10!G107</f>
        <v>1.247537754432042E-2</v>
      </c>
      <c r="AB8" s="31">
        <f>freq_10!H107</f>
        <v>1.0764262648008612E-2</v>
      </c>
      <c r="AC8" s="32">
        <f>freq_10!I107</f>
        <v>1.4634146341463415E-2</v>
      </c>
      <c r="AD8">
        <v>2.7463002E-2</v>
      </c>
    </row>
    <row r="9" spans="1:30" x14ac:dyDescent="0.15">
      <c r="A9" s="15" t="s">
        <v>15</v>
      </c>
      <c r="B9" s="16">
        <f>freq_10!F24</f>
        <v>3.8291354663036077E-2</v>
      </c>
      <c r="C9" s="16">
        <f>freq_10!G24</f>
        <v>3.0959031657355678E-2</v>
      </c>
      <c r="D9" s="16">
        <f>freq_10!H24</f>
        <v>3.3020344287949921E-2</v>
      </c>
      <c r="E9" s="4">
        <f>freq_10!I24</f>
        <v>3.7509976057462091E-2</v>
      </c>
      <c r="F9">
        <v>2.3753079999999999E-2</v>
      </c>
      <c r="H9" s="14"/>
      <c r="I9" s="17" t="s">
        <v>15</v>
      </c>
      <c r="J9" s="17">
        <f>freq_10!F52</f>
        <v>3.6605657237936774E-2</v>
      </c>
      <c r="K9" s="17">
        <f>freq_10!G52</f>
        <v>2.4856596558317401E-2</v>
      </c>
      <c r="L9" s="17">
        <f>freq_10!H52</f>
        <v>3.2019704433497539E-2</v>
      </c>
      <c r="M9" s="4">
        <f>freq_10!I52</f>
        <v>5.0955414012738856E-2</v>
      </c>
      <c r="N9">
        <v>2.3753079999999999E-2</v>
      </c>
      <c r="Q9" s="17" t="s">
        <v>15</v>
      </c>
      <c r="R9" s="17">
        <f>freq_10!F80</f>
        <v>4.4619422572178477E-2</v>
      </c>
      <c r="S9" s="17">
        <f>freq_10!G80</f>
        <v>4.3930635838150288E-2</v>
      </c>
      <c r="T9" s="17">
        <f>freq_10!H80</f>
        <v>5.0729040097205344E-2</v>
      </c>
      <c r="U9" s="4">
        <f>freq_10!I80</f>
        <v>5.3488372093023255E-2</v>
      </c>
      <c r="V9">
        <v>2.3753079999999999E-2</v>
      </c>
      <c r="Y9" s="17" t="s">
        <v>15</v>
      </c>
      <c r="Z9" s="31">
        <f>freq_10!F108</f>
        <v>2.0396912899669238E-2</v>
      </c>
      <c r="AA9" s="31">
        <f>freq_10!G108</f>
        <v>1.1162179908076166E-2</v>
      </c>
      <c r="AB9" s="31">
        <f>freq_10!H108</f>
        <v>1.2558306422676713E-2</v>
      </c>
      <c r="AC9" s="32">
        <f>freq_10!I108</f>
        <v>1.32404181184669E-2</v>
      </c>
      <c r="AD9">
        <v>2.3753079999999999E-2</v>
      </c>
    </row>
    <row r="10" spans="1:30" x14ac:dyDescent="0.15">
      <c r="A10" s="15" t="s">
        <v>16</v>
      </c>
      <c r="B10" s="16">
        <f>freq_10!F25</f>
        <v>5.3607896528250508E-2</v>
      </c>
      <c r="C10" s="16">
        <f>freq_10!G25</f>
        <v>4.8417132216014895E-2</v>
      </c>
      <c r="D10" s="16">
        <f>freq_10!H25</f>
        <v>3.8184663536776214E-2</v>
      </c>
      <c r="E10" s="4">
        <f>freq_10!I25</f>
        <v>5.0811386006916731E-2</v>
      </c>
      <c r="F10">
        <v>2.1120346000000002E-2</v>
      </c>
      <c r="H10" s="14"/>
      <c r="I10" s="17" t="s">
        <v>16</v>
      </c>
      <c r="J10" s="17">
        <f>freq_10!F53</f>
        <v>4.9916805324459232E-2</v>
      </c>
      <c r="K10" s="17">
        <f>freq_10!G53</f>
        <v>4.3977055449330782E-2</v>
      </c>
      <c r="L10" s="17">
        <f>freq_10!H53</f>
        <v>1.9704433497536946E-2</v>
      </c>
      <c r="M10" s="4">
        <f>freq_10!I53</f>
        <v>3.5031847133757961E-2</v>
      </c>
      <c r="N10">
        <v>2.1120346000000002E-2</v>
      </c>
      <c r="Q10" s="17" t="s">
        <v>16</v>
      </c>
      <c r="R10" s="17">
        <f>freq_10!F81</f>
        <v>6.6141732283464566E-2</v>
      </c>
      <c r="S10" s="17">
        <f>freq_10!G81</f>
        <v>6.4739884393063579E-2</v>
      </c>
      <c r="T10" s="17">
        <f>freq_10!H81</f>
        <v>5.8626974483596599E-2</v>
      </c>
      <c r="U10" s="4">
        <f>freq_10!I81</f>
        <v>7.1162790697674422E-2</v>
      </c>
      <c r="V10">
        <v>2.1120346000000002E-2</v>
      </c>
      <c r="Y10" s="17" t="s">
        <v>16</v>
      </c>
      <c r="Z10" s="31">
        <f>freq_10!F109</f>
        <v>2.6460859977949284E-2</v>
      </c>
      <c r="AA10" s="31">
        <f>freq_10!G109</f>
        <v>2.1011162179908074E-2</v>
      </c>
      <c r="AB10" s="31">
        <f>freq_10!H109</f>
        <v>1.3993541442411194E-2</v>
      </c>
      <c r="AC10" s="32">
        <f>freq_10!I109</f>
        <v>2.0905923344947737E-2</v>
      </c>
      <c r="AD10">
        <v>2.1120346000000002E-2</v>
      </c>
    </row>
    <row r="11" spans="1:30" x14ac:dyDescent="0.15">
      <c r="A11" s="15" t="s">
        <v>17</v>
      </c>
      <c r="B11" s="16">
        <f>freq_10!F26</f>
        <v>0.20728386657590198</v>
      </c>
      <c r="C11" s="16">
        <f>freq_10!G26</f>
        <v>0.15898510242085662</v>
      </c>
      <c r="D11" s="16">
        <f>freq_10!H26</f>
        <v>0.113302034428795</v>
      </c>
      <c r="E11" s="4">
        <f>freq_10!I26</f>
        <v>0.14977387603085926</v>
      </c>
      <c r="F11">
        <v>1.8856681E-2</v>
      </c>
      <c r="H11" s="14"/>
      <c r="I11" s="17" t="s">
        <v>17</v>
      </c>
      <c r="J11" s="17">
        <f>freq_10!F54</f>
        <v>0.16306156405990016</v>
      </c>
      <c r="K11" s="17">
        <f>freq_10!G54</f>
        <v>0.10325047801147227</v>
      </c>
      <c r="L11" s="17">
        <f>freq_10!H54</f>
        <v>0.1625615763546798</v>
      </c>
      <c r="M11" s="4">
        <f>freq_10!I54</f>
        <v>0.18471337579617833</v>
      </c>
      <c r="N11">
        <v>1.8856681E-2</v>
      </c>
      <c r="Q11" s="17" t="s">
        <v>17</v>
      </c>
      <c r="R11" s="17">
        <f>freq_10!F82</f>
        <v>0.26089238845144358</v>
      </c>
      <c r="S11" s="17">
        <f>freq_10!G82</f>
        <v>0.21541425818882468</v>
      </c>
      <c r="T11" s="17">
        <f>freq_10!H82</f>
        <v>0.18499392466585662</v>
      </c>
      <c r="U11" s="4">
        <f>freq_10!I82</f>
        <v>0.20744186046511628</v>
      </c>
      <c r="V11">
        <v>1.8856681E-2</v>
      </c>
      <c r="Y11" s="17" t="s">
        <v>17</v>
      </c>
      <c r="Z11" s="31">
        <f>freq_10!F110</f>
        <v>9.7023153252480704E-2</v>
      </c>
      <c r="AA11" s="31">
        <f>freq_10!G110</f>
        <v>6.3033486539724223E-2</v>
      </c>
      <c r="AB11" s="31">
        <f>freq_10!H110</f>
        <v>3.0498744169357734E-2</v>
      </c>
      <c r="AC11" s="32">
        <f>freq_10!I110</f>
        <v>6.202090592334495E-2</v>
      </c>
      <c r="AD11">
        <v>1.8856681E-2</v>
      </c>
    </row>
    <row r="12" spans="1:30" s="25" customFormat="1" x14ac:dyDescent="0.15">
      <c r="A12" s="25" t="s">
        <v>78</v>
      </c>
      <c r="B12" s="25">
        <f>2127/100</f>
        <v>21.27</v>
      </c>
      <c r="C12" s="25">
        <f>33/50</f>
        <v>0.66</v>
      </c>
      <c r="D12" s="25">
        <f>-13/25</f>
        <v>-0.52</v>
      </c>
      <c r="E12" s="25">
        <f>8/25</f>
        <v>0.32</v>
      </c>
      <c r="G12" s="26"/>
      <c r="I12" s="25" t="s">
        <v>78</v>
      </c>
      <c r="J12" s="25">
        <f>389/100</f>
        <v>3.89</v>
      </c>
      <c r="K12" s="25">
        <f>7/20</f>
        <v>0.35</v>
      </c>
      <c r="L12" s="25">
        <f>93/100</f>
        <v>0.93</v>
      </c>
      <c r="M12" s="25">
        <f>523/50</f>
        <v>10.46</v>
      </c>
      <c r="Q12" s="25" t="s">
        <v>78</v>
      </c>
      <c r="R12" s="25">
        <f>7749588850007080/274877906944</f>
        <v>28192.839999999997</v>
      </c>
      <c r="S12" s="25">
        <f>979/20</f>
        <v>48.95</v>
      </c>
      <c r="T12" s="25">
        <f>153/10</f>
        <v>15.3</v>
      </c>
      <c r="U12" s="25">
        <f>3323/100</f>
        <v>33.229999999999997</v>
      </c>
      <c r="Y12" s="25" t="s">
        <v>78</v>
      </c>
      <c r="Z12" s="25">
        <f>-1</f>
        <v>-1</v>
      </c>
      <c r="AA12" s="25">
        <f>-29/20</f>
        <v>-1.45</v>
      </c>
      <c r="AB12" s="25">
        <f>-9/4</f>
        <v>-2.25</v>
      </c>
      <c r="AC12" s="25">
        <f>-81/50</f>
        <v>-1.62</v>
      </c>
    </row>
    <row r="13" spans="1:30" x14ac:dyDescent="0.15">
      <c r="A13" s="15"/>
      <c r="B13" s="15"/>
      <c r="C13" s="15"/>
      <c r="D13" s="15"/>
      <c r="E13" s="15"/>
      <c r="F13" s="15"/>
    </row>
    <row r="14" spans="1:30" x14ac:dyDescent="0.15">
      <c r="A14" s="15"/>
      <c r="B14" s="15"/>
      <c r="C14" s="15"/>
      <c r="D14" s="15"/>
      <c r="E14" s="15"/>
      <c r="F14" s="15"/>
    </row>
    <row r="15" spans="1:30" x14ac:dyDescent="0.15">
      <c r="A15" s="15"/>
      <c r="B15" s="15"/>
      <c r="C15" s="15"/>
      <c r="D15" s="15"/>
      <c r="E15" s="15"/>
      <c r="F15" s="15"/>
    </row>
    <row r="16" spans="1:30" x14ac:dyDescent="0.15">
      <c r="A16" s="15"/>
      <c r="B16" s="15"/>
      <c r="C16" s="15"/>
      <c r="D16" s="15"/>
      <c r="E16" s="15"/>
      <c r="F16" s="15"/>
    </row>
    <row r="17" spans="1:6" x14ac:dyDescent="0.15">
      <c r="A17" s="15"/>
      <c r="B17" s="15"/>
      <c r="C17" s="15"/>
      <c r="D17" s="15"/>
      <c r="E17" s="15"/>
      <c r="F17" s="15"/>
    </row>
    <row r="18" spans="1:6" x14ac:dyDescent="0.15">
      <c r="A18" s="15"/>
      <c r="B18" s="15"/>
      <c r="C18" s="15"/>
      <c r="D18" s="15"/>
      <c r="E18" s="15"/>
      <c r="F18" s="15"/>
    </row>
    <row r="19" spans="1:6" x14ac:dyDescent="0.15">
      <c r="A19" s="15"/>
      <c r="B19" s="15"/>
      <c r="C19" s="15"/>
      <c r="D19" s="15"/>
      <c r="E19" s="15"/>
      <c r="F19" s="15"/>
    </row>
    <row r="20" spans="1:6" x14ac:dyDescent="0.15">
      <c r="A20" s="15"/>
      <c r="B20" s="15"/>
      <c r="C20" s="15"/>
      <c r="D20" s="15"/>
      <c r="E20" s="15"/>
      <c r="F20" s="15"/>
    </row>
    <row r="37" spans="1:6" x14ac:dyDescent="0.15">
      <c r="A37" s="17"/>
      <c r="B37" s="17"/>
      <c r="C37" s="17"/>
      <c r="D37" s="17"/>
      <c r="E37" s="4"/>
      <c r="F37" s="17"/>
    </row>
    <row r="38" spans="1:6" x14ac:dyDescent="0.15">
      <c r="A38" s="17"/>
      <c r="B38" s="17"/>
      <c r="C38" s="17"/>
      <c r="D38" s="17"/>
      <c r="E38" s="4"/>
      <c r="F38" s="17"/>
    </row>
    <row r="39" spans="1:6" x14ac:dyDescent="0.15">
      <c r="A39" s="17"/>
      <c r="B39" s="17"/>
      <c r="C39" s="17"/>
      <c r="D39" s="17"/>
      <c r="E39" s="4"/>
      <c r="F39" s="17"/>
    </row>
    <row r="45" spans="1:6" x14ac:dyDescent="0.15">
      <c r="A45" s="35"/>
      <c r="B45" s="27" t="s">
        <v>79</v>
      </c>
      <c r="C45" s="27" t="s">
        <v>80</v>
      </c>
      <c r="D45" s="27" t="s">
        <v>81</v>
      </c>
      <c r="E45" s="27" t="s">
        <v>82</v>
      </c>
    </row>
    <row r="46" spans="1:6" x14ac:dyDescent="0.15">
      <c r="A46" s="35" t="s">
        <v>8</v>
      </c>
      <c r="B46" s="35">
        <f>freq_10!B3</f>
        <v>11520</v>
      </c>
      <c r="C46" s="35">
        <f>freq_10!B31</f>
        <v>1163</v>
      </c>
      <c r="D46" s="35">
        <f>freq_10!B59</f>
        <v>4546</v>
      </c>
      <c r="E46" s="35">
        <f>freq_10!B87</f>
        <v>6434</v>
      </c>
    </row>
    <row r="47" spans="1:6" x14ac:dyDescent="0.15">
      <c r="A47" s="35" t="s">
        <v>9</v>
      </c>
      <c r="B47" s="35">
        <f>freq_10!B4</f>
        <v>1868</v>
      </c>
      <c r="C47" s="35">
        <f>freq_10!B32</f>
        <v>185</v>
      </c>
      <c r="D47" s="35">
        <f>freq_10!B60</f>
        <v>1086</v>
      </c>
      <c r="E47" s="35">
        <f>freq_10!B88</f>
        <v>700</v>
      </c>
    </row>
    <row r="48" spans="1:6" x14ac:dyDescent="0.15">
      <c r="A48" s="35" t="s">
        <v>10</v>
      </c>
      <c r="B48" s="35">
        <f>freq_10!B5</f>
        <v>1034</v>
      </c>
      <c r="C48" s="35">
        <f>freq_10!B33</f>
        <v>99</v>
      </c>
      <c r="D48" s="35">
        <f>freq_10!B61</f>
        <v>688</v>
      </c>
      <c r="E48" s="35">
        <f>freq_10!B89</f>
        <v>312</v>
      </c>
    </row>
    <row r="49" spans="1:6" x14ac:dyDescent="0.15">
      <c r="A49" s="35" t="s">
        <v>11</v>
      </c>
      <c r="B49" s="35">
        <f>freq_10!B6</f>
        <v>763</v>
      </c>
      <c r="C49" s="35">
        <f>freq_10!B34</f>
        <v>98</v>
      </c>
      <c r="D49" s="35">
        <f>freq_10!B62</f>
        <v>546</v>
      </c>
      <c r="E49" s="35">
        <f>freq_10!B90</f>
        <v>191</v>
      </c>
    </row>
    <row r="50" spans="1:6" x14ac:dyDescent="0.15">
      <c r="A50" s="35" t="s">
        <v>12</v>
      </c>
      <c r="B50" s="35">
        <f>freq_10!B7</f>
        <v>757</v>
      </c>
      <c r="C50" s="35">
        <f>freq_10!B35</f>
        <v>72</v>
      </c>
      <c r="D50" s="35">
        <f>freq_10!B63</f>
        <v>534</v>
      </c>
      <c r="E50" s="35">
        <f>freq_10!B91</f>
        <v>182</v>
      </c>
    </row>
    <row r="51" spans="1:6" x14ac:dyDescent="0.15">
      <c r="A51" s="35" t="s">
        <v>13</v>
      </c>
      <c r="B51" s="35">
        <f>freq_10!B8</f>
        <v>707</v>
      </c>
      <c r="C51" s="35">
        <f>freq_10!B36</f>
        <v>59</v>
      </c>
      <c r="D51" s="35">
        <f>freq_10!B64</f>
        <v>535</v>
      </c>
      <c r="E51" s="35">
        <f>freq_10!B92</f>
        <v>133</v>
      </c>
    </row>
    <row r="52" spans="1:6" x14ac:dyDescent="0.15">
      <c r="A52" s="35" t="s">
        <v>14</v>
      </c>
      <c r="B52" s="35">
        <f>freq_10!B9</f>
        <v>631</v>
      </c>
      <c r="C52" s="35">
        <f>freq_10!B37</f>
        <v>54</v>
      </c>
      <c r="D52" s="35">
        <f>freq_10!B65</f>
        <v>491</v>
      </c>
      <c r="E52" s="35">
        <f>freq_10!B93</f>
        <v>118</v>
      </c>
    </row>
    <row r="53" spans="1:6" x14ac:dyDescent="0.15">
      <c r="A53" s="35" t="s">
        <v>15</v>
      </c>
      <c r="B53" s="35">
        <f>freq_10!B10</f>
        <v>754</v>
      </c>
      <c r="C53" s="35">
        <f>freq_10!B38</f>
        <v>69</v>
      </c>
      <c r="D53" s="35">
        <f>freq_10!B66</f>
        <v>589</v>
      </c>
      <c r="E53" s="35">
        <f>freq_10!B94</f>
        <v>128</v>
      </c>
    </row>
    <row r="54" spans="1:6" x14ac:dyDescent="0.15">
      <c r="A54" s="35" t="s">
        <v>16</v>
      </c>
      <c r="B54" s="35">
        <f>freq_10!B11</f>
        <v>1005</v>
      </c>
      <c r="C54" s="35">
        <f>freq_10!B39</f>
        <v>78</v>
      </c>
      <c r="D54" s="35">
        <f>freq_10!B67</f>
        <v>794</v>
      </c>
      <c r="E54" s="35">
        <f>freq_10!B95</f>
        <v>163</v>
      </c>
    </row>
    <row r="55" spans="1:6" x14ac:dyDescent="0.15">
      <c r="A55" s="35" t="s">
        <v>17</v>
      </c>
      <c r="B55" s="35">
        <f>freq_10!B12</f>
        <v>3336</v>
      </c>
      <c r="C55" s="35">
        <f>freq_10!B40</f>
        <v>298</v>
      </c>
      <c r="D55" s="35">
        <f>freq_10!B68</f>
        <v>2706</v>
      </c>
      <c r="E55" s="35">
        <f>freq_10!B96</f>
        <v>494</v>
      </c>
    </row>
    <row r="56" spans="1:6" x14ac:dyDescent="0.15">
      <c r="A56" s="35" t="s">
        <v>61</v>
      </c>
      <c r="B56" s="35">
        <f>SUM(B46:B55)</f>
        <v>22375</v>
      </c>
      <c r="C56" s="35">
        <f t="shared" ref="C56:E56" si="0">SUM(C46:C55)</f>
        <v>2175</v>
      </c>
      <c r="D56" s="35">
        <f t="shared" si="0"/>
        <v>12515</v>
      </c>
      <c r="E56" s="35">
        <f t="shared" si="0"/>
        <v>8855</v>
      </c>
    </row>
    <row r="57" spans="1:6" x14ac:dyDescent="0.15">
      <c r="A57" s="35"/>
      <c r="B57" s="35"/>
      <c r="C57" s="35"/>
      <c r="D57" s="35"/>
      <c r="E57" s="35"/>
    </row>
    <row r="58" spans="1:6" x14ac:dyDescent="0.15">
      <c r="B58" s="27" t="s">
        <v>66</v>
      </c>
      <c r="C58" s="27" t="s">
        <v>63</v>
      </c>
      <c r="D58" s="27" t="s">
        <v>49</v>
      </c>
      <c r="E58" s="27" t="s">
        <v>51</v>
      </c>
      <c r="F58" s="35" t="s">
        <v>39</v>
      </c>
    </row>
    <row r="59" spans="1:6" x14ac:dyDescent="0.15">
      <c r="A59" s="35" t="s">
        <v>8</v>
      </c>
      <c r="B59" s="35">
        <f>B46/B$56</f>
        <v>0.51486033519553076</v>
      </c>
      <c r="C59" s="35">
        <f t="shared" ref="C59:E59" si="1">C46/C$56</f>
        <v>0.53471264367816096</v>
      </c>
      <c r="D59" s="35">
        <f t="shared" si="1"/>
        <v>0.36324410707151417</v>
      </c>
      <c r="E59" s="35">
        <f t="shared" si="1"/>
        <v>0.72659514398644831</v>
      </c>
      <c r="F59" s="35">
        <v>0.59019414000000003</v>
      </c>
    </row>
    <row r="60" spans="1:6" x14ac:dyDescent="0.15">
      <c r="A60" s="35" t="s">
        <v>9</v>
      </c>
      <c r="B60" s="35">
        <f t="shared" ref="B60:E68" si="2">B47/B$56</f>
        <v>8.3486033519553068E-2</v>
      </c>
      <c r="C60" s="35">
        <f t="shared" si="2"/>
        <v>8.5057471264367815E-2</v>
      </c>
      <c r="D60" s="35">
        <f t="shared" si="2"/>
        <v>8.6775868957251298E-2</v>
      </c>
      <c r="E60" s="35">
        <f t="shared" si="2"/>
        <v>7.9051383399209488E-2</v>
      </c>
      <c r="F60" s="35">
        <v>0.12092632</v>
      </c>
    </row>
    <row r="61" spans="1:6" x14ac:dyDescent="0.15">
      <c r="A61" s="35" t="s">
        <v>10</v>
      </c>
      <c r="B61" s="35">
        <f t="shared" si="2"/>
        <v>4.6212290502793296E-2</v>
      </c>
      <c r="C61" s="35">
        <f t="shared" si="2"/>
        <v>4.5517241379310347E-2</v>
      </c>
      <c r="D61" s="35">
        <f t="shared" si="2"/>
        <v>5.4974031162604874E-2</v>
      </c>
      <c r="E61" s="35">
        <f t="shared" si="2"/>
        <v>3.5234330886504801E-2</v>
      </c>
      <c r="F61" s="35">
        <v>7.3341914999999994E-2</v>
      </c>
    </row>
    <row r="62" spans="1:6" x14ac:dyDescent="0.15">
      <c r="A62" s="35" t="s">
        <v>11</v>
      </c>
      <c r="B62" s="35">
        <f t="shared" si="2"/>
        <v>3.4100558659217878E-2</v>
      </c>
      <c r="C62" s="35">
        <f t="shared" si="2"/>
        <v>4.5057471264367814E-2</v>
      </c>
      <c r="D62" s="35">
        <f t="shared" si="2"/>
        <v>4.3627646823811428E-2</v>
      </c>
      <c r="E62" s="35">
        <f t="shared" si="2"/>
        <v>2.1569734613212873E-2</v>
      </c>
      <c r="F62" s="35">
        <v>5.1598698999999998E-2</v>
      </c>
    </row>
    <row r="63" spans="1:6" x14ac:dyDescent="0.15">
      <c r="A63" s="35" t="s">
        <v>12</v>
      </c>
      <c r="B63" s="35">
        <f t="shared" si="2"/>
        <v>3.383240223463687E-2</v>
      </c>
      <c r="C63" s="35">
        <f t="shared" si="2"/>
        <v>3.310344827586207E-2</v>
      </c>
      <c r="D63" s="35">
        <f t="shared" si="2"/>
        <v>4.266879744306832E-2</v>
      </c>
      <c r="E63" s="35">
        <f t="shared" si="2"/>
        <v>2.0553359683794466E-2</v>
      </c>
      <c r="F63" s="35">
        <v>3.9835441999999999E-2</v>
      </c>
    </row>
    <row r="64" spans="1:6" x14ac:dyDescent="0.15">
      <c r="A64" s="35" t="s">
        <v>13</v>
      </c>
      <c r="B64" s="35">
        <f t="shared" si="2"/>
        <v>3.1597765363128492E-2</v>
      </c>
      <c r="C64" s="35">
        <f t="shared" si="2"/>
        <v>2.7126436781609194E-2</v>
      </c>
      <c r="D64" s="35">
        <f t="shared" si="2"/>
        <v>4.2748701558130243E-2</v>
      </c>
      <c r="E64" s="35">
        <f t="shared" si="2"/>
        <v>1.5019762845849802E-2</v>
      </c>
      <c r="F64" s="35">
        <v>3.2450413999999997E-2</v>
      </c>
    </row>
    <row r="65" spans="1:6" x14ac:dyDescent="0.15">
      <c r="A65" s="35" t="s">
        <v>14</v>
      </c>
      <c r="B65" s="35">
        <f t="shared" si="2"/>
        <v>2.8201117318435755E-2</v>
      </c>
      <c r="C65" s="35">
        <f t="shared" si="2"/>
        <v>2.4827586206896551E-2</v>
      </c>
      <c r="D65" s="35">
        <f t="shared" si="2"/>
        <v>3.9232920495405513E-2</v>
      </c>
      <c r="E65" s="35">
        <f t="shared" si="2"/>
        <v>1.3325804630152456E-2</v>
      </c>
      <c r="F65" s="35">
        <v>2.7712329000000001E-2</v>
      </c>
    </row>
    <row r="66" spans="1:6" x14ac:dyDescent="0.15">
      <c r="A66" s="35" t="s">
        <v>15</v>
      </c>
      <c r="B66" s="35">
        <f t="shared" si="2"/>
        <v>3.369832402234637E-2</v>
      </c>
      <c r="C66" s="35">
        <f t="shared" si="2"/>
        <v>3.1724137931034485E-2</v>
      </c>
      <c r="D66" s="35">
        <f t="shared" si="2"/>
        <v>4.7063523771474228E-2</v>
      </c>
      <c r="E66" s="35">
        <f t="shared" si="2"/>
        <v>1.445511010728402E-2</v>
      </c>
      <c r="F66" s="35">
        <v>2.3929295999999999E-2</v>
      </c>
    </row>
    <row r="67" spans="1:6" x14ac:dyDescent="0.15">
      <c r="A67" s="35" t="s">
        <v>16</v>
      </c>
      <c r="B67" s="35">
        <f t="shared" si="2"/>
        <v>4.4916201117318436E-2</v>
      </c>
      <c r="C67" s="35">
        <f t="shared" si="2"/>
        <v>3.5862068965517239E-2</v>
      </c>
      <c r="D67" s="35">
        <f t="shared" si="2"/>
        <v>6.3443867359169001E-2</v>
      </c>
      <c r="E67" s="35">
        <f t="shared" si="2"/>
        <v>1.8407679277244494E-2</v>
      </c>
      <c r="F67" s="35">
        <v>2.1055974000000002E-2</v>
      </c>
    </row>
    <row r="68" spans="1:6" x14ac:dyDescent="0.15">
      <c r="A68" s="35" t="s">
        <v>17</v>
      </c>
      <c r="B68" s="35">
        <f t="shared" si="2"/>
        <v>0.14909497206703912</v>
      </c>
      <c r="C68" s="35">
        <f t="shared" si="2"/>
        <v>0.13701149425287357</v>
      </c>
      <c r="D68" s="35">
        <f t="shared" si="2"/>
        <v>0.21622053535757091</v>
      </c>
      <c r="E68" s="35">
        <f t="shared" si="2"/>
        <v>5.5787690570299267E-2</v>
      </c>
      <c r="F68" s="35">
        <v>1.8955473E-2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5"/>
  <sheetViews>
    <sheetView topLeftCell="G99" workbookViewId="0">
      <selection activeCell="R134" sqref="R134"/>
    </sheetView>
  </sheetViews>
  <sheetFormatPr baseColWidth="10" defaultRowHeight="15" x14ac:dyDescent="0.15"/>
  <cols>
    <col min="1" max="1" width="10.83203125" style="21"/>
    <col min="2" max="2" width="11.1640625" style="21" customWidth="1"/>
    <col min="3" max="4" width="10.83203125" style="21"/>
    <col min="5" max="8" width="13.1640625" style="22" customWidth="1"/>
    <col min="9" max="10" width="10.83203125" style="17"/>
    <col min="11" max="12" width="13.1640625" style="22" customWidth="1"/>
    <col min="15" max="15" width="10.83203125" style="21" customWidth="1"/>
    <col min="16" max="19" width="11.83203125" style="7" customWidth="1"/>
  </cols>
  <sheetData>
    <row r="1" spans="1:19" x14ac:dyDescent="0.15">
      <c r="A1" s="21" t="s">
        <v>62</v>
      </c>
      <c r="B1" s="21" t="s">
        <v>19</v>
      </c>
      <c r="C1" s="21" t="str">
        <f>[39]PARS_cds_stat!B1</f>
        <v>AT_GC</v>
      </c>
      <c r="D1" s="21" t="str">
        <f>[39]PARS_cds_stat!C1</f>
        <v>GC_AT</v>
      </c>
      <c r="E1" s="22" t="s">
        <v>46</v>
      </c>
      <c r="F1" s="22" t="s">
        <v>71</v>
      </c>
      <c r="I1" s="17" t="s">
        <v>23</v>
      </c>
      <c r="J1" s="17" t="s">
        <v>19</v>
      </c>
      <c r="K1" s="22" t="s">
        <v>44</v>
      </c>
      <c r="L1" s="22" t="s">
        <v>45</v>
      </c>
      <c r="P1" s="39" t="s">
        <v>76</v>
      </c>
      <c r="Q1" s="39"/>
      <c r="R1" s="39" t="s">
        <v>77</v>
      </c>
      <c r="S1" s="39"/>
    </row>
    <row r="2" spans="1:19" x14ac:dyDescent="0.15">
      <c r="A2" s="38">
        <v>1</v>
      </c>
      <c r="B2" s="21" t="s">
        <v>21</v>
      </c>
      <c r="C2" s="21">
        <f>[40]PARS_cds_stat!B2</f>
        <v>1044</v>
      </c>
      <c r="D2" s="21">
        <f>[40]PARS_cds_stat!C2</f>
        <v>1597</v>
      </c>
      <c r="E2" s="22">
        <f>C2/(C2+C3)</f>
        <v>0.54602510460251041</v>
      </c>
      <c r="F2" s="22">
        <f>D2/(D2+D3)</f>
        <v>0.65263588067020839</v>
      </c>
      <c r="I2" s="38">
        <v>1</v>
      </c>
      <c r="J2" s="17" t="s">
        <v>47</v>
      </c>
      <c r="K2" s="22">
        <f t="shared" ref="K2:K65" si="0">E2</f>
        <v>0.54602510460251041</v>
      </c>
      <c r="L2" s="22">
        <f t="shared" ref="L2:L65" si="1">F2</f>
        <v>0.65263588067020839</v>
      </c>
      <c r="O2" s="21" t="s">
        <v>23</v>
      </c>
      <c r="P2" s="7" t="s">
        <v>72</v>
      </c>
      <c r="Q2" s="7" t="s">
        <v>73</v>
      </c>
      <c r="R2" s="7" t="s">
        <v>74</v>
      </c>
      <c r="S2" s="7" t="s">
        <v>75</v>
      </c>
    </row>
    <row r="3" spans="1:19" x14ac:dyDescent="0.15">
      <c r="A3" s="38"/>
      <c r="B3" s="21" t="s">
        <v>22</v>
      </c>
      <c r="C3" s="21">
        <f>[40]PARS_cds_stat!B3</f>
        <v>868</v>
      </c>
      <c r="D3" s="21">
        <f>[40]PARS_cds_stat!C3</f>
        <v>850</v>
      </c>
      <c r="E3" s="22">
        <f>C3/(C2+C3)</f>
        <v>0.45397489539748953</v>
      </c>
      <c r="F3" s="22">
        <f>D3/(D2+D3)</f>
        <v>0.34736411932979155</v>
      </c>
      <c r="I3" s="38"/>
      <c r="J3" s="17" t="s">
        <v>22</v>
      </c>
      <c r="K3" s="22">
        <f t="shared" si="0"/>
        <v>0.45397489539748953</v>
      </c>
      <c r="L3" s="22">
        <f t="shared" si="1"/>
        <v>0.34736411932979155</v>
      </c>
      <c r="O3" s="21">
        <v>1</v>
      </c>
      <c r="P3" s="7">
        <f ca="1">INDIRECT("K"&amp;ROW(K1)*2)</f>
        <v>0.54602510460251041</v>
      </c>
      <c r="Q3" s="7">
        <f ca="1">INDIRECT("K"&amp;ROW(J1)*2+1)</f>
        <v>0.45397489539748953</v>
      </c>
      <c r="R3" s="7">
        <f ca="1">INDIRECT("l"&amp;ROW(L1)*2)</f>
        <v>0.65263588067020839</v>
      </c>
      <c r="S3" s="7">
        <f ca="1">INDIRECT("l"&amp;ROW(L1)*2+1)</f>
        <v>0.34736411932979155</v>
      </c>
    </row>
    <row r="4" spans="1:19" x14ac:dyDescent="0.15">
      <c r="A4" s="38">
        <v>2</v>
      </c>
      <c r="B4" s="21" t="s">
        <v>21</v>
      </c>
      <c r="C4" s="21">
        <f>[40]PARS_cds_stat!B4</f>
        <v>401</v>
      </c>
      <c r="D4" s="21">
        <f>[40]PARS_cds_stat!C4</f>
        <v>625</v>
      </c>
      <c r="E4" s="22">
        <f>C4/(C4+C5)</f>
        <v>0.55540166204986152</v>
      </c>
      <c r="F4" s="22">
        <f>D4/(D4+D5)</f>
        <v>0.66988210075026799</v>
      </c>
      <c r="I4" s="38">
        <v>2</v>
      </c>
      <c r="J4" s="17" t="s">
        <v>21</v>
      </c>
      <c r="K4" s="22">
        <f t="shared" si="0"/>
        <v>0.55540166204986152</v>
      </c>
      <c r="L4" s="22">
        <f t="shared" si="1"/>
        <v>0.66988210075026799</v>
      </c>
      <c r="O4" s="21">
        <v>2</v>
      </c>
      <c r="P4" s="7">
        <f ca="1">INDIRECT("K"&amp;ROW(K2)*2)</f>
        <v>0.55540166204986152</v>
      </c>
      <c r="Q4" s="7">
        <f ca="1">INDIRECT("K"&amp;ROW(J2)*2+1)</f>
        <v>0.44459833795013848</v>
      </c>
      <c r="R4" s="7">
        <f t="shared" ref="R4:R12" ca="1" si="2">INDIRECT("l"&amp;ROW(L2)*2)</f>
        <v>0.66988210075026799</v>
      </c>
      <c r="S4" s="7">
        <f t="shared" ref="S4:S12" ca="1" si="3">INDIRECT("l"&amp;ROW(L2)*2+1)</f>
        <v>0.33011789924973206</v>
      </c>
    </row>
    <row r="5" spans="1:19" x14ac:dyDescent="0.15">
      <c r="A5" s="38"/>
      <c r="B5" s="21" t="s">
        <v>22</v>
      </c>
      <c r="C5" s="21">
        <f>[40]PARS_cds_stat!B5</f>
        <v>321</v>
      </c>
      <c r="D5" s="21">
        <f>[40]PARS_cds_stat!C5</f>
        <v>308</v>
      </c>
      <c r="E5" s="22">
        <f>C5/(C4+C5)</f>
        <v>0.44459833795013848</v>
      </c>
      <c r="F5" s="22">
        <f>D5/(D4+D5)</f>
        <v>0.33011789924973206</v>
      </c>
      <c r="I5" s="38"/>
      <c r="J5" s="17" t="s">
        <v>22</v>
      </c>
      <c r="K5" s="22">
        <f t="shared" si="0"/>
        <v>0.44459833795013848</v>
      </c>
      <c r="L5" s="22">
        <f t="shared" si="1"/>
        <v>0.33011789924973206</v>
      </c>
      <c r="O5" s="21">
        <v>3</v>
      </c>
      <c r="P5" s="7">
        <f ca="1">INDIRECT("K"&amp;ROW(K3)*2)</f>
        <v>0.51693404634581108</v>
      </c>
      <c r="Q5" s="7">
        <f t="shared" ref="Q5:Q13" ca="1" si="4">INDIRECT("K"&amp;ROW(J3)*2+1)</f>
        <v>0.48306595365418897</v>
      </c>
      <c r="R5" s="7">
        <f t="shared" ca="1" si="2"/>
        <v>0.64418938307030127</v>
      </c>
      <c r="S5" s="7">
        <f t="shared" ca="1" si="3"/>
        <v>0.35581061692969873</v>
      </c>
    </row>
    <row r="6" spans="1:19" x14ac:dyDescent="0.15">
      <c r="A6" s="38">
        <v>3</v>
      </c>
      <c r="B6" s="21" t="s">
        <v>21</v>
      </c>
      <c r="C6" s="21">
        <f>[40]PARS_cds_stat!B6</f>
        <v>290</v>
      </c>
      <c r="D6" s="21">
        <f>[40]PARS_cds_stat!C6</f>
        <v>449</v>
      </c>
      <c r="E6" s="22">
        <f>C6/(C6+C7)</f>
        <v>0.51693404634581108</v>
      </c>
      <c r="F6" s="22">
        <f>D6/(D6+D7)</f>
        <v>0.64418938307030127</v>
      </c>
      <c r="I6" s="38">
        <v>3</v>
      </c>
      <c r="J6" s="17" t="s">
        <v>21</v>
      </c>
      <c r="K6" s="22">
        <f t="shared" si="0"/>
        <v>0.51693404634581108</v>
      </c>
      <c r="L6" s="22">
        <f t="shared" si="1"/>
        <v>0.64418938307030127</v>
      </c>
      <c r="O6" s="21">
        <v>4</v>
      </c>
      <c r="P6" s="7">
        <f t="shared" ref="P6:P8" ca="1" si="5">INDIRECT("K"&amp;ROW(K4)*2)</f>
        <v>0.59400544959128065</v>
      </c>
      <c r="Q6" s="7">
        <f t="shared" ca="1" si="4"/>
        <v>0.40599455040871935</v>
      </c>
      <c r="R6" s="7">
        <f t="shared" ca="1" si="2"/>
        <v>0.67139959432048679</v>
      </c>
      <c r="S6" s="7">
        <f t="shared" ca="1" si="3"/>
        <v>0.32860040567951321</v>
      </c>
    </row>
    <row r="7" spans="1:19" x14ac:dyDescent="0.15">
      <c r="A7" s="38"/>
      <c r="B7" s="21" t="s">
        <v>22</v>
      </c>
      <c r="C7" s="21">
        <f>[40]PARS_cds_stat!B7</f>
        <v>271</v>
      </c>
      <c r="D7" s="21">
        <f>[40]PARS_cds_stat!C7</f>
        <v>248</v>
      </c>
      <c r="E7" s="22">
        <f>C7/(C6+C7)</f>
        <v>0.48306595365418897</v>
      </c>
      <c r="F7" s="22">
        <f>D7/(D6+D7)</f>
        <v>0.35581061692969873</v>
      </c>
      <c r="I7" s="38"/>
      <c r="J7" s="17" t="s">
        <v>22</v>
      </c>
      <c r="K7" s="22">
        <f t="shared" si="0"/>
        <v>0.48306595365418897</v>
      </c>
      <c r="L7" s="22">
        <f t="shared" si="1"/>
        <v>0.35581061692969873</v>
      </c>
      <c r="O7" s="21">
        <v>5</v>
      </c>
      <c r="P7" s="7">
        <f t="shared" ca="1" si="5"/>
        <v>0.54081632653061229</v>
      </c>
      <c r="Q7" s="7">
        <f t="shared" ca="1" si="4"/>
        <v>0.45918367346938777</v>
      </c>
      <c r="R7" s="7">
        <f t="shared" ca="1" si="2"/>
        <v>0.59883720930232553</v>
      </c>
      <c r="S7" s="7">
        <f t="shared" ca="1" si="3"/>
        <v>0.40116279069767441</v>
      </c>
    </row>
    <row r="8" spans="1:19" x14ac:dyDescent="0.15">
      <c r="A8" s="38">
        <v>4</v>
      </c>
      <c r="B8" s="21" t="s">
        <v>21</v>
      </c>
      <c r="C8" s="21">
        <f>[40]PARS_cds_stat!B8</f>
        <v>218</v>
      </c>
      <c r="D8" s="21">
        <f>[40]PARS_cds_stat!C8</f>
        <v>331</v>
      </c>
      <c r="E8" s="22">
        <f>C8/(C8+C9)</f>
        <v>0.59400544959128065</v>
      </c>
      <c r="F8" s="22">
        <f>D8/(D8+D9)</f>
        <v>0.67139959432048679</v>
      </c>
      <c r="I8" s="38">
        <v>4</v>
      </c>
      <c r="J8" s="17" t="s">
        <v>21</v>
      </c>
      <c r="K8" s="22">
        <f t="shared" si="0"/>
        <v>0.59400544959128065</v>
      </c>
      <c r="L8" s="22">
        <f t="shared" si="1"/>
        <v>0.67139959432048679</v>
      </c>
      <c r="O8" s="21">
        <v>6</v>
      </c>
      <c r="P8" s="7">
        <f t="shared" ca="1" si="5"/>
        <v>0.54545454545454541</v>
      </c>
      <c r="Q8" s="7">
        <f t="shared" ca="1" si="4"/>
        <v>0.45454545454545453</v>
      </c>
      <c r="R8" s="7">
        <f t="shared" ca="1" si="2"/>
        <v>0.67810026385224276</v>
      </c>
      <c r="S8" s="7">
        <f t="shared" ca="1" si="3"/>
        <v>0.32189973614775724</v>
      </c>
    </row>
    <row r="9" spans="1:19" x14ac:dyDescent="0.15">
      <c r="A9" s="38"/>
      <c r="B9" s="21" t="s">
        <v>22</v>
      </c>
      <c r="C9" s="21">
        <f>[40]PARS_cds_stat!B9</f>
        <v>149</v>
      </c>
      <c r="D9" s="21">
        <f>[40]PARS_cds_stat!C9</f>
        <v>162</v>
      </c>
      <c r="E9" s="22">
        <f>C9/(C8+C9)</f>
        <v>0.40599455040871935</v>
      </c>
      <c r="F9" s="22">
        <f>D9/(D8+D9)</f>
        <v>0.32860040567951321</v>
      </c>
      <c r="I9" s="38"/>
      <c r="J9" s="17" t="s">
        <v>22</v>
      </c>
      <c r="K9" s="22">
        <f t="shared" si="0"/>
        <v>0.40599455040871935</v>
      </c>
      <c r="L9" s="22">
        <f t="shared" si="1"/>
        <v>0.32860040567951321</v>
      </c>
      <c r="O9" s="21">
        <v>7</v>
      </c>
      <c r="P9" s="7">
        <f ca="1">INDIRECT("K"&amp;ROW(K7)*2)</f>
        <v>0.47872340425531917</v>
      </c>
      <c r="Q9" s="7">
        <f t="shared" ca="1" si="4"/>
        <v>0.52127659574468088</v>
      </c>
      <c r="R9" s="7">
        <f t="shared" ca="1" si="2"/>
        <v>0.69724770642201839</v>
      </c>
      <c r="S9" s="7">
        <f t="shared" ca="1" si="3"/>
        <v>0.30275229357798167</v>
      </c>
    </row>
    <row r="10" spans="1:19" x14ac:dyDescent="0.15">
      <c r="A10" s="38">
        <v>5</v>
      </c>
      <c r="B10" s="21" t="s">
        <v>21</v>
      </c>
      <c r="C10" s="21">
        <f>[40]PARS_cds_stat!B10</f>
        <v>159</v>
      </c>
      <c r="D10" s="21">
        <f>[40]PARS_cds_stat!C10</f>
        <v>206</v>
      </c>
      <c r="E10" s="22">
        <f>C10/(C10+C11)</f>
        <v>0.54081632653061229</v>
      </c>
      <c r="F10" s="22">
        <f>D10/(D10+D11)</f>
        <v>0.59883720930232553</v>
      </c>
      <c r="I10" s="38">
        <v>5</v>
      </c>
      <c r="J10" s="17" t="s">
        <v>21</v>
      </c>
      <c r="K10" s="22">
        <f t="shared" si="0"/>
        <v>0.54081632653061229</v>
      </c>
      <c r="L10" s="22">
        <f t="shared" si="1"/>
        <v>0.59883720930232553</v>
      </c>
      <c r="O10" s="21">
        <v>8</v>
      </c>
      <c r="P10" s="7">
        <f ca="1">INDIRECT("K"&amp;ROW(K8)*2)</f>
        <v>0.54069767441860461</v>
      </c>
      <c r="Q10" s="7">
        <f t="shared" ca="1" si="4"/>
        <v>0.45930232558139533</v>
      </c>
      <c r="R10" s="7">
        <f t="shared" ca="1" si="2"/>
        <v>0.67839195979899503</v>
      </c>
      <c r="S10" s="7">
        <f t="shared" ca="1" si="3"/>
        <v>0.32160804020100503</v>
      </c>
    </row>
    <row r="11" spans="1:19" x14ac:dyDescent="0.15">
      <c r="A11" s="38"/>
      <c r="B11" s="21" t="s">
        <v>22</v>
      </c>
      <c r="C11" s="21">
        <f>[40]PARS_cds_stat!B11</f>
        <v>135</v>
      </c>
      <c r="D11" s="21">
        <f>[40]PARS_cds_stat!C11</f>
        <v>138</v>
      </c>
      <c r="E11" s="22">
        <f>C11/(C10+C11)</f>
        <v>0.45918367346938777</v>
      </c>
      <c r="F11" s="22">
        <f>D11/(D10+D11)</f>
        <v>0.40116279069767441</v>
      </c>
      <c r="I11" s="38"/>
      <c r="J11" s="17" t="s">
        <v>22</v>
      </c>
      <c r="K11" s="22">
        <f t="shared" si="0"/>
        <v>0.45918367346938777</v>
      </c>
      <c r="L11" s="22">
        <f t="shared" si="1"/>
        <v>0.40116279069767441</v>
      </c>
      <c r="O11" s="21">
        <v>9</v>
      </c>
      <c r="P11" s="7">
        <f t="shared" ref="P11:P19" ca="1" si="6">INDIRECT("K"&amp;ROW(K9)*2)</f>
        <v>0.51322751322751325</v>
      </c>
      <c r="Q11" s="7">
        <f t="shared" ca="1" si="4"/>
        <v>0.48677248677248675</v>
      </c>
      <c r="R11" s="7">
        <f t="shared" ca="1" si="2"/>
        <v>0.64912280701754388</v>
      </c>
      <c r="S11" s="7">
        <f t="shared" ca="1" si="3"/>
        <v>0.35087719298245612</v>
      </c>
    </row>
    <row r="12" spans="1:19" x14ac:dyDescent="0.15">
      <c r="A12" s="38">
        <v>6</v>
      </c>
      <c r="B12" s="21" t="s">
        <v>21</v>
      </c>
      <c r="C12" s="21">
        <f>[40]PARS_cds_stat!B12</f>
        <v>168</v>
      </c>
      <c r="D12" s="21">
        <f>[40]PARS_cds_stat!C12</f>
        <v>257</v>
      </c>
      <c r="E12" s="22">
        <f t="shared" ref="E12:F12" si="7">C12/(C12+C13)</f>
        <v>0.54545454545454541</v>
      </c>
      <c r="F12" s="22">
        <f t="shared" si="7"/>
        <v>0.67810026385224276</v>
      </c>
      <c r="I12" s="38">
        <v>6</v>
      </c>
      <c r="J12" s="17" t="s">
        <v>21</v>
      </c>
      <c r="K12" s="22">
        <f t="shared" si="0"/>
        <v>0.54545454545454541</v>
      </c>
      <c r="L12" s="22">
        <f t="shared" si="1"/>
        <v>0.67810026385224276</v>
      </c>
      <c r="O12" s="21">
        <v>10</v>
      </c>
      <c r="P12" s="7">
        <f t="shared" ca="1" si="6"/>
        <v>0.55629139072847678</v>
      </c>
      <c r="Q12" s="7">
        <f t="shared" ca="1" si="4"/>
        <v>0.44370860927152317</v>
      </c>
      <c r="R12" s="7">
        <f t="shared" ca="1" si="2"/>
        <v>0.70285714285714285</v>
      </c>
      <c r="S12" s="7">
        <f t="shared" ca="1" si="3"/>
        <v>0.29714285714285715</v>
      </c>
    </row>
    <row r="13" spans="1:19" x14ac:dyDescent="0.15">
      <c r="A13" s="38"/>
      <c r="B13" s="21" t="s">
        <v>22</v>
      </c>
      <c r="C13" s="21">
        <f>[40]PARS_cds_stat!B13</f>
        <v>140</v>
      </c>
      <c r="D13" s="21">
        <f>[40]PARS_cds_stat!C13</f>
        <v>122</v>
      </c>
      <c r="E13" s="22">
        <f t="shared" ref="E13:F13" si="8">C13/(C12+C13)</f>
        <v>0.45454545454545453</v>
      </c>
      <c r="F13" s="22">
        <f t="shared" si="8"/>
        <v>0.32189973614775724</v>
      </c>
      <c r="I13" s="38"/>
      <c r="J13" s="17" t="s">
        <v>22</v>
      </c>
      <c r="K13" s="22">
        <f t="shared" si="0"/>
        <v>0.45454545454545453</v>
      </c>
      <c r="L13" s="22">
        <f t="shared" si="1"/>
        <v>0.32189973614775724</v>
      </c>
      <c r="O13" s="21">
        <v>11</v>
      </c>
      <c r="P13" s="7">
        <f t="shared" ca="1" si="6"/>
        <v>0.5357142857142857</v>
      </c>
      <c r="Q13" s="7">
        <f t="shared" ca="1" si="4"/>
        <v>0.4642857142857143</v>
      </c>
      <c r="R13" s="7">
        <f t="shared" ref="R13:R76" ca="1" si="9">INDIRECT("l"&amp;ROW(L11)*2)</f>
        <v>0.64444444444444449</v>
      </c>
      <c r="S13" s="7">
        <f t="shared" ref="S13:S76" ca="1" si="10">INDIRECT("l"&amp;ROW(L11)*2+1)</f>
        <v>0.35555555555555557</v>
      </c>
    </row>
    <row r="14" spans="1:19" x14ac:dyDescent="0.15">
      <c r="A14" s="38">
        <v>7</v>
      </c>
      <c r="B14" s="21" t="s">
        <v>21</v>
      </c>
      <c r="C14" s="21">
        <f>[40]PARS_cds_stat!B14</f>
        <v>90</v>
      </c>
      <c r="D14" s="21">
        <f>[40]PARS_cds_stat!C14</f>
        <v>152</v>
      </c>
      <c r="E14" s="22">
        <f t="shared" ref="E14:F14" si="11">C14/(C14+C15)</f>
        <v>0.47872340425531917</v>
      </c>
      <c r="F14" s="22">
        <f t="shared" si="11"/>
        <v>0.69724770642201839</v>
      </c>
      <c r="I14" s="38">
        <v>7</v>
      </c>
      <c r="J14" s="17" t="s">
        <v>21</v>
      </c>
      <c r="K14" s="22">
        <f t="shared" si="0"/>
        <v>0.47872340425531917</v>
      </c>
      <c r="L14" s="22">
        <f t="shared" si="1"/>
        <v>0.69724770642201839</v>
      </c>
      <c r="O14" s="21">
        <v>12</v>
      </c>
      <c r="P14" s="7">
        <f t="shared" ca="1" si="6"/>
        <v>0.50588235294117645</v>
      </c>
      <c r="Q14" s="7">
        <f t="shared" ref="Q14:Q77" ca="1" si="12">INDIRECT("K"&amp;ROW(J12)*2+1)</f>
        <v>0.49411764705882355</v>
      </c>
      <c r="R14" s="7">
        <f t="shared" ca="1" si="9"/>
        <v>0.6428571428571429</v>
      </c>
      <c r="S14" s="7">
        <f t="shared" ca="1" si="10"/>
        <v>0.35714285714285715</v>
      </c>
    </row>
    <row r="15" spans="1:19" x14ac:dyDescent="0.15">
      <c r="A15" s="38"/>
      <c r="B15" s="21" t="s">
        <v>22</v>
      </c>
      <c r="C15" s="21">
        <f>[40]PARS_cds_stat!B15</f>
        <v>98</v>
      </c>
      <c r="D15" s="21">
        <f>[40]PARS_cds_stat!C15</f>
        <v>66</v>
      </c>
      <c r="E15" s="22">
        <f t="shared" ref="E15:F15" si="13">C15/(C14+C15)</f>
        <v>0.52127659574468088</v>
      </c>
      <c r="F15" s="22">
        <f t="shared" si="13"/>
        <v>0.30275229357798167</v>
      </c>
      <c r="I15" s="38"/>
      <c r="J15" s="17" t="s">
        <v>22</v>
      </c>
      <c r="K15" s="22">
        <f t="shared" si="0"/>
        <v>0.52127659574468088</v>
      </c>
      <c r="L15" s="22">
        <f t="shared" si="1"/>
        <v>0.30275229357798167</v>
      </c>
      <c r="O15" s="21">
        <v>13</v>
      </c>
      <c r="P15" s="7">
        <f t="shared" ca="1" si="6"/>
        <v>0.58333333333333337</v>
      </c>
      <c r="Q15" s="7">
        <f t="shared" ca="1" si="12"/>
        <v>0.41666666666666669</v>
      </c>
      <c r="R15" s="7">
        <f t="shared" ca="1" si="9"/>
        <v>0.66153846153846152</v>
      </c>
      <c r="S15" s="7">
        <f t="shared" ca="1" si="10"/>
        <v>0.33846153846153848</v>
      </c>
    </row>
    <row r="16" spans="1:19" x14ac:dyDescent="0.15">
      <c r="A16" s="38">
        <v>8</v>
      </c>
      <c r="B16" s="21" t="s">
        <v>21</v>
      </c>
      <c r="C16" s="21">
        <f>[40]PARS_cds_stat!B16</f>
        <v>93</v>
      </c>
      <c r="D16" s="21">
        <f>[40]PARS_cds_stat!C16</f>
        <v>135</v>
      </c>
      <c r="E16" s="22">
        <f t="shared" ref="E16:F16" si="14">C16/(C16+C17)</f>
        <v>0.54069767441860461</v>
      </c>
      <c r="F16" s="22">
        <f t="shared" si="14"/>
        <v>0.67839195979899503</v>
      </c>
      <c r="I16" s="38">
        <v>8</v>
      </c>
      <c r="J16" s="17" t="s">
        <v>21</v>
      </c>
      <c r="K16" s="22">
        <f t="shared" si="0"/>
        <v>0.54069767441860461</v>
      </c>
      <c r="L16" s="22">
        <f t="shared" si="1"/>
        <v>0.67839195979899503</v>
      </c>
      <c r="O16" s="21">
        <v>14</v>
      </c>
      <c r="P16" s="7">
        <f t="shared" ca="1" si="6"/>
        <v>0.56122448979591832</v>
      </c>
      <c r="Q16" s="7">
        <f t="shared" ca="1" si="12"/>
        <v>0.43877551020408162</v>
      </c>
      <c r="R16" s="7">
        <f t="shared" ca="1" si="9"/>
        <v>0.64948453608247425</v>
      </c>
      <c r="S16" s="7">
        <f t="shared" ca="1" si="10"/>
        <v>0.35051546391752575</v>
      </c>
    </row>
    <row r="17" spans="1:19" x14ac:dyDescent="0.15">
      <c r="A17" s="38"/>
      <c r="B17" s="21" t="s">
        <v>22</v>
      </c>
      <c r="C17" s="21">
        <f>[40]PARS_cds_stat!B17</f>
        <v>79</v>
      </c>
      <c r="D17" s="21">
        <f>[40]PARS_cds_stat!C17</f>
        <v>64</v>
      </c>
      <c r="E17" s="22">
        <f t="shared" ref="E17:F17" si="15">C17/(C16+C17)</f>
        <v>0.45930232558139533</v>
      </c>
      <c r="F17" s="22">
        <f t="shared" si="15"/>
        <v>0.32160804020100503</v>
      </c>
      <c r="I17" s="38"/>
      <c r="J17" s="17" t="s">
        <v>22</v>
      </c>
      <c r="K17" s="22">
        <f t="shared" si="0"/>
        <v>0.45930232558139533</v>
      </c>
      <c r="L17" s="22">
        <f t="shared" si="1"/>
        <v>0.32160804020100503</v>
      </c>
      <c r="O17" s="21">
        <v>15</v>
      </c>
      <c r="P17" s="7">
        <f t="shared" ca="1" si="6"/>
        <v>0.5357142857142857</v>
      </c>
      <c r="Q17" s="7">
        <f t="shared" ca="1" si="12"/>
        <v>0.4642857142857143</v>
      </c>
      <c r="R17" s="7">
        <f t="shared" ca="1" si="9"/>
        <v>0.58024691358024694</v>
      </c>
      <c r="S17" s="7">
        <f t="shared" ca="1" si="10"/>
        <v>0.41975308641975306</v>
      </c>
    </row>
    <row r="18" spans="1:19" x14ac:dyDescent="0.15">
      <c r="A18" s="38">
        <v>9</v>
      </c>
      <c r="B18" s="21" t="s">
        <v>21</v>
      </c>
      <c r="C18" s="21">
        <f>[40]PARS_cds_stat!B18</f>
        <v>97</v>
      </c>
      <c r="D18" s="21">
        <f>[40]PARS_cds_stat!C18</f>
        <v>148</v>
      </c>
      <c r="E18" s="22">
        <f t="shared" ref="E18:F18" si="16">C18/(C18+C19)</f>
        <v>0.51322751322751325</v>
      </c>
      <c r="F18" s="22">
        <f t="shared" si="16"/>
        <v>0.64912280701754388</v>
      </c>
      <c r="I18" s="38">
        <v>9</v>
      </c>
      <c r="J18" s="17" t="s">
        <v>21</v>
      </c>
      <c r="K18" s="22">
        <f t="shared" si="0"/>
        <v>0.51322751322751325</v>
      </c>
      <c r="L18" s="22">
        <f t="shared" si="1"/>
        <v>0.64912280701754388</v>
      </c>
      <c r="O18" s="21">
        <v>16</v>
      </c>
      <c r="P18" s="7">
        <f t="shared" ca="1" si="6"/>
        <v>0.61904761904761907</v>
      </c>
      <c r="Q18" s="7">
        <f t="shared" ca="1" si="12"/>
        <v>0.38095238095238093</v>
      </c>
      <c r="R18" s="7">
        <f t="shared" ca="1" si="9"/>
        <v>0.67532467532467533</v>
      </c>
      <c r="S18" s="7">
        <f t="shared" ca="1" si="10"/>
        <v>0.32467532467532467</v>
      </c>
    </row>
    <row r="19" spans="1:19" x14ac:dyDescent="0.15">
      <c r="A19" s="38"/>
      <c r="B19" s="21" t="s">
        <v>22</v>
      </c>
      <c r="C19" s="21">
        <f>[40]PARS_cds_stat!B19</f>
        <v>92</v>
      </c>
      <c r="D19" s="21">
        <f>[40]PARS_cds_stat!C19</f>
        <v>80</v>
      </c>
      <c r="E19" s="22">
        <f t="shared" ref="E19:F19" si="17">C19/(C18+C19)</f>
        <v>0.48677248677248675</v>
      </c>
      <c r="F19" s="22">
        <f t="shared" si="17"/>
        <v>0.35087719298245612</v>
      </c>
      <c r="I19" s="38"/>
      <c r="J19" s="17" t="s">
        <v>22</v>
      </c>
      <c r="K19" s="22">
        <f t="shared" si="0"/>
        <v>0.48677248677248675</v>
      </c>
      <c r="L19" s="22">
        <f t="shared" si="1"/>
        <v>0.35087719298245612</v>
      </c>
      <c r="O19" s="21">
        <v>17</v>
      </c>
      <c r="P19" s="7">
        <f t="shared" ca="1" si="6"/>
        <v>0.47499999999999998</v>
      </c>
      <c r="Q19" s="7">
        <f t="shared" ca="1" si="12"/>
        <v>0.52500000000000002</v>
      </c>
      <c r="R19" s="7">
        <f t="shared" ca="1" si="9"/>
        <v>0.75</v>
      </c>
      <c r="S19" s="7">
        <f t="shared" ca="1" si="10"/>
        <v>0.25</v>
      </c>
    </row>
    <row r="20" spans="1:19" x14ac:dyDescent="0.15">
      <c r="A20" s="38">
        <v>10</v>
      </c>
      <c r="B20" s="21" t="s">
        <v>21</v>
      </c>
      <c r="C20" s="21">
        <f>[40]PARS_cds_stat!B20</f>
        <v>84</v>
      </c>
      <c r="D20" s="21">
        <f>[40]PARS_cds_stat!C20</f>
        <v>123</v>
      </c>
      <c r="E20" s="22">
        <f t="shared" ref="E20:F20" si="18">C20/(C20+C21)</f>
        <v>0.55629139072847678</v>
      </c>
      <c r="F20" s="22">
        <f t="shared" si="18"/>
        <v>0.70285714285714285</v>
      </c>
      <c r="I20" s="38">
        <v>10</v>
      </c>
      <c r="J20" s="17" t="s">
        <v>21</v>
      </c>
      <c r="K20" s="22">
        <f t="shared" si="0"/>
        <v>0.55629139072847678</v>
      </c>
      <c r="L20" s="22">
        <f t="shared" si="1"/>
        <v>0.70285714285714285</v>
      </c>
      <c r="O20" s="21">
        <v>18</v>
      </c>
      <c r="P20" s="7">
        <f t="shared" ref="P20:P83" ca="1" si="19">INDIRECT("K"&amp;ROW(K18)*2)</f>
        <v>0.53333333333333333</v>
      </c>
      <c r="Q20" s="7">
        <f t="shared" ca="1" si="12"/>
        <v>0.46666666666666667</v>
      </c>
      <c r="R20" s="7">
        <f t="shared" ca="1" si="9"/>
        <v>0.78688524590163933</v>
      </c>
      <c r="S20" s="7">
        <f t="shared" ca="1" si="10"/>
        <v>0.21311475409836064</v>
      </c>
    </row>
    <row r="21" spans="1:19" x14ac:dyDescent="0.15">
      <c r="A21" s="38"/>
      <c r="B21" s="21" t="s">
        <v>22</v>
      </c>
      <c r="C21" s="21">
        <f>[40]PARS_cds_stat!B21</f>
        <v>67</v>
      </c>
      <c r="D21" s="21">
        <f>[40]PARS_cds_stat!C21</f>
        <v>52</v>
      </c>
      <c r="E21" s="22">
        <f t="shared" ref="E21:F21" si="20">C21/(C20+C21)</f>
        <v>0.44370860927152317</v>
      </c>
      <c r="F21" s="22">
        <f t="shared" si="20"/>
        <v>0.29714285714285715</v>
      </c>
      <c r="I21" s="38"/>
      <c r="J21" s="17" t="s">
        <v>22</v>
      </c>
      <c r="K21" s="22">
        <f t="shared" si="0"/>
        <v>0.44370860927152317</v>
      </c>
      <c r="L21" s="22">
        <f t="shared" si="1"/>
        <v>0.29714285714285715</v>
      </c>
      <c r="O21" s="21">
        <v>19</v>
      </c>
      <c r="P21" s="7">
        <f t="shared" ca="1" si="19"/>
        <v>0.58333333333333337</v>
      </c>
      <c r="Q21" s="7">
        <f t="shared" ca="1" si="12"/>
        <v>0.41666666666666669</v>
      </c>
      <c r="R21" s="7">
        <f t="shared" ca="1" si="9"/>
        <v>0.5714285714285714</v>
      </c>
      <c r="S21" s="7">
        <f t="shared" ca="1" si="10"/>
        <v>0.42857142857142855</v>
      </c>
    </row>
    <row r="22" spans="1:19" x14ac:dyDescent="0.15">
      <c r="A22" s="38">
        <v>11</v>
      </c>
      <c r="B22" s="21" t="s">
        <v>21</v>
      </c>
      <c r="C22" s="21">
        <f>[40]PARS_cds_stat!B22</f>
        <v>60</v>
      </c>
      <c r="D22" s="21">
        <f>[40]PARS_cds_stat!C22</f>
        <v>87</v>
      </c>
      <c r="E22" s="22">
        <f t="shared" ref="E22:F22" si="21">C22/(C22+C23)</f>
        <v>0.5357142857142857</v>
      </c>
      <c r="F22" s="22">
        <f t="shared" si="21"/>
        <v>0.64444444444444449</v>
      </c>
      <c r="I22" s="38">
        <v>11</v>
      </c>
      <c r="J22" s="17" t="s">
        <v>21</v>
      </c>
      <c r="K22" s="22">
        <f t="shared" si="0"/>
        <v>0.5357142857142857</v>
      </c>
      <c r="L22" s="22">
        <f t="shared" si="1"/>
        <v>0.64444444444444449</v>
      </c>
      <c r="O22" s="21">
        <v>20</v>
      </c>
      <c r="P22" s="7">
        <f t="shared" ca="1" si="19"/>
        <v>0.5636363636363636</v>
      </c>
      <c r="Q22" s="7">
        <f t="shared" ca="1" si="12"/>
        <v>0.43636363636363634</v>
      </c>
      <c r="R22" s="7">
        <f t="shared" ca="1" si="9"/>
        <v>0.64615384615384619</v>
      </c>
      <c r="S22" s="7">
        <f t="shared" ca="1" si="10"/>
        <v>0.35384615384615387</v>
      </c>
    </row>
    <row r="23" spans="1:19" x14ac:dyDescent="0.15">
      <c r="A23" s="38"/>
      <c r="B23" s="21" t="s">
        <v>22</v>
      </c>
      <c r="C23" s="21">
        <f>[40]PARS_cds_stat!B23</f>
        <v>52</v>
      </c>
      <c r="D23" s="21">
        <f>[40]PARS_cds_stat!C23</f>
        <v>48</v>
      </c>
      <c r="E23" s="22">
        <f t="shared" ref="E23:F23" si="22">C23/(C22+C23)</f>
        <v>0.4642857142857143</v>
      </c>
      <c r="F23" s="22">
        <f t="shared" si="22"/>
        <v>0.35555555555555557</v>
      </c>
      <c r="I23" s="38"/>
      <c r="J23" s="17" t="s">
        <v>22</v>
      </c>
      <c r="K23" s="22">
        <f t="shared" si="0"/>
        <v>0.4642857142857143</v>
      </c>
      <c r="L23" s="22">
        <f t="shared" si="1"/>
        <v>0.35555555555555557</v>
      </c>
      <c r="O23" s="21">
        <v>21</v>
      </c>
      <c r="P23" s="7">
        <f t="shared" ca="1" si="19"/>
        <v>0.43636363636363634</v>
      </c>
      <c r="Q23" s="7">
        <f t="shared" ca="1" si="12"/>
        <v>0.5636363636363636</v>
      </c>
      <c r="R23" s="7">
        <f t="shared" ca="1" si="9"/>
        <v>0.6428571428571429</v>
      </c>
      <c r="S23" s="7">
        <f t="shared" ca="1" si="10"/>
        <v>0.35714285714285715</v>
      </c>
    </row>
    <row r="24" spans="1:19" x14ac:dyDescent="0.15">
      <c r="A24" s="38">
        <v>12</v>
      </c>
      <c r="B24" s="21" t="s">
        <v>21</v>
      </c>
      <c r="C24" s="21">
        <f>[40]PARS_cds_stat!B24</f>
        <v>43</v>
      </c>
      <c r="D24" s="21">
        <f>[40]PARS_cds_stat!C24</f>
        <v>81</v>
      </c>
      <c r="E24" s="22">
        <f t="shared" ref="E24:F24" si="23">C24/(C24+C25)</f>
        <v>0.50588235294117645</v>
      </c>
      <c r="F24" s="22">
        <f t="shared" si="23"/>
        <v>0.6428571428571429</v>
      </c>
      <c r="I24" s="38">
        <v>12</v>
      </c>
      <c r="J24" s="17" t="s">
        <v>21</v>
      </c>
      <c r="K24" s="22">
        <f t="shared" si="0"/>
        <v>0.50588235294117645</v>
      </c>
      <c r="L24" s="22">
        <f t="shared" si="1"/>
        <v>0.6428571428571429</v>
      </c>
      <c r="O24" s="21">
        <v>22</v>
      </c>
      <c r="P24" s="7">
        <f t="shared" ca="1" si="19"/>
        <v>0.6333333333333333</v>
      </c>
      <c r="Q24" s="7">
        <f t="shared" ca="1" si="12"/>
        <v>0.36666666666666664</v>
      </c>
      <c r="R24" s="7">
        <f t="shared" ca="1" si="9"/>
        <v>0.63636363636363635</v>
      </c>
      <c r="S24" s="7">
        <f t="shared" ca="1" si="10"/>
        <v>0.36363636363636365</v>
      </c>
    </row>
    <row r="25" spans="1:19" x14ac:dyDescent="0.15">
      <c r="A25" s="38"/>
      <c r="B25" s="21" t="s">
        <v>22</v>
      </c>
      <c r="C25" s="21">
        <f>[40]PARS_cds_stat!B25</f>
        <v>42</v>
      </c>
      <c r="D25" s="21">
        <f>[40]PARS_cds_stat!C25</f>
        <v>45</v>
      </c>
      <c r="E25" s="22">
        <f t="shared" ref="E25:F25" si="24">C25/(C24+C25)</f>
        <v>0.49411764705882355</v>
      </c>
      <c r="F25" s="22">
        <f t="shared" si="24"/>
        <v>0.35714285714285715</v>
      </c>
      <c r="I25" s="38"/>
      <c r="J25" s="17" t="s">
        <v>22</v>
      </c>
      <c r="K25" s="22">
        <f t="shared" si="0"/>
        <v>0.49411764705882355</v>
      </c>
      <c r="L25" s="22">
        <f t="shared" si="1"/>
        <v>0.35714285714285715</v>
      </c>
      <c r="O25" s="21">
        <v>23</v>
      </c>
      <c r="P25" s="7">
        <f t="shared" ca="1" si="19"/>
        <v>0.578125</v>
      </c>
      <c r="Q25" s="7">
        <f t="shared" ca="1" si="12"/>
        <v>0.421875</v>
      </c>
      <c r="R25" s="7">
        <f t="shared" ca="1" si="9"/>
        <v>0.61702127659574468</v>
      </c>
      <c r="S25" s="7">
        <f t="shared" ca="1" si="10"/>
        <v>0.38297872340425532</v>
      </c>
    </row>
    <row r="26" spans="1:19" x14ac:dyDescent="0.15">
      <c r="A26" s="38">
        <v>13</v>
      </c>
      <c r="B26" s="21" t="s">
        <v>21</v>
      </c>
      <c r="C26" s="21">
        <f>[40]PARS_cds_stat!B26</f>
        <v>63</v>
      </c>
      <c r="D26" s="21">
        <f>[40]PARS_cds_stat!C26</f>
        <v>86</v>
      </c>
      <c r="E26" s="22">
        <f t="shared" ref="E26:F26" si="25">C26/(C26+C27)</f>
        <v>0.58333333333333337</v>
      </c>
      <c r="F26" s="22">
        <f t="shared" si="25"/>
        <v>0.66153846153846152</v>
      </c>
      <c r="I26" s="38">
        <v>13</v>
      </c>
      <c r="J26" s="17" t="s">
        <v>21</v>
      </c>
      <c r="K26" s="22">
        <f t="shared" si="0"/>
        <v>0.58333333333333337</v>
      </c>
      <c r="L26" s="22">
        <f t="shared" si="1"/>
        <v>0.66153846153846152</v>
      </c>
      <c r="O26" s="21">
        <v>24</v>
      </c>
      <c r="P26" s="7">
        <f t="shared" ca="1" si="19"/>
        <v>0.6166666666666667</v>
      </c>
      <c r="Q26" s="7">
        <f t="shared" ca="1" si="12"/>
        <v>0.38333333333333336</v>
      </c>
      <c r="R26" s="7">
        <f t="shared" ca="1" si="9"/>
        <v>0.67391304347826086</v>
      </c>
      <c r="S26" s="7">
        <f t="shared" ca="1" si="10"/>
        <v>0.32608695652173914</v>
      </c>
    </row>
    <row r="27" spans="1:19" x14ac:dyDescent="0.15">
      <c r="A27" s="38"/>
      <c r="B27" s="21" t="s">
        <v>22</v>
      </c>
      <c r="C27" s="21">
        <f>[40]PARS_cds_stat!B27</f>
        <v>45</v>
      </c>
      <c r="D27" s="21">
        <f>[40]PARS_cds_stat!C27</f>
        <v>44</v>
      </c>
      <c r="E27" s="22">
        <f t="shared" ref="E27:F27" si="26">C27/(C26+C27)</f>
        <v>0.41666666666666669</v>
      </c>
      <c r="F27" s="22">
        <f t="shared" si="26"/>
        <v>0.33846153846153848</v>
      </c>
      <c r="I27" s="38"/>
      <c r="J27" s="17" t="s">
        <v>22</v>
      </c>
      <c r="K27" s="22">
        <f t="shared" si="0"/>
        <v>0.41666666666666669</v>
      </c>
      <c r="L27" s="22">
        <f t="shared" si="1"/>
        <v>0.33846153846153848</v>
      </c>
      <c r="O27" s="21">
        <v>25</v>
      </c>
      <c r="P27" s="7">
        <f t="shared" ca="1" si="19"/>
        <v>0.51219512195121952</v>
      </c>
      <c r="Q27" s="7">
        <f t="shared" ca="1" si="12"/>
        <v>0.48780487804878048</v>
      </c>
      <c r="R27" s="7">
        <f t="shared" ca="1" si="9"/>
        <v>0.6470588235294118</v>
      </c>
      <c r="S27" s="7">
        <f t="shared" ca="1" si="10"/>
        <v>0.35294117647058826</v>
      </c>
    </row>
    <row r="28" spans="1:19" x14ac:dyDescent="0.15">
      <c r="A28" s="38">
        <v>14</v>
      </c>
      <c r="B28" s="21" t="s">
        <v>21</v>
      </c>
      <c r="C28" s="21">
        <f>[40]PARS_cds_stat!B28</f>
        <v>55</v>
      </c>
      <c r="D28" s="21">
        <f>[40]PARS_cds_stat!C28</f>
        <v>63</v>
      </c>
      <c r="E28" s="22">
        <f t="shared" ref="E28:F28" si="27">C28/(C28+C29)</f>
        <v>0.56122448979591832</v>
      </c>
      <c r="F28" s="22">
        <f t="shared" si="27"/>
        <v>0.64948453608247425</v>
      </c>
      <c r="I28" s="38">
        <v>14</v>
      </c>
      <c r="J28" s="17" t="s">
        <v>21</v>
      </c>
      <c r="K28" s="22">
        <f t="shared" si="0"/>
        <v>0.56122448979591832</v>
      </c>
      <c r="L28" s="22">
        <f t="shared" si="1"/>
        <v>0.64948453608247425</v>
      </c>
      <c r="O28" s="21">
        <v>26</v>
      </c>
      <c r="P28" s="7">
        <f t="shared" ca="1" si="19"/>
        <v>0.52272727272727271</v>
      </c>
      <c r="Q28" s="7">
        <f t="shared" ca="1" si="12"/>
        <v>0.47727272727272729</v>
      </c>
      <c r="R28" s="7">
        <f t="shared" ca="1" si="9"/>
        <v>0.56666666666666665</v>
      </c>
      <c r="S28" s="7">
        <f t="shared" ca="1" si="10"/>
        <v>0.43333333333333335</v>
      </c>
    </row>
    <row r="29" spans="1:19" x14ac:dyDescent="0.15">
      <c r="A29" s="38"/>
      <c r="B29" s="21" t="s">
        <v>22</v>
      </c>
      <c r="C29" s="21">
        <f>[40]PARS_cds_stat!B29</f>
        <v>43</v>
      </c>
      <c r="D29" s="21">
        <f>[40]PARS_cds_stat!C29</f>
        <v>34</v>
      </c>
      <c r="E29" s="22">
        <f t="shared" ref="E29:F29" si="28">C29/(C28+C29)</f>
        <v>0.43877551020408162</v>
      </c>
      <c r="F29" s="22">
        <f t="shared" si="28"/>
        <v>0.35051546391752575</v>
      </c>
      <c r="I29" s="38"/>
      <c r="J29" s="17" t="s">
        <v>22</v>
      </c>
      <c r="K29" s="22">
        <f t="shared" si="0"/>
        <v>0.43877551020408162</v>
      </c>
      <c r="L29" s="22">
        <f t="shared" si="1"/>
        <v>0.35051546391752575</v>
      </c>
      <c r="O29" s="21">
        <v>27</v>
      </c>
      <c r="P29" s="7">
        <f t="shared" ca="1" si="19"/>
        <v>0.5</v>
      </c>
      <c r="Q29" s="7">
        <f t="shared" ca="1" si="12"/>
        <v>0.5</v>
      </c>
      <c r="R29" s="7">
        <f t="shared" ca="1" si="9"/>
        <v>0.57446808510638303</v>
      </c>
      <c r="S29" s="7">
        <f t="shared" ca="1" si="10"/>
        <v>0.42553191489361702</v>
      </c>
    </row>
    <row r="30" spans="1:19" x14ac:dyDescent="0.15">
      <c r="A30" s="38">
        <v>15</v>
      </c>
      <c r="B30" s="21" t="s">
        <v>21</v>
      </c>
      <c r="C30" s="21">
        <f>[40]PARS_cds_stat!B30</f>
        <v>45</v>
      </c>
      <c r="D30" s="21">
        <f>[40]PARS_cds_stat!C30</f>
        <v>47</v>
      </c>
      <c r="E30" s="22">
        <f t="shared" ref="E30:F30" si="29">C30/(C30+C31)</f>
        <v>0.5357142857142857</v>
      </c>
      <c r="F30" s="22">
        <f t="shared" si="29"/>
        <v>0.58024691358024694</v>
      </c>
      <c r="I30" s="38">
        <v>15</v>
      </c>
      <c r="J30" s="17" t="s">
        <v>21</v>
      </c>
      <c r="K30" s="22">
        <f t="shared" si="0"/>
        <v>0.5357142857142857</v>
      </c>
      <c r="L30" s="22">
        <f t="shared" si="1"/>
        <v>0.58024691358024694</v>
      </c>
      <c r="O30" s="21">
        <v>28</v>
      </c>
      <c r="P30" s="7">
        <f t="shared" ca="1" si="19"/>
        <v>0.55263157894736847</v>
      </c>
      <c r="Q30" s="7">
        <f t="shared" ca="1" si="12"/>
        <v>0.44736842105263158</v>
      </c>
      <c r="R30" s="7">
        <f t="shared" ca="1" si="9"/>
        <v>0.7</v>
      </c>
      <c r="S30" s="7">
        <f t="shared" ca="1" si="10"/>
        <v>0.3</v>
      </c>
    </row>
    <row r="31" spans="1:19" x14ac:dyDescent="0.15">
      <c r="A31" s="38"/>
      <c r="B31" s="21" t="s">
        <v>22</v>
      </c>
      <c r="C31" s="21">
        <f>[40]PARS_cds_stat!B31</f>
        <v>39</v>
      </c>
      <c r="D31" s="21">
        <f>[40]PARS_cds_stat!C31</f>
        <v>34</v>
      </c>
      <c r="E31" s="22">
        <f t="shared" ref="E31:F31" si="30">C31/(C30+C31)</f>
        <v>0.4642857142857143</v>
      </c>
      <c r="F31" s="22">
        <f t="shared" si="30"/>
        <v>0.41975308641975306</v>
      </c>
      <c r="I31" s="38"/>
      <c r="J31" s="17" t="s">
        <v>22</v>
      </c>
      <c r="K31" s="22">
        <f t="shared" si="0"/>
        <v>0.4642857142857143</v>
      </c>
      <c r="L31" s="22">
        <f t="shared" si="1"/>
        <v>0.41975308641975306</v>
      </c>
      <c r="O31" s="21">
        <v>29</v>
      </c>
      <c r="P31" s="7">
        <f t="shared" ca="1" si="19"/>
        <v>0.35897435897435898</v>
      </c>
      <c r="Q31" s="7">
        <f t="shared" ca="1" si="12"/>
        <v>0.64102564102564108</v>
      </c>
      <c r="R31" s="7">
        <f t="shared" ca="1" si="9"/>
        <v>0.75</v>
      </c>
      <c r="S31" s="7">
        <f t="shared" ca="1" si="10"/>
        <v>0.25</v>
      </c>
    </row>
    <row r="32" spans="1:19" x14ac:dyDescent="0.15">
      <c r="A32" s="38">
        <v>16</v>
      </c>
      <c r="B32" s="21" t="s">
        <v>21</v>
      </c>
      <c r="C32" s="21">
        <f>[40]PARS_cds_stat!B32</f>
        <v>39</v>
      </c>
      <c r="D32" s="21">
        <f>[40]PARS_cds_stat!C32</f>
        <v>52</v>
      </c>
      <c r="E32" s="22">
        <f t="shared" ref="E32:F32" si="31">C32/(C32+C33)</f>
        <v>0.61904761904761907</v>
      </c>
      <c r="F32" s="22">
        <f t="shared" si="31"/>
        <v>0.67532467532467533</v>
      </c>
      <c r="I32" s="38">
        <v>16</v>
      </c>
      <c r="J32" s="17" t="s">
        <v>21</v>
      </c>
      <c r="K32" s="22">
        <f t="shared" si="0"/>
        <v>0.61904761904761907</v>
      </c>
      <c r="L32" s="22">
        <f t="shared" si="1"/>
        <v>0.67532467532467533</v>
      </c>
      <c r="O32" s="21">
        <v>30</v>
      </c>
      <c r="P32" s="7">
        <f t="shared" ca="1" si="19"/>
        <v>0.60465116279069764</v>
      </c>
      <c r="Q32" s="7">
        <f t="shared" ca="1" si="12"/>
        <v>0.39534883720930231</v>
      </c>
      <c r="R32" s="7">
        <f t="shared" ca="1" si="9"/>
        <v>0.5714285714285714</v>
      </c>
      <c r="S32" s="7">
        <f t="shared" ca="1" si="10"/>
        <v>0.42857142857142855</v>
      </c>
    </row>
    <row r="33" spans="1:19" x14ac:dyDescent="0.15">
      <c r="A33" s="38"/>
      <c r="B33" s="21" t="s">
        <v>22</v>
      </c>
      <c r="C33" s="21">
        <f>[40]PARS_cds_stat!B33</f>
        <v>24</v>
      </c>
      <c r="D33" s="21">
        <f>[40]PARS_cds_stat!C33</f>
        <v>25</v>
      </c>
      <c r="E33" s="22">
        <f t="shared" ref="E33:F33" si="32">C33/(C32+C33)</f>
        <v>0.38095238095238093</v>
      </c>
      <c r="F33" s="22">
        <f t="shared" si="32"/>
        <v>0.32467532467532467</v>
      </c>
      <c r="I33" s="38"/>
      <c r="J33" s="17" t="s">
        <v>22</v>
      </c>
      <c r="K33" s="22">
        <f t="shared" si="0"/>
        <v>0.38095238095238093</v>
      </c>
      <c r="L33" s="22">
        <f t="shared" si="1"/>
        <v>0.32467532467532467</v>
      </c>
      <c r="O33" s="21">
        <v>31</v>
      </c>
      <c r="P33" s="7">
        <f t="shared" ca="1" si="19"/>
        <v>0.6</v>
      </c>
      <c r="Q33" s="7">
        <f t="shared" ca="1" si="12"/>
        <v>0.4</v>
      </c>
      <c r="R33" s="7">
        <f t="shared" ca="1" si="9"/>
        <v>0.56862745098039214</v>
      </c>
      <c r="S33" s="7">
        <f t="shared" ca="1" si="10"/>
        <v>0.43137254901960786</v>
      </c>
    </row>
    <row r="34" spans="1:19" x14ac:dyDescent="0.15">
      <c r="A34" s="38">
        <v>17</v>
      </c>
      <c r="B34" s="21" t="s">
        <v>21</v>
      </c>
      <c r="C34" s="21">
        <f>[40]PARS_cds_stat!B34</f>
        <v>38</v>
      </c>
      <c r="D34" s="21">
        <f>[40]PARS_cds_stat!C34</f>
        <v>57</v>
      </c>
      <c r="E34" s="22">
        <f t="shared" ref="E34:F34" si="33">C34/(C34+C35)</f>
        <v>0.47499999999999998</v>
      </c>
      <c r="F34" s="22">
        <f t="shared" si="33"/>
        <v>0.75</v>
      </c>
      <c r="I34" s="38">
        <v>17</v>
      </c>
      <c r="J34" s="17" t="s">
        <v>21</v>
      </c>
      <c r="K34" s="22">
        <f t="shared" si="0"/>
        <v>0.47499999999999998</v>
      </c>
      <c r="L34" s="22">
        <f t="shared" si="1"/>
        <v>0.75</v>
      </c>
      <c r="O34" s="21">
        <v>32</v>
      </c>
      <c r="P34" s="7">
        <f t="shared" ca="1" si="19"/>
        <v>0.51351351351351349</v>
      </c>
      <c r="Q34" s="7">
        <f t="shared" ca="1" si="12"/>
        <v>0.48648648648648651</v>
      </c>
      <c r="R34" s="7">
        <f t="shared" ca="1" si="9"/>
        <v>0.6428571428571429</v>
      </c>
      <c r="S34" s="7">
        <f t="shared" ca="1" si="10"/>
        <v>0.35714285714285715</v>
      </c>
    </row>
    <row r="35" spans="1:19" x14ac:dyDescent="0.15">
      <c r="A35" s="38"/>
      <c r="B35" s="21" t="s">
        <v>22</v>
      </c>
      <c r="C35" s="21">
        <f>[40]PARS_cds_stat!B35</f>
        <v>42</v>
      </c>
      <c r="D35" s="21">
        <f>[40]PARS_cds_stat!C35</f>
        <v>19</v>
      </c>
      <c r="E35" s="22">
        <f t="shared" ref="E35:F35" si="34">C35/(C34+C35)</f>
        <v>0.52500000000000002</v>
      </c>
      <c r="F35" s="22">
        <f t="shared" si="34"/>
        <v>0.25</v>
      </c>
      <c r="I35" s="38"/>
      <c r="J35" s="17" t="s">
        <v>22</v>
      </c>
      <c r="K35" s="22">
        <f t="shared" si="0"/>
        <v>0.52500000000000002</v>
      </c>
      <c r="L35" s="22">
        <f t="shared" si="1"/>
        <v>0.25</v>
      </c>
      <c r="O35" s="21">
        <v>33</v>
      </c>
      <c r="P35" s="7">
        <f t="shared" ca="1" si="19"/>
        <v>0.45454545454545453</v>
      </c>
      <c r="Q35" s="7">
        <f t="shared" ca="1" si="12"/>
        <v>0.54545454545454541</v>
      </c>
      <c r="R35" s="7">
        <f t="shared" ca="1" si="9"/>
        <v>0.75862068965517238</v>
      </c>
      <c r="S35" s="7">
        <f t="shared" ca="1" si="10"/>
        <v>0.2413793103448276</v>
      </c>
    </row>
    <row r="36" spans="1:19" x14ac:dyDescent="0.15">
      <c r="A36" s="38">
        <v>18</v>
      </c>
      <c r="B36" s="21" t="s">
        <v>21</v>
      </c>
      <c r="C36" s="21">
        <f>[40]PARS_cds_stat!B36</f>
        <v>32</v>
      </c>
      <c r="D36" s="21">
        <f>[40]PARS_cds_stat!C36</f>
        <v>48</v>
      </c>
      <c r="E36" s="22">
        <f t="shared" ref="E36:F36" si="35">C36/(C36+C37)</f>
        <v>0.53333333333333333</v>
      </c>
      <c r="F36" s="22">
        <f t="shared" si="35"/>
        <v>0.78688524590163933</v>
      </c>
      <c r="I36" s="38">
        <v>18</v>
      </c>
      <c r="J36" s="17" t="s">
        <v>21</v>
      </c>
      <c r="K36" s="22">
        <f t="shared" si="0"/>
        <v>0.53333333333333333</v>
      </c>
      <c r="L36" s="22">
        <f t="shared" si="1"/>
        <v>0.78688524590163933</v>
      </c>
      <c r="O36" s="21">
        <v>34</v>
      </c>
      <c r="P36" s="7">
        <f t="shared" ca="1" si="19"/>
        <v>0.63888888888888884</v>
      </c>
      <c r="Q36" s="7">
        <f t="shared" ca="1" si="12"/>
        <v>0.3611111111111111</v>
      </c>
      <c r="R36" s="7">
        <f t="shared" ca="1" si="9"/>
        <v>0.64</v>
      </c>
      <c r="S36" s="7">
        <f t="shared" ca="1" si="10"/>
        <v>0.36</v>
      </c>
    </row>
    <row r="37" spans="1:19" x14ac:dyDescent="0.15">
      <c r="A37" s="38"/>
      <c r="B37" s="21" t="s">
        <v>22</v>
      </c>
      <c r="C37" s="21">
        <f>[40]PARS_cds_stat!B37</f>
        <v>28</v>
      </c>
      <c r="D37" s="21">
        <f>[40]PARS_cds_stat!C37</f>
        <v>13</v>
      </c>
      <c r="E37" s="22">
        <f t="shared" ref="E37:F37" si="36">C37/(C36+C37)</f>
        <v>0.46666666666666667</v>
      </c>
      <c r="F37" s="22">
        <f t="shared" si="36"/>
        <v>0.21311475409836064</v>
      </c>
      <c r="I37" s="38"/>
      <c r="J37" s="17" t="s">
        <v>22</v>
      </c>
      <c r="K37" s="22">
        <f t="shared" si="0"/>
        <v>0.46666666666666667</v>
      </c>
      <c r="L37" s="22">
        <f t="shared" si="1"/>
        <v>0.21311475409836064</v>
      </c>
      <c r="O37" s="21">
        <v>35</v>
      </c>
      <c r="P37" s="7">
        <f t="shared" ca="1" si="19"/>
        <v>0.48837209302325579</v>
      </c>
      <c r="Q37" s="7">
        <f t="shared" ca="1" si="12"/>
        <v>0.51162790697674421</v>
      </c>
      <c r="R37" s="7">
        <f t="shared" ca="1" si="9"/>
        <v>0.70967741935483875</v>
      </c>
      <c r="S37" s="7">
        <f t="shared" ca="1" si="10"/>
        <v>0.29032258064516131</v>
      </c>
    </row>
    <row r="38" spans="1:19" x14ac:dyDescent="0.15">
      <c r="A38" s="38">
        <v>19</v>
      </c>
      <c r="B38" s="21" t="s">
        <v>21</v>
      </c>
      <c r="C38" s="21">
        <f>[40]PARS_cds_stat!B38</f>
        <v>35</v>
      </c>
      <c r="D38" s="21">
        <f>[40]PARS_cds_stat!C38</f>
        <v>36</v>
      </c>
      <c r="E38" s="22">
        <f t="shared" ref="E38:F38" si="37">C38/(C38+C39)</f>
        <v>0.58333333333333337</v>
      </c>
      <c r="F38" s="22">
        <f t="shared" si="37"/>
        <v>0.5714285714285714</v>
      </c>
      <c r="I38" s="38">
        <v>19</v>
      </c>
      <c r="J38" s="17" t="s">
        <v>21</v>
      </c>
      <c r="K38" s="22">
        <f t="shared" si="0"/>
        <v>0.58333333333333337</v>
      </c>
      <c r="L38" s="22">
        <f t="shared" si="1"/>
        <v>0.5714285714285714</v>
      </c>
      <c r="O38" s="21">
        <v>36</v>
      </c>
      <c r="P38" s="7">
        <f t="shared" ca="1" si="19"/>
        <v>0.58823529411764708</v>
      </c>
      <c r="Q38" s="7">
        <f t="shared" ca="1" si="12"/>
        <v>0.41176470588235292</v>
      </c>
      <c r="R38" s="7">
        <f t="shared" ca="1" si="9"/>
        <v>0.73529411764705888</v>
      </c>
      <c r="S38" s="7">
        <f t="shared" ca="1" si="10"/>
        <v>0.26470588235294118</v>
      </c>
    </row>
    <row r="39" spans="1:19" x14ac:dyDescent="0.15">
      <c r="A39" s="38"/>
      <c r="B39" s="21" t="s">
        <v>22</v>
      </c>
      <c r="C39" s="21">
        <f>[40]PARS_cds_stat!B39</f>
        <v>25</v>
      </c>
      <c r="D39" s="21">
        <f>[40]PARS_cds_stat!C39</f>
        <v>27</v>
      </c>
      <c r="E39" s="22">
        <f t="shared" ref="E39:F39" si="38">C39/(C38+C39)</f>
        <v>0.41666666666666669</v>
      </c>
      <c r="F39" s="22">
        <f t="shared" si="38"/>
        <v>0.42857142857142855</v>
      </c>
      <c r="I39" s="38"/>
      <c r="J39" s="17" t="s">
        <v>22</v>
      </c>
      <c r="K39" s="22">
        <f t="shared" si="0"/>
        <v>0.41666666666666669</v>
      </c>
      <c r="L39" s="22">
        <f t="shared" si="1"/>
        <v>0.42857142857142855</v>
      </c>
      <c r="O39" s="21">
        <v>37</v>
      </c>
      <c r="P39" s="7">
        <f t="shared" ca="1" si="19"/>
        <v>0.51219512195121952</v>
      </c>
      <c r="Q39" s="7">
        <f t="shared" ca="1" si="12"/>
        <v>0.48780487804878048</v>
      </c>
      <c r="R39" s="7">
        <f t="shared" ca="1" si="9"/>
        <v>0.58620689655172409</v>
      </c>
      <c r="S39" s="7">
        <f t="shared" ca="1" si="10"/>
        <v>0.41379310344827586</v>
      </c>
    </row>
    <row r="40" spans="1:19" x14ac:dyDescent="0.15">
      <c r="A40" s="38">
        <v>20</v>
      </c>
      <c r="B40" s="21" t="s">
        <v>21</v>
      </c>
      <c r="C40" s="21">
        <f>[40]PARS_cds_stat!B40</f>
        <v>31</v>
      </c>
      <c r="D40" s="21">
        <f>[40]PARS_cds_stat!C40</f>
        <v>42</v>
      </c>
      <c r="E40" s="22">
        <f t="shared" ref="E40:F40" si="39">C40/(C40+C41)</f>
        <v>0.5636363636363636</v>
      </c>
      <c r="F40" s="22">
        <f t="shared" si="39"/>
        <v>0.64615384615384619</v>
      </c>
      <c r="I40" s="38">
        <v>20</v>
      </c>
      <c r="J40" s="17" t="s">
        <v>21</v>
      </c>
      <c r="K40" s="22">
        <f t="shared" si="0"/>
        <v>0.5636363636363636</v>
      </c>
      <c r="L40" s="22">
        <f t="shared" si="1"/>
        <v>0.64615384615384619</v>
      </c>
      <c r="O40" s="21">
        <v>38</v>
      </c>
      <c r="P40" s="7">
        <f t="shared" ca="1" si="19"/>
        <v>0.6</v>
      </c>
      <c r="Q40" s="7">
        <f t="shared" ca="1" si="12"/>
        <v>0.4</v>
      </c>
      <c r="R40" s="7">
        <f t="shared" ca="1" si="9"/>
        <v>0.6428571428571429</v>
      </c>
      <c r="S40" s="7">
        <f t="shared" ca="1" si="10"/>
        <v>0.35714285714285715</v>
      </c>
    </row>
    <row r="41" spans="1:19" x14ac:dyDescent="0.15">
      <c r="A41" s="38"/>
      <c r="B41" s="21" t="s">
        <v>22</v>
      </c>
      <c r="C41" s="21">
        <f>[40]PARS_cds_stat!B41</f>
        <v>24</v>
      </c>
      <c r="D41" s="21">
        <f>[40]PARS_cds_stat!C41</f>
        <v>23</v>
      </c>
      <c r="E41" s="22">
        <f t="shared" ref="E41:F41" si="40">C41/(C40+C41)</f>
        <v>0.43636363636363634</v>
      </c>
      <c r="F41" s="22">
        <f t="shared" si="40"/>
        <v>0.35384615384615387</v>
      </c>
      <c r="I41" s="38"/>
      <c r="J41" s="17" t="s">
        <v>22</v>
      </c>
      <c r="K41" s="22">
        <f t="shared" si="0"/>
        <v>0.43636363636363634</v>
      </c>
      <c r="L41" s="22">
        <f t="shared" si="1"/>
        <v>0.35384615384615387</v>
      </c>
      <c r="O41" s="21">
        <v>39</v>
      </c>
      <c r="P41" s="7">
        <f t="shared" ca="1" si="19"/>
        <v>0.67391304347826086</v>
      </c>
      <c r="Q41" s="7">
        <f t="shared" ca="1" si="12"/>
        <v>0.32608695652173914</v>
      </c>
      <c r="R41" s="7">
        <f t="shared" ca="1" si="9"/>
        <v>0.56666666666666665</v>
      </c>
      <c r="S41" s="7">
        <f t="shared" ca="1" si="10"/>
        <v>0.43333333333333335</v>
      </c>
    </row>
    <row r="42" spans="1:19" x14ac:dyDescent="0.15">
      <c r="A42" s="38">
        <v>21</v>
      </c>
      <c r="B42" s="21" t="s">
        <v>21</v>
      </c>
      <c r="C42" s="21">
        <f>[40]PARS_cds_stat!B42</f>
        <v>24</v>
      </c>
      <c r="D42" s="21">
        <f>[40]PARS_cds_stat!C42</f>
        <v>36</v>
      </c>
      <c r="E42" s="22">
        <f t="shared" ref="E42:F42" si="41">C42/(C42+C43)</f>
        <v>0.43636363636363634</v>
      </c>
      <c r="F42" s="22">
        <f t="shared" si="41"/>
        <v>0.6428571428571429</v>
      </c>
      <c r="I42" s="38">
        <v>21</v>
      </c>
      <c r="J42" s="17" t="s">
        <v>21</v>
      </c>
      <c r="K42" s="22">
        <f t="shared" si="0"/>
        <v>0.43636363636363634</v>
      </c>
      <c r="L42" s="22">
        <f t="shared" si="1"/>
        <v>0.6428571428571429</v>
      </c>
      <c r="O42" s="21">
        <v>40</v>
      </c>
      <c r="P42" s="7">
        <f t="shared" ca="1" si="19"/>
        <v>0.65789473684210531</v>
      </c>
      <c r="Q42" s="7">
        <f t="shared" ca="1" si="12"/>
        <v>0.34210526315789475</v>
      </c>
      <c r="R42" s="7">
        <f t="shared" ca="1" si="9"/>
        <v>0.65714285714285714</v>
      </c>
      <c r="S42" s="7">
        <f t="shared" ca="1" si="10"/>
        <v>0.34285714285714286</v>
      </c>
    </row>
    <row r="43" spans="1:19" x14ac:dyDescent="0.15">
      <c r="A43" s="38"/>
      <c r="B43" s="21" t="s">
        <v>22</v>
      </c>
      <c r="C43" s="21">
        <f>[40]PARS_cds_stat!B43</f>
        <v>31</v>
      </c>
      <c r="D43" s="21">
        <f>[40]PARS_cds_stat!C43</f>
        <v>20</v>
      </c>
      <c r="E43" s="22">
        <f t="shared" ref="E43:F43" si="42">C43/(C42+C43)</f>
        <v>0.5636363636363636</v>
      </c>
      <c r="F43" s="22">
        <f t="shared" si="42"/>
        <v>0.35714285714285715</v>
      </c>
      <c r="I43" s="38"/>
      <c r="J43" s="17" t="s">
        <v>22</v>
      </c>
      <c r="K43" s="22">
        <f t="shared" si="0"/>
        <v>0.5636363636363636</v>
      </c>
      <c r="L43" s="22">
        <f t="shared" si="1"/>
        <v>0.35714285714285715</v>
      </c>
      <c r="O43" s="21">
        <v>41</v>
      </c>
      <c r="P43" s="7">
        <f t="shared" ca="1" si="19"/>
        <v>0.61764705882352944</v>
      </c>
      <c r="Q43" s="7">
        <f t="shared" ca="1" si="12"/>
        <v>0.38235294117647056</v>
      </c>
      <c r="R43" s="7">
        <f t="shared" ca="1" si="9"/>
        <v>0.6</v>
      </c>
      <c r="S43" s="7">
        <f t="shared" ca="1" si="10"/>
        <v>0.4</v>
      </c>
    </row>
    <row r="44" spans="1:19" x14ac:dyDescent="0.15">
      <c r="A44" s="38">
        <v>22</v>
      </c>
      <c r="B44" s="21" t="s">
        <v>21</v>
      </c>
      <c r="C44" s="21">
        <f>[40]PARS_cds_stat!B44</f>
        <v>38</v>
      </c>
      <c r="D44" s="21">
        <f>[40]PARS_cds_stat!C44</f>
        <v>35</v>
      </c>
      <c r="E44" s="22">
        <f t="shared" ref="E44:F44" si="43">C44/(C44+C45)</f>
        <v>0.6333333333333333</v>
      </c>
      <c r="F44" s="22">
        <f t="shared" si="43"/>
        <v>0.63636363636363635</v>
      </c>
      <c r="I44" s="38">
        <v>22</v>
      </c>
      <c r="J44" s="17" t="s">
        <v>21</v>
      </c>
      <c r="K44" s="22">
        <f t="shared" si="0"/>
        <v>0.6333333333333333</v>
      </c>
      <c r="L44" s="22">
        <f t="shared" si="1"/>
        <v>0.63636363636363635</v>
      </c>
      <c r="O44" s="21">
        <v>42</v>
      </c>
      <c r="P44" s="7">
        <f t="shared" ca="1" si="19"/>
        <v>0.62068965517241381</v>
      </c>
      <c r="Q44" s="7">
        <f t="shared" ca="1" si="12"/>
        <v>0.37931034482758619</v>
      </c>
      <c r="R44" s="7">
        <f t="shared" ca="1" si="9"/>
        <v>0.53846153846153844</v>
      </c>
      <c r="S44" s="7">
        <f t="shared" ca="1" si="10"/>
        <v>0.46153846153846156</v>
      </c>
    </row>
    <row r="45" spans="1:19" x14ac:dyDescent="0.15">
      <c r="A45" s="38"/>
      <c r="B45" s="21" t="s">
        <v>22</v>
      </c>
      <c r="C45" s="21">
        <f>[40]PARS_cds_stat!B45</f>
        <v>22</v>
      </c>
      <c r="D45" s="21">
        <f>[40]PARS_cds_stat!C45</f>
        <v>20</v>
      </c>
      <c r="E45" s="22">
        <f t="shared" ref="E45:F45" si="44">C45/(C44+C45)</f>
        <v>0.36666666666666664</v>
      </c>
      <c r="F45" s="22">
        <f t="shared" si="44"/>
        <v>0.36363636363636365</v>
      </c>
      <c r="I45" s="38"/>
      <c r="J45" s="17" t="s">
        <v>22</v>
      </c>
      <c r="K45" s="22">
        <f t="shared" si="0"/>
        <v>0.36666666666666664</v>
      </c>
      <c r="L45" s="22">
        <f t="shared" si="1"/>
        <v>0.36363636363636365</v>
      </c>
      <c r="O45" s="21">
        <v>43</v>
      </c>
      <c r="P45" s="7">
        <f t="shared" ca="1" si="19"/>
        <v>0.51515151515151514</v>
      </c>
      <c r="Q45" s="7">
        <f t="shared" ca="1" si="12"/>
        <v>0.48484848484848486</v>
      </c>
      <c r="R45" s="7">
        <f t="shared" ca="1" si="9"/>
        <v>0.63888888888888884</v>
      </c>
      <c r="S45" s="7">
        <f t="shared" ca="1" si="10"/>
        <v>0.3611111111111111</v>
      </c>
    </row>
    <row r="46" spans="1:19" x14ac:dyDescent="0.15">
      <c r="A46" s="38">
        <v>23</v>
      </c>
      <c r="B46" s="21" t="s">
        <v>21</v>
      </c>
      <c r="C46" s="21">
        <f>[40]PARS_cds_stat!B46</f>
        <v>37</v>
      </c>
      <c r="D46" s="21">
        <f>[40]PARS_cds_stat!C46</f>
        <v>29</v>
      </c>
      <c r="E46" s="22">
        <f t="shared" ref="E46:F46" si="45">C46/(C46+C47)</f>
        <v>0.578125</v>
      </c>
      <c r="F46" s="22">
        <f t="shared" si="45"/>
        <v>0.61702127659574468</v>
      </c>
      <c r="I46" s="38">
        <v>23</v>
      </c>
      <c r="J46" s="17" t="s">
        <v>21</v>
      </c>
      <c r="K46" s="22">
        <f t="shared" si="0"/>
        <v>0.578125</v>
      </c>
      <c r="L46" s="22">
        <f t="shared" si="1"/>
        <v>0.61702127659574468</v>
      </c>
      <c r="O46" s="21">
        <v>44</v>
      </c>
      <c r="P46" s="7">
        <f t="shared" ca="1" si="19"/>
        <v>0.54285714285714282</v>
      </c>
      <c r="Q46" s="7">
        <f t="shared" ca="1" si="12"/>
        <v>0.45714285714285713</v>
      </c>
      <c r="R46" s="7">
        <f t="shared" ca="1" si="9"/>
        <v>0.69230769230769229</v>
      </c>
      <c r="S46" s="7">
        <f t="shared" ca="1" si="10"/>
        <v>0.30769230769230771</v>
      </c>
    </row>
    <row r="47" spans="1:19" x14ac:dyDescent="0.15">
      <c r="A47" s="38"/>
      <c r="B47" s="21" t="s">
        <v>22</v>
      </c>
      <c r="C47" s="21">
        <f>[40]PARS_cds_stat!B47</f>
        <v>27</v>
      </c>
      <c r="D47" s="21">
        <f>[40]PARS_cds_stat!C47</f>
        <v>18</v>
      </c>
      <c r="E47" s="22">
        <f t="shared" ref="E47:F47" si="46">C47/(C46+C47)</f>
        <v>0.421875</v>
      </c>
      <c r="F47" s="22">
        <f t="shared" si="46"/>
        <v>0.38297872340425532</v>
      </c>
      <c r="I47" s="38"/>
      <c r="J47" s="17" t="s">
        <v>22</v>
      </c>
      <c r="K47" s="22">
        <f t="shared" si="0"/>
        <v>0.421875</v>
      </c>
      <c r="L47" s="22">
        <f t="shared" si="1"/>
        <v>0.38297872340425532</v>
      </c>
      <c r="O47" s="21">
        <v>45</v>
      </c>
      <c r="P47" s="7">
        <f t="shared" ca="1" si="19"/>
        <v>0.5714285714285714</v>
      </c>
      <c r="Q47" s="7">
        <f t="shared" ca="1" si="12"/>
        <v>0.42857142857142855</v>
      </c>
      <c r="R47" s="7">
        <f t="shared" ca="1" si="9"/>
        <v>0.47058823529411764</v>
      </c>
      <c r="S47" s="7">
        <f t="shared" ca="1" si="10"/>
        <v>0.52941176470588236</v>
      </c>
    </row>
    <row r="48" spans="1:19" x14ac:dyDescent="0.15">
      <c r="A48" s="38">
        <v>24</v>
      </c>
      <c r="B48" s="21" t="s">
        <v>21</v>
      </c>
      <c r="C48" s="21">
        <f>[40]PARS_cds_stat!B48</f>
        <v>37</v>
      </c>
      <c r="D48" s="21">
        <f>[40]PARS_cds_stat!C48</f>
        <v>31</v>
      </c>
      <c r="E48" s="22">
        <f t="shared" ref="E48:F48" si="47">C48/(C48+C49)</f>
        <v>0.6166666666666667</v>
      </c>
      <c r="F48" s="22">
        <f t="shared" si="47"/>
        <v>0.67391304347826086</v>
      </c>
      <c r="I48" s="38">
        <v>24</v>
      </c>
      <c r="J48" s="17" t="s">
        <v>21</v>
      </c>
      <c r="K48" s="22">
        <f t="shared" si="0"/>
        <v>0.6166666666666667</v>
      </c>
      <c r="L48" s="22">
        <f t="shared" si="1"/>
        <v>0.67391304347826086</v>
      </c>
      <c r="O48" s="21">
        <v>46</v>
      </c>
      <c r="P48" s="7">
        <f t="shared" ca="1" si="19"/>
        <v>0.4375</v>
      </c>
      <c r="Q48" s="7">
        <f t="shared" ca="1" si="12"/>
        <v>0.5625</v>
      </c>
      <c r="R48" s="7">
        <f t="shared" ca="1" si="9"/>
        <v>0.54166666666666663</v>
      </c>
      <c r="S48" s="7">
        <f t="shared" ca="1" si="10"/>
        <v>0.45833333333333331</v>
      </c>
    </row>
    <row r="49" spans="1:19" x14ac:dyDescent="0.15">
      <c r="A49" s="38"/>
      <c r="B49" s="21" t="s">
        <v>22</v>
      </c>
      <c r="C49" s="21">
        <f>[40]PARS_cds_stat!B49</f>
        <v>23</v>
      </c>
      <c r="D49" s="21">
        <f>[40]PARS_cds_stat!C49</f>
        <v>15</v>
      </c>
      <c r="E49" s="22">
        <f t="shared" ref="E49:F49" si="48">C49/(C48+C49)</f>
        <v>0.38333333333333336</v>
      </c>
      <c r="F49" s="22">
        <f t="shared" si="48"/>
        <v>0.32608695652173914</v>
      </c>
      <c r="I49" s="38"/>
      <c r="J49" s="17" t="s">
        <v>22</v>
      </c>
      <c r="K49" s="22">
        <f t="shared" si="0"/>
        <v>0.38333333333333336</v>
      </c>
      <c r="L49" s="22">
        <f t="shared" si="1"/>
        <v>0.32608695652173914</v>
      </c>
      <c r="O49" s="21">
        <v>47</v>
      </c>
      <c r="P49" s="7">
        <f t="shared" ca="1" si="19"/>
        <v>0.5714285714285714</v>
      </c>
      <c r="Q49" s="7">
        <f t="shared" ca="1" si="12"/>
        <v>0.42857142857142855</v>
      </c>
      <c r="R49" s="7">
        <f t="shared" ca="1" si="9"/>
        <v>0.625</v>
      </c>
      <c r="S49" s="7">
        <f t="shared" ca="1" si="10"/>
        <v>0.375</v>
      </c>
    </row>
    <row r="50" spans="1:19" x14ac:dyDescent="0.15">
      <c r="A50" s="38">
        <v>25</v>
      </c>
      <c r="B50" s="21" t="s">
        <v>21</v>
      </c>
      <c r="C50" s="21">
        <f>[40]PARS_cds_stat!B50</f>
        <v>21</v>
      </c>
      <c r="D50" s="21">
        <f>[40]PARS_cds_stat!C50</f>
        <v>33</v>
      </c>
      <c r="E50" s="22">
        <f t="shared" ref="E50:F50" si="49">C50/(C50+C51)</f>
        <v>0.51219512195121952</v>
      </c>
      <c r="F50" s="22">
        <f t="shared" si="49"/>
        <v>0.6470588235294118</v>
      </c>
      <c r="I50" s="38">
        <v>25</v>
      </c>
      <c r="J50" s="17" t="s">
        <v>21</v>
      </c>
      <c r="K50" s="22">
        <f t="shared" si="0"/>
        <v>0.51219512195121952</v>
      </c>
      <c r="L50" s="22">
        <f t="shared" si="1"/>
        <v>0.6470588235294118</v>
      </c>
      <c r="O50" s="21">
        <v>48</v>
      </c>
      <c r="P50" s="7">
        <f t="shared" ca="1" si="19"/>
        <v>0.48571428571428571</v>
      </c>
      <c r="Q50" s="7">
        <f t="shared" ca="1" si="12"/>
        <v>0.51428571428571423</v>
      </c>
      <c r="R50" s="7">
        <f t="shared" ca="1" si="9"/>
        <v>0.7</v>
      </c>
      <c r="S50" s="7">
        <f t="shared" ca="1" si="10"/>
        <v>0.3</v>
      </c>
    </row>
    <row r="51" spans="1:19" x14ac:dyDescent="0.15">
      <c r="A51" s="38"/>
      <c r="B51" s="21" t="s">
        <v>22</v>
      </c>
      <c r="C51" s="21">
        <f>[40]PARS_cds_stat!B51</f>
        <v>20</v>
      </c>
      <c r="D51" s="21">
        <f>[40]PARS_cds_stat!C51</f>
        <v>18</v>
      </c>
      <c r="E51" s="22">
        <f t="shared" ref="E51:F51" si="50">C51/(C50+C51)</f>
        <v>0.48780487804878048</v>
      </c>
      <c r="F51" s="22">
        <f t="shared" si="50"/>
        <v>0.35294117647058826</v>
      </c>
      <c r="I51" s="38"/>
      <c r="J51" s="17" t="s">
        <v>22</v>
      </c>
      <c r="K51" s="22">
        <f t="shared" si="0"/>
        <v>0.48780487804878048</v>
      </c>
      <c r="L51" s="22">
        <f t="shared" si="1"/>
        <v>0.35294117647058826</v>
      </c>
      <c r="O51" s="21">
        <v>49</v>
      </c>
      <c r="P51" s="7">
        <f t="shared" ca="1" si="19"/>
        <v>0.60606060606060608</v>
      </c>
      <c r="Q51" s="7">
        <f t="shared" ca="1" si="12"/>
        <v>0.39393939393939392</v>
      </c>
      <c r="R51" s="7">
        <f t="shared" ca="1" si="9"/>
        <v>0.6470588235294118</v>
      </c>
      <c r="S51" s="7">
        <f t="shared" ca="1" si="10"/>
        <v>0.35294117647058826</v>
      </c>
    </row>
    <row r="52" spans="1:19" x14ac:dyDescent="0.15">
      <c r="A52" s="38">
        <v>26</v>
      </c>
      <c r="B52" s="21" t="s">
        <v>21</v>
      </c>
      <c r="C52" s="21">
        <f>[40]PARS_cds_stat!B52</f>
        <v>23</v>
      </c>
      <c r="D52" s="21">
        <f>[40]PARS_cds_stat!C52</f>
        <v>34</v>
      </c>
      <c r="E52" s="22">
        <f t="shared" ref="E52:F52" si="51">C52/(C52+C53)</f>
        <v>0.52272727272727271</v>
      </c>
      <c r="F52" s="22">
        <f t="shared" si="51"/>
        <v>0.56666666666666665</v>
      </c>
      <c r="I52" s="38">
        <v>26</v>
      </c>
      <c r="J52" s="17" t="s">
        <v>21</v>
      </c>
      <c r="K52" s="22">
        <f t="shared" si="0"/>
        <v>0.52272727272727271</v>
      </c>
      <c r="L52" s="22">
        <f t="shared" si="1"/>
        <v>0.56666666666666665</v>
      </c>
      <c r="O52" s="21">
        <v>50</v>
      </c>
      <c r="P52" s="7">
        <f t="shared" ca="1" si="19"/>
        <v>0.61764705882352944</v>
      </c>
      <c r="Q52" s="7">
        <f t="shared" ca="1" si="12"/>
        <v>0.38235294117647056</v>
      </c>
      <c r="R52" s="7">
        <f t="shared" ca="1" si="9"/>
        <v>0.53846153846153844</v>
      </c>
      <c r="S52" s="7">
        <f t="shared" ca="1" si="10"/>
        <v>0.46153846153846156</v>
      </c>
    </row>
    <row r="53" spans="1:19" x14ac:dyDescent="0.15">
      <c r="A53" s="38"/>
      <c r="B53" s="21" t="s">
        <v>22</v>
      </c>
      <c r="C53" s="21">
        <f>[40]PARS_cds_stat!B53</f>
        <v>21</v>
      </c>
      <c r="D53" s="21">
        <f>[40]PARS_cds_stat!C53</f>
        <v>26</v>
      </c>
      <c r="E53" s="22">
        <f t="shared" ref="E53:F53" si="52">C53/(C52+C53)</f>
        <v>0.47727272727272729</v>
      </c>
      <c r="F53" s="22">
        <f t="shared" si="52"/>
        <v>0.43333333333333335</v>
      </c>
      <c r="I53" s="38"/>
      <c r="J53" s="17" t="s">
        <v>22</v>
      </c>
      <c r="K53" s="22">
        <f t="shared" si="0"/>
        <v>0.47727272727272729</v>
      </c>
      <c r="L53" s="22">
        <f t="shared" si="1"/>
        <v>0.43333333333333335</v>
      </c>
      <c r="O53" s="21">
        <v>51</v>
      </c>
      <c r="P53" s="7">
        <f t="shared" ca="1" si="19"/>
        <v>0.63888888888888884</v>
      </c>
      <c r="Q53" s="7">
        <f t="shared" ca="1" si="12"/>
        <v>0.3611111111111111</v>
      </c>
      <c r="R53" s="7">
        <f t="shared" ca="1" si="9"/>
        <v>0.59090909090909094</v>
      </c>
      <c r="S53" s="7">
        <f t="shared" ca="1" si="10"/>
        <v>0.40909090909090912</v>
      </c>
    </row>
    <row r="54" spans="1:19" x14ac:dyDescent="0.15">
      <c r="A54" s="38">
        <v>27</v>
      </c>
      <c r="B54" s="21" t="s">
        <v>21</v>
      </c>
      <c r="C54" s="21">
        <f>[40]PARS_cds_stat!B54</f>
        <v>26</v>
      </c>
      <c r="D54" s="21">
        <f>[40]PARS_cds_stat!C54</f>
        <v>27</v>
      </c>
      <c r="E54" s="22">
        <f t="shared" ref="E54:F54" si="53">C54/(C54+C55)</f>
        <v>0.5</v>
      </c>
      <c r="F54" s="22">
        <f t="shared" si="53"/>
        <v>0.57446808510638303</v>
      </c>
      <c r="I54" s="38">
        <v>27</v>
      </c>
      <c r="J54" s="17" t="s">
        <v>21</v>
      </c>
      <c r="K54" s="22">
        <f t="shared" si="0"/>
        <v>0.5</v>
      </c>
      <c r="L54" s="22">
        <f t="shared" si="1"/>
        <v>0.57446808510638303</v>
      </c>
      <c r="O54" s="21">
        <v>52</v>
      </c>
      <c r="P54" s="7">
        <f t="shared" ca="1" si="19"/>
        <v>0.46875</v>
      </c>
      <c r="Q54" s="7">
        <f t="shared" ca="1" si="12"/>
        <v>0.53125</v>
      </c>
      <c r="R54" s="7">
        <f t="shared" ca="1" si="9"/>
        <v>0.51851851851851849</v>
      </c>
      <c r="S54" s="7">
        <f t="shared" ca="1" si="10"/>
        <v>0.48148148148148145</v>
      </c>
    </row>
    <row r="55" spans="1:19" x14ac:dyDescent="0.15">
      <c r="A55" s="38"/>
      <c r="B55" s="21" t="s">
        <v>22</v>
      </c>
      <c r="C55" s="21">
        <f>[40]PARS_cds_stat!B55</f>
        <v>26</v>
      </c>
      <c r="D55" s="21">
        <f>[40]PARS_cds_stat!C55</f>
        <v>20</v>
      </c>
      <c r="E55" s="22">
        <f t="shared" ref="E55:F55" si="54">C55/(C54+C55)</f>
        <v>0.5</v>
      </c>
      <c r="F55" s="22">
        <f t="shared" si="54"/>
        <v>0.42553191489361702</v>
      </c>
      <c r="I55" s="38"/>
      <c r="J55" s="17" t="s">
        <v>22</v>
      </c>
      <c r="K55" s="22">
        <f t="shared" si="0"/>
        <v>0.5</v>
      </c>
      <c r="L55" s="22">
        <f t="shared" si="1"/>
        <v>0.42553191489361702</v>
      </c>
      <c r="O55" s="21">
        <v>53</v>
      </c>
      <c r="P55" s="7">
        <f t="shared" ca="1" si="19"/>
        <v>0.5757575757575758</v>
      </c>
      <c r="Q55" s="7">
        <f t="shared" ca="1" si="12"/>
        <v>0.42424242424242425</v>
      </c>
      <c r="R55" s="7">
        <f t="shared" ca="1" si="9"/>
        <v>0.65</v>
      </c>
      <c r="S55" s="7">
        <f t="shared" ca="1" si="10"/>
        <v>0.35</v>
      </c>
    </row>
    <row r="56" spans="1:19" x14ac:dyDescent="0.15">
      <c r="A56" s="38">
        <v>28</v>
      </c>
      <c r="B56" s="21" t="s">
        <v>21</v>
      </c>
      <c r="C56" s="21">
        <f>[40]PARS_cds_stat!B56</f>
        <v>21</v>
      </c>
      <c r="D56" s="21">
        <f>[40]PARS_cds_stat!C56</f>
        <v>28</v>
      </c>
      <c r="E56" s="22">
        <f t="shared" ref="E56:F56" si="55">C56/(C56+C57)</f>
        <v>0.55263157894736847</v>
      </c>
      <c r="F56" s="22">
        <f t="shared" si="55"/>
        <v>0.7</v>
      </c>
      <c r="I56" s="38">
        <v>28</v>
      </c>
      <c r="J56" s="17" t="s">
        <v>21</v>
      </c>
      <c r="K56" s="22">
        <f t="shared" si="0"/>
        <v>0.55263157894736847</v>
      </c>
      <c r="L56" s="22">
        <f t="shared" si="1"/>
        <v>0.7</v>
      </c>
      <c r="O56" s="21">
        <v>54</v>
      </c>
      <c r="P56" s="7">
        <f t="shared" ca="1" si="19"/>
        <v>0.63414634146341464</v>
      </c>
      <c r="Q56" s="7">
        <f t="shared" ca="1" si="12"/>
        <v>0.36585365853658536</v>
      </c>
      <c r="R56" s="7">
        <f t="shared" ca="1" si="9"/>
        <v>0.5757575757575758</v>
      </c>
      <c r="S56" s="7">
        <f t="shared" ca="1" si="10"/>
        <v>0.42424242424242425</v>
      </c>
    </row>
    <row r="57" spans="1:19" x14ac:dyDescent="0.15">
      <c r="A57" s="38"/>
      <c r="B57" s="21" t="s">
        <v>22</v>
      </c>
      <c r="C57" s="21">
        <f>[40]PARS_cds_stat!B57</f>
        <v>17</v>
      </c>
      <c r="D57" s="21">
        <f>[40]PARS_cds_stat!C57</f>
        <v>12</v>
      </c>
      <c r="E57" s="22">
        <f t="shared" ref="E57:F57" si="56">C57/(C56+C57)</f>
        <v>0.44736842105263158</v>
      </c>
      <c r="F57" s="22">
        <f t="shared" si="56"/>
        <v>0.3</v>
      </c>
      <c r="I57" s="38"/>
      <c r="J57" s="17" t="s">
        <v>22</v>
      </c>
      <c r="K57" s="22">
        <f t="shared" si="0"/>
        <v>0.44736842105263158</v>
      </c>
      <c r="L57" s="22">
        <f t="shared" si="1"/>
        <v>0.3</v>
      </c>
      <c r="O57" s="21">
        <v>55</v>
      </c>
      <c r="P57" s="7">
        <f t="shared" ca="1" si="19"/>
        <v>0.58064516129032262</v>
      </c>
      <c r="Q57" s="7">
        <f t="shared" ca="1" si="12"/>
        <v>0.41935483870967744</v>
      </c>
      <c r="R57" s="7">
        <f t="shared" ca="1" si="9"/>
        <v>0.6</v>
      </c>
      <c r="S57" s="7">
        <f t="shared" ca="1" si="10"/>
        <v>0.4</v>
      </c>
    </row>
    <row r="58" spans="1:19" x14ac:dyDescent="0.15">
      <c r="A58" s="38">
        <v>29</v>
      </c>
      <c r="B58" s="21" t="s">
        <v>21</v>
      </c>
      <c r="C58" s="21">
        <f>[40]PARS_cds_stat!B58</f>
        <v>14</v>
      </c>
      <c r="D58" s="21">
        <f>[40]PARS_cds_stat!C58</f>
        <v>27</v>
      </c>
      <c r="E58" s="22">
        <f t="shared" ref="E58:F58" si="57">C58/(C58+C59)</f>
        <v>0.35897435897435898</v>
      </c>
      <c r="F58" s="22">
        <f t="shared" si="57"/>
        <v>0.75</v>
      </c>
      <c r="I58" s="38">
        <v>29</v>
      </c>
      <c r="J58" s="17" t="s">
        <v>21</v>
      </c>
      <c r="K58" s="22">
        <f t="shared" si="0"/>
        <v>0.35897435897435898</v>
      </c>
      <c r="L58" s="22">
        <f t="shared" si="1"/>
        <v>0.75</v>
      </c>
      <c r="O58" s="21">
        <v>56</v>
      </c>
      <c r="P58" s="7">
        <f t="shared" ca="1" si="19"/>
        <v>0.4838709677419355</v>
      </c>
      <c r="Q58" s="7">
        <f t="shared" ca="1" si="12"/>
        <v>0.5161290322580645</v>
      </c>
      <c r="R58" s="7">
        <f t="shared" ca="1" si="9"/>
        <v>0.8214285714285714</v>
      </c>
      <c r="S58" s="7">
        <f t="shared" ca="1" si="10"/>
        <v>0.17857142857142858</v>
      </c>
    </row>
    <row r="59" spans="1:19" x14ac:dyDescent="0.15">
      <c r="A59" s="38"/>
      <c r="B59" s="21" t="s">
        <v>22</v>
      </c>
      <c r="C59" s="21">
        <f>[40]PARS_cds_stat!B59</f>
        <v>25</v>
      </c>
      <c r="D59" s="21">
        <f>[40]PARS_cds_stat!C59</f>
        <v>9</v>
      </c>
      <c r="E59" s="22">
        <f t="shared" ref="E59:F59" si="58">C59/(C58+C59)</f>
        <v>0.64102564102564108</v>
      </c>
      <c r="F59" s="22">
        <f t="shared" si="58"/>
        <v>0.25</v>
      </c>
      <c r="I59" s="38"/>
      <c r="J59" s="17" t="s">
        <v>22</v>
      </c>
      <c r="K59" s="22">
        <f t="shared" si="0"/>
        <v>0.64102564102564108</v>
      </c>
      <c r="L59" s="22">
        <f t="shared" si="1"/>
        <v>0.25</v>
      </c>
      <c r="O59" s="21">
        <v>57</v>
      </c>
      <c r="P59" s="7">
        <f t="shared" ca="1" si="19"/>
        <v>0.60606060606060608</v>
      </c>
      <c r="Q59" s="7">
        <f t="shared" ca="1" si="12"/>
        <v>0.39393939393939392</v>
      </c>
      <c r="R59" s="7">
        <f t="shared" ca="1" si="9"/>
        <v>0.68421052631578949</v>
      </c>
      <c r="S59" s="7">
        <f t="shared" ca="1" si="10"/>
        <v>0.31578947368421051</v>
      </c>
    </row>
    <row r="60" spans="1:19" x14ac:dyDescent="0.15">
      <c r="A60" s="38">
        <v>30</v>
      </c>
      <c r="B60" s="21" t="s">
        <v>21</v>
      </c>
      <c r="C60" s="21">
        <f>[40]PARS_cds_stat!B60</f>
        <v>26</v>
      </c>
      <c r="D60" s="21">
        <f>[40]PARS_cds_stat!C60</f>
        <v>24</v>
      </c>
      <c r="E60" s="22">
        <f t="shared" ref="E60:F60" si="59">C60/(C60+C61)</f>
        <v>0.60465116279069764</v>
      </c>
      <c r="F60" s="22">
        <f t="shared" si="59"/>
        <v>0.5714285714285714</v>
      </c>
      <c r="I60" s="38">
        <v>30</v>
      </c>
      <c r="J60" s="17" t="s">
        <v>21</v>
      </c>
      <c r="K60" s="22">
        <f t="shared" si="0"/>
        <v>0.60465116279069764</v>
      </c>
      <c r="L60" s="22">
        <f t="shared" si="1"/>
        <v>0.5714285714285714</v>
      </c>
      <c r="O60" s="21">
        <v>58</v>
      </c>
      <c r="P60" s="7">
        <f t="shared" ca="1" si="19"/>
        <v>0.6333333333333333</v>
      </c>
      <c r="Q60" s="7">
        <f t="shared" ca="1" si="12"/>
        <v>0.36666666666666664</v>
      </c>
      <c r="R60" s="7">
        <f t="shared" ca="1" si="9"/>
        <v>0.65217391304347827</v>
      </c>
      <c r="S60" s="7">
        <f t="shared" ca="1" si="10"/>
        <v>0.34782608695652173</v>
      </c>
    </row>
    <row r="61" spans="1:19" x14ac:dyDescent="0.15">
      <c r="A61" s="38"/>
      <c r="B61" s="21" t="s">
        <v>22</v>
      </c>
      <c r="C61" s="21">
        <f>[40]PARS_cds_stat!B61</f>
        <v>17</v>
      </c>
      <c r="D61" s="21">
        <f>[40]PARS_cds_stat!C61</f>
        <v>18</v>
      </c>
      <c r="E61" s="22">
        <f t="shared" ref="E61:F61" si="60">C61/(C60+C61)</f>
        <v>0.39534883720930231</v>
      </c>
      <c r="F61" s="22">
        <f t="shared" si="60"/>
        <v>0.42857142857142855</v>
      </c>
      <c r="I61" s="38"/>
      <c r="J61" s="17" t="s">
        <v>22</v>
      </c>
      <c r="K61" s="22">
        <f t="shared" si="0"/>
        <v>0.39534883720930231</v>
      </c>
      <c r="L61" s="22">
        <f t="shared" si="1"/>
        <v>0.42857142857142855</v>
      </c>
      <c r="O61" s="21">
        <v>59</v>
      </c>
      <c r="P61" s="7">
        <f t="shared" ca="1" si="19"/>
        <v>0.74285714285714288</v>
      </c>
      <c r="Q61" s="7">
        <f t="shared" ca="1" si="12"/>
        <v>0.25714285714285712</v>
      </c>
      <c r="R61" s="7">
        <f t="shared" ca="1" si="9"/>
        <v>0.58620689655172409</v>
      </c>
      <c r="S61" s="7">
        <f t="shared" ca="1" si="10"/>
        <v>0.41379310344827586</v>
      </c>
    </row>
    <row r="62" spans="1:19" x14ac:dyDescent="0.15">
      <c r="A62" s="38">
        <v>31</v>
      </c>
      <c r="B62" s="21" t="s">
        <v>21</v>
      </c>
      <c r="C62" s="21">
        <f>[40]PARS_cds_stat!B62</f>
        <v>33</v>
      </c>
      <c r="D62" s="21">
        <f>[40]PARS_cds_stat!C62</f>
        <v>29</v>
      </c>
      <c r="E62" s="22">
        <f t="shared" ref="E62:F62" si="61">C62/(C62+C63)</f>
        <v>0.6</v>
      </c>
      <c r="F62" s="22">
        <f t="shared" si="61"/>
        <v>0.56862745098039214</v>
      </c>
      <c r="I62" s="38">
        <v>31</v>
      </c>
      <c r="J62" s="17" t="s">
        <v>21</v>
      </c>
      <c r="K62" s="22">
        <f t="shared" si="0"/>
        <v>0.6</v>
      </c>
      <c r="L62" s="22">
        <f t="shared" si="1"/>
        <v>0.56862745098039214</v>
      </c>
      <c r="O62" s="21">
        <v>60</v>
      </c>
      <c r="P62" s="7">
        <f t="shared" ca="1" si="19"/>
        <v>0.73684210526315785</v>
      </c>
      <c r="Q62" s="7">
        <f t="shared" ca="1" si="12"/>
        <v>0.26315789473684209</v>
      </c>
      <c r="R62" s="7">
        <f t="shared" ca="1" si="9"/>
        <v>0.59090909090909094</v>
      </c>
      <c r="S62" s="7">
        <f t="shared" ca="1" si="10"/>
        <v>0.40909090909090912</v>
      </c>
    </row>
    <row r="63" spans="1:19" x14ac:dyDescent="0.15">
      <c r="A63" s="38"/>
      <c r="B63" s="21" t="s">
        <v>22</v>
      </c>
      <c r="C63" s="21">
        <f>[40]PARS_cds_stat!B63</f>
        <v>22</v>
      </c>
      <c r="D63" s="21">
        <f>[40]PARS_cds_stat!C63</f>
        <v>22</v>
      </c>
      <c r="E63" s="22">
        <f t="shared" ref="E63:F63" si="62">C63/(C62+C63)</f>
        <v>0.4</v>
      </c>
      <c r="F63" s="22">
        <f t="shared" si="62"/>
        <v>0.43137254901960786</v>
      </c>
      <c r="I63" s="38"/>
      <c r="J63" s="17" t="s">
        <v>22</v>
      </c>
      <c r="K63" s="22">
        <f t="shared" si="0"/>
        <v>0.4</v>
      </c>
      <c r="L63" s="22">
        <f t="shared" si="1"/>
        <v>0.43137254901960786</v>
      </c>
      <c r="O63" s="21">
        <v>61</v>
      </c>
      <c r="P63" s="7">
        <f t="shared" ca="1" si="19"/>
        <v>0.57692307692307687</v>
      </c>
      <c r="Q63" s="7">
        <f t="shared" ca="1" si="12"/>
        <v>0.42307692307692307</v>
      </c>
      <c r="R63" s="7">
        <f t="shared" ca="1" si="9"/>
        <v>0.5714285714285714</v>
      </c>
      <c r="S63" s="7">
        <f t="shared" ca="1" si="10"/>
        <v>0.42857142857142855</v>
      </c>
    </row>
    <row r="64" spans="1:19" x14ac:dyDescent="0.15">
      <c r="A64" s="38">
        <v>32</v>
      </c>
      <c r="B64" s="21" t="s">
        <v>21</v>
      </c>
      <c r="C64" s="21">
        <f>[40]PARS_cds_stat!B64</f>
        <v>19</v>
      </c>
      <c r="D64" s="21">
        <f>[40]PARS_cds_stat!C64</f>
        <v>18</v>
      </c>
      <c r="E64" s="22">
        <f t="shared" ref="E64:F64" si="63">C64/(C64+C65)</f>
        <v>0.51351351351351349</v>
      </c>
      <c r="F64" s="22">
        <f t="shared" si="63"/>
        <v>0.6428571428571429</v>
      </c>
      <c r="I64" s="38">
        <v>32</v>
      </c>
      <c r="J64" s="17" t="s">
        <v>21</v>
      </c>
      <c r="K64" s="22">
        <f t="shared" si="0"/>
        <v>0.51351351351351349</v>
      </c>
      <c r="L64" s="22">
        <f t="shared" si="1"/>
        <v>0.6428571428571429</v>
      </c>
      <c r="O64" s="21">
        <v>62</v>
      </c>
      <c r="P64" s="7">
        <f t="shared" ca="1" si="19"/>
        <v>0.62962962962962965</v>
      </c>
      <c r="Q64" s="7">
        <f t="shared" ca="1" si="12"/>
        <v>0.37037037037037035</v>
      </c>
      <c r="R64" s="7">
        <f t="shared" ca="1" si="9"/>
        <v>0.56666666666666665</v>
      </c>
      <c r="S64" s="7">
        <f t="shared" ca="1" si="10"/>
        <v>0.43333333333333335</v>
      </c>
    </row>
    <row r="65" spans="1:19" x14ac:dyDescent="0.15">
      <c r="A65" s="38"/>
      <c r="B65" s="21" t="s">
        <v>22</v>
      </c>
      <c r="C65" s="21">
        <f>[40]PARS_cds_stat!B65</f>
        <v>18</v>
      </c>
      <c r="D65" s="21">
        <f>[40]PARS_cds_stat!C65</f>
        <v>10</v>
      </c>
      <c r="E65" s="22">
        <f t="shared" ref="E65:F65" si="64">C65/(C64+C65)</f>
        <v>0.48648648648648651</v>
      </c>
      <c r="F65" s="22">
        <f t="shared" si="64"/>
        <v>0.35714285714285715</v>
      </c>
      <c r="I65" s="38"/>
      <c r="J65" s="17" t="s">
        <v>22</v>
      </c>
      <c r="K65" s="22">
        <f t="shared" si="0"/>
        <v>0.48648648648648651</v>
      </c>
      <c r="L65" s="22">
        <f t="shared" si="1"/>
        <v>0.35714285714285715</v>
      </c>
      <c r="O65" s="21">
        <v>63</v>
      </c>
      <c r="P65" s="7">
        <f t="shared" ca="1" si="19"/>
        <v>0.625</v>
      </c>
      <c r="Q65" s="7">
        <f t="shared" ca="1" si="12"/>
        <v>0.375</v>
      </c>
      <c r="R65" s="7">
        <f t="shared" ca="1" si="9"/>
        <v>0.6470588235294118</v>
      </c>
      <c r="S65" s="7">
        <f t="shared" ca="1" si="10"/>
        <v>0.35294117647058826</v>
      </c>
    </row>
    <row r="66" spans="1:19" x14ac:dyDescent="0.15">
      <c r="A66" s="38">
        <v>33</v>
      </c>
      <c r="B66" s="21" t="s">
        <v>21</v>
      </c>
      <c r="C66" s="21">
        <f>[40]PARS_cds_stat!B66</f>
        <v>15</v>
      </c>
      <c r="D66" s="21">
        <f>[40]PARS_cds_stat!C66</f>
        <v>22</v>
      </c>
      <c r="E66" s="22">
        <f t="shared" ref="E66:F66" si="65">C66/(C66+C67)</f>
        <v>0.45454545454545453</v>
      </c>
      <c r="F66" s="22">
        <f t="shared" si="65"/>
        <v>0.75862068965517238</v>
      </c>
      <c r="I66" s="38">
        <v>33</v>
      </c>
      <c r="J66" s="17" t="s">
        <v>21</v>
      </c>
      <c r="K66" s="22">
        <f t="shared" ref="K66:K129" si="66">E66</f>
        <v>0.45454545454545453</v>
      </c>
      <c r="L66" s="22">
        <f t="shared" ref="L66:L129" si="67">F66</f>
        <v>0.75862068965517238</v>
      </c>
      <c r="O66" s="21">
        <v>64</v>
      </c>
      <c r="P66" s="7">
        <f t="shared" ca="1" si="19"/>
        <v>0.6470588235294118</v>
      </c>
      <c r="Q66" s="7">
        <f t="shared" ca="1" si="12"/>
        <v>0.35294117647058826</v>
      </c>
      <c r="R66" s="7">
        <f t="shared" ca="1" si="9"/>
        <v>0.54166666666666663</v>
      </c>
      <c r="S66" s="7">
        <f t="shared" ca="1" si="10"/>
        <v>0.45833333333333331</v>
      </c>
    </row>
    <row r="67" spans="1:19" x14ac:dyDescent="0.15">
      <c r="A67" s="38"/>
      <c r="B67" s="21" t="s">
        <v>22</v>
      </c>
      <c r="C67" s="21">
        <f>[40]PARS_cds_stat!B67</f>
        <v>18</v>
      </c>
      <c r="D67" s="21">
        <f>[40]PARS_cds_stat!C67</f>
        <v>7</v>
      </c>
      <c r="E67" s="22">
        <f t="shared" ref="E67:F67" si="68">C67/(C66+C67)</f>
        <v>0.54545454545454541</v>
      </c>
      <c r="F67" s="22">
        <f t="shared" si="68"/>
        <v>0.2413793103448276</v>
      </c>
      <c r="I67" s="38"/>
      <c r="J67" s="17" t="s">
        <v>22</v>
      </c>
      <c r="K67" s="22">
        <f t="shared" si="66"/>
        <v>0.54545454545454541</v>
      </c>
      <c r="L67" s="22">
        <f t="shared" si="67"/>
        <v>0.2413793103448276</v>
      </c>
      <c r="O67" s="21">
        <v>65</v>
      </c>
      <c r="P67" s="7">
        <f t="shared" ca="1" si="19"/>
        <v>0.7</v>
      </c>
      <c r="Q67" s="7">
        <f t="shared" ca="1" si="12"/>
        <v>0.3</v>
      </c>
      <c r="R67" s="7">
        <f t="shared" ca="1" si="9"/>
        <v>0.54166666666666663</v>
      </c>
      <c r="S67" s="7">
        <f t="shared" ca="1" si="10"/>
        <v>0.45833333333333331</v>
      </c>
    </row>
    <row r="68" spans="1:19" x14ac:dyDescent="0.15">
      <c r="A68" s="38">
        <v>34</v>
      </c>
      <c r="B68" s="21" t="s">
        <v>21</v>
      </c>
      <c r="C68" s="21">
        <f>[40]PARS_cds_stat!B68</f>
        <v>23</v>
      </c>
      <c r="D68" s="21">
        <f>[40]PARS_cds_stat!C68</f>
        <v>16</v>
      </c>
      <c r="E68" s="22">
        <f t="shared" ref="E68:F68" si="69">C68/(C68+C69)</f>
        <v>0.63888888888888884</v>
      </c>
      <c r="F68" s="22">
        <f t="shared" si="69"/>
        <v>0.64</v>
      </c>
      <c r="I68" s="38">
        <v>34</v>
      </c>
      <c r="J68" s="17" t="s">
        <v>21</v>
      </c>
      <c r="K68" s="22">
        <f t="shared" si="66"/>
        <v>0.63888888888888884</v>
      </c>
      <c r="L68" s="22">
        <f t="shared" si="67"/>
        <v>0.64</v>
      </c>
      <c r="O68" s="21">
        <v>66</v>
      </c>
      <c r="P68" s="7">
        <f t="shared" ca="1" si="19"/>
        <v>0.51851851851851849</v>
      </c>
      <c r="Q68" s="7">
        <f t="shared" ca="1" si="12"/>
        <v>0.48148148148148145</v>
      </c>
      <c r="R68" s="7">
        <f t="shared" ca="1" si="9"/>
        <v>0.72413793103448276</v>
      </c>
      <c r="S68" s="7">
        <f t="shared" ca="1" si="10"/>
        <v>0.27586206896551724</v>
      </c>
    </row>
    <row r="69" spans="1:19" x14ac:dyDescent="0.15">
      <c r="A69" s="38"/>
      <c r="B69" s="21" t="s">
        <v>22</v>
      </c>
      <c r="C69" s="21">
        <f>[40]PARS_cds_stat!B69</f>
        <v>13</v>
      </c>
      <c r="D69" s="21">
        <f>[40]PARS_cds_stat!C69</f>
        <v>9</v>
      </c>
      <c r="E69" s="22">
        <f t="shared" ref="E69:F69" si="70">C69/(C68+C69)</f>
        <v>0.3611111111111111</v>
      </c>
      <c r="F69" s="22">
        <f t="shared" si="70"/>
        <v>0.36</v>
      </c>
      <c r="I69" s="38"/>
      <c r="J69" s="17" t="s">
        <v>22</v>
      </c>
      <c r="K69" s="22">
        <f t="shared" si="66"/>
        <v>0.3611111111111111</v>
      </c>
      <c r="L69" s="22">
        <f t="shared" si="67"/>
        <v>0.36</v>
      </c>
      <c r="O69" s="21">
        <v>67</v>
      </c>
      <c r="P69" s="7">
        <f t="shared" ca="1" si="19"/>
        <v>0.42424242424242425</v>
      </c>
      <c r="Q69" s="7">
        <f t="shared" ca="1" si="12"/>
        <v>0.5757575757575758</v>
      </c>
      <c r="R69" s="7">
        <f t="shared" ca="1" si="9"/>
        <v>0.65384615384615385</v>
      </c>
      <c r="S69" s="7">
        <f t="shared" ca="1" si="10"/>
        <v>0.34615384615384615</v>
      </c>
    </row>
    <row r="70" spans="1:19" x14ac:dyDescent="0.15">
      <c r="A70" s="38">
        <v>35</v>
      </c>
      <c r="B70" s="21" t="s">
        <v>21</v>
      </c>
      <c r="C70" s="21">
        <f>[40]PARS_cds_stat!B70</f>
        <v>21</v>
      </c>
      <c r="D70" s="21">
        <f>[40]PARS_cds_stat!C70</f>
        <v>22</v>
      </c>
      <c r="E70" s="22">
        <f t="shared" ref="E70:F70" si="71">C70/(C70+C71)</f>
        <v>0.48837209302325579</v>
      </c>
      <c r="F70" s="22">
        <f t="shared" si="71"/>
        <v>0.70967741935483875</v>
      </c>
      <c r="I70" s="38">
        <v>35</v>
      </c>
      <c r="J70" s="17" t="s">
        <v>21</v>
      </c>
      <c r="K70" s="22">
        <f t="shared" si="66"/>
        <v>0.48837209302325579</v>
      </c>
      <c r="L70" s="22">
        <f t="shared" si="67"/>
        <v>0.70967741935483875</v>
      </c>
      <c r="O70" s="21">
        <v>68</v>
      </c>
      <c r="P70" s="7">
        <f t="shared" ca="1" si="19"/>
        <v>0.57894736842105265</v>
      </c>
      <c r="Q70" s="7">
        <f t="shared" ca="1" si="12"/>
        <v>0.42105263157894735</v>
      </c>
      <c r="R70" s="7">
        <f t="shared" ca="1" si="9"/>
        <v>0.59375</v>
      </c>
      <c r="S70" s="7">
        <f t="shared" ca="1" si="10"/>
        <v>0.40625</v>
      </c>
    </row>
    <row r="71" spans="1:19" x14ac:dyDescent="0.15">
      <c r="A71" s="38"/>
      <c r="B71" s="21" t="s">
        <v>22</v>
      </c>
      <c r="C71" s="21">
        <f>[40]PARS_cds_stat!B71</f>
        <v>22</v>
      </c>
      <c r="D71" s="21">
        <f>[40]PARS_cds_stat!C71</f>
        <v>9</v>
      </c>
      <c r="E71" s="22">
        <f t="shared" ref="E71:F71" si="72">C71/(C70+C71)</f>
        <v>0.51162790697674421</v>
      </c>
      <c r="F71" s="22">
        <f t="shared" si="72"/>
        <v>0.29032258064516131</v>
      </c>
      <c r="I71" s="38"/>
      <c r="J71" s="17" t="s">
        <v>22</v>
      </c>
      <c r="K71" s="22">
        <f t="shared" si="66"/>
        <v>0.51162790697674421</v>
      </c>
      <c r="L71" s="22">
        <f t="shared" si="67"/>
        <v>0.29032258064516131</v>
      </c>
      <c r="O71" s="21">
        <v>69</v>
      </c>
      <c r="P71" s="7">
        <f t="shared" ca="1" si="19"/>
        <v>0.76</v>
      </c>
      <c r="Q71" s="7">
        <f t="shared" ca="1" si="12"/>
        <v>0.24</v>
      </c>
      <c r="R71" s="7">
        <f t="shared" ca="1" si="9"/>
        <v>0.57894736842105265</v>
      </c>
      <c r="S71" s="7">
        <f t="shared" ca="1" si="10"/>
        <v>0.42105263157894735</v>
      </c>
    </row>
    <row r="72" spans="1:19" x14ac:dyDescent="0.15">
      <c r="A72" s="38">
        <v>36</v>
      </c>
      <c r="B72" s="21" t="s">
        <v>21</v>
      </c>
      <c r="C72" s="21">
        <f>[40]PARS_cds_stat!B72</f>
        <v>20</v>
      </c>
      <c r="D72" s="21">
        <f>[40]PARS_cds_stat!C72</f>
        <v>25</v>
      </c>
      <c r="E72" s="22">
        <f t="shared" ref="E72:F72" si="73">C72/(C72+C73)</f>
        <v>0.58823529411764708</v>
      </c>
      <c r="F72" s="22">
        <f t="shared" si="73"/>
        <v>0.73529411764705888</v>
      </c>
      <c r="I72" s="38">
        <v>36</v>
      </c>
      <c r="J72" s="17" t="s">
        <v>21</v>
      </c>
      <c r="K72" s="22">
        <f t="shared" si="66"/>
        <v>0.58823529411764708</v>
      </c>
      <c r="L72" s="22">
        <f t="shared" si="67"/>
        <v>0.73529411764705888</v>
      </c>
      <c r="O72" s="21">
        <v>70</v>
      </c>
      <c r="P72" s="7">
        <f t="shared" ca="1" si="19"/>
        <v>0.69565217391304346</v>
      </c>
      <c r="Q72" s="7">
        <f t="shared" ca="1" si="12"/>
        <v>0.30434782608695654</v>
      </c>
      <c r="R72" s="7">
        <f t="shared" ca="1" si="9"/>
        <v>0.75</v>
      </c>
      <c r="S72" s="7">
        <f t="shared" ca="1" si="10"/>
        <v>0.25</v>
      </c>
    </row>
    <row r="73" spans="1:19" x14ac:dyDescent="0.15">
      <c r="A73" s="38"/>
      <c r="B73" s="21" t="s">
        <v>22</v>
      </c>
      <c r="C73" s="21">
        <f>[40]PARS_cds_stat!B73</f>
        <v>14</v>
      </c>
      <c r="D73" s="21">
        <f>[40]PARS_cds_stat!C73</f>
        <v>9</v>
      </c>
      <c r="E73" s="22">
        <f t="shared" ref="E73:F73" si="74">C73/(C72+C73)</f>
        <v>0.41176470588235292</v>
      </c>
      <c r="F73" s="22">
        <f t="shared" si="74"/>
        <v>0.26470588235294118</v>
      </c>
      <c r="I73" s="38"/>
      <c r="J73" s="17" t="s">
        <v>22</v>
      </c>
      <c r="K73" s="22">
        <f t="shared" si="66"/>
        <v>0.41176470588235292</v>
      </c>
      <c r="L73" s="22">
        <f t="shared" si="67"/>
        <v>0.26470588235294118</v>
      </c>
      <c r="O73" s="21">
        <v>71</v>
      </c>
      <c r="P73" s="7">
        <f t="shared" ca="1" si="19"/>
        <v>0.46153846153846156</v>
      </c>
      <c r="Q73" s="7">
        <f t="shared" ca="1" si="12"/>
        <v>0.53846153846153844</v>
      </c>
      <c r="R73" s="7">
        <f t="shared" ca="1" si="9"/>
        <v>0.45454545454545453</v>
      </c>
      <c r="S73" s="7">
        <f t="shared" ca="1" si="10"/>
        <v>0.54545454545454541</v>
      </c>
    </row>
    <row r="74" spans="1:19" x14ac:dyDescent="0.15">
      <c r="A74" s="38">
        <v>37</v>
      </c>
      <c r="B74" s="21" t="s">
        <v>21</v>
      </c>
      <c r="C74" s="21">
        <f>[40]PARS_cds_stat!B74</f>
        <v>21</v>
      </c>
      <c r="D74" s="21">
        <f>[40]PARS_cds_stat!C74</f>
        <v>17</v>
      </c>
      <c r="E74" s="22">
        <f t="shared" ref="E74:F74" si="75">C74/(C74+C75)</f>
        <v>0.51219512195121952</v>
      </c>
      <c r="F74" s="22">
        <f t="shared" si="75"/>
        <v>0.58620689655172409</v>
      </c>
      <c r="I74" s="38">
        <v>37</v>
      </c>
      <c r="J74" s="17" t="s">
        <v>21</v>
      </c>
      <c r="K74" s="22">
        <f t="shared" si="66"/>
        <v>0.51219512195121952</v>
      </c>
      <c r="L74" s="22">
        <f t="shared" si="67"/>
        <v>0.58620689655172409</v>
      </c>
      <c r="O74" s="21">
        <v>72</v>
      </c>
      <c r="P74" s="7">
        <f t="shared" ca="1" si="19"/>
        <v>0.70370370370370372</v>
      </c>
      <c r="Q74" s="7">
        <f t="shared" ca="1" si="12"/>
        <v>0.29629629629629628</v>
      </c>
      <c r="R74" s="7">
        <f t="shared" ca="1" si="9"/>
        <v>0.5714285714285714</v>
      </c>
      <c r="S74" s="7">
        <f t="shared" ca="1" si="10"/>
        <v>0.42857142857142855</v>
      </c>
    </row>
    <row r="75" spans="1:19" x14ac:dyDescent="0.15">
      <c r="A75" s="38"/>
      <c r="B75" s="21" t="s">
        <v>22</v>
      </c>
      <c r="C75" s="21">
        <f>[40]PARS_cds_stat!B75</f>
        <v>20</v>
      </c>
      <c r="D75" s="21">
        <f>[40]PARS_cds_stat!C75</f>
        <v>12</v>
      </c>
      <c r="E75" s="22">
        <f t="shared" ref="E75:F75" si="76">C75/(C74+C75)</f>
        <v>0.48780487804878048</v>
      </c>
      <c r="F75" s="22">
        <f t="shared" si="76"/>
        <v>0.41379310344827586</v>
      </c>
      <c r="I75" s="38"/>
      <c r="J75" s="17" t="s">
        <v>22</v>
      </c>
      <c r="K75" s="22">
        <f t="shared" si="66"/>
        <v>0.48780487804878048</v>
      </c>
      <c r="L75" s="22">
        <f t="shared" si="67"/>
        <v>0.41379310344827586</v>
      </c>
      <c r="O75" s="21">
        <v>73</v>
      </c>
      <c r="P75" s="7">
        <f t="shared" ca="1" si="19"/>
        <v>0.51851851851851849</v>
      </c>
      <c r="Q75" s="7">
        <f t="shared" ca="1" si="12"/>
        <v>0.48148148148148145</v>
      </c>
      <c r="R75" s="7">
        <f t="shared" ca="1" si="9"/>
        <v>0.5714285714285714</v>
      </c>
      <c r="S75" s="7">
        <f t="shared" ca="1" si="10"/>
        <v>0.42857142857142855</v>
      </c>
    </row>
    <row r="76" spans="1:19" x14ac:dyDescent="0.15">
      <c r="A76" s="38">
        <v>38</v>
      </c>
      <c r="B76" s="21" t="s">
        <v>21</v>
      </c>
      <c r="C76" s="21">
        <f>[40]PARS_cds_stat!B76</f>
        <v>18</v>
      </c>
      <c r="D76" s="21">
        <f>[40]PARS_cds_stat!C76</f>
        <v>18</v>
      </c>
      <c r="E76" s="22">
        <f t="shared" ref="E76:F76" si="77">C76/(C76+C77)</f>
        <v>0.6</v>
      </c>
      <c r="F76" s="22">
        <f t="shared" si="77"/>
        <v>0.6428571428571429</v>
      </c>
      <c r="I76" s="38">
        <v>38</v>
      </c>
      <c r="J76" s="17" t="s">
        <v>21</v>
      </c>
      <c r="K76" s="22">
        <f t="shared" si="66"/>
        <v>0.6</v>
      </c>
      <c r="L76" s="22">
        <f t="shared" si="67"/>
        <v>0.6428571428571429</v>
      </c>
      <c r="O76" s="21">
        <v>74</v>
      </c>
      <c r="P76" s="7">
        <f t="shared" ca="1" si="19"/>
        <v>0.72972972972972971</v>
      </c>
      <c r="Q76" s="7">
        <f t="shared" ca="1" si="12"/>
        <v>0.27027027027027029</v>
      </c>
      <c r="R76" s="7">
        <f t="shared" ca="1" si="9"/>
        <v>0.54166666666666663</v>
      </c>
      <c r="S76" s="7">
        <f t="shared" ca="1" si="10"/>
        <v>0.45833333333333331</v>
      </c>
    </row>
    <row r="77" spans="1:19" x14ac:dyDescent="0.15">
      <c r="A77" s="38"/>
      <c r="B77" s="21" t="s">
        <v>22</v>
      </c>
      <c r="C77" s="21">
        <f>[40]PARS_cds_stat!B77</f>
        <v>12</v>
      </c>
      <c r="D77" s="21">
        <f>[40]PARS_cds_stat!C77</f>
        <v>10</v>
      </c>
      <c r="E77" s="22">
        <f t="shared" ref="E77:F77" si="78">C77/(C76+C77)</f>
        <v>0.4</v>
      </c>
      <c r="F77" s="22">
        <f t="shared" si="78"/>
        <v>0.35714285714285715</v>
      </c>
      <c r="I77" s="38"/>
      <c r="J77" s="17" t="s">
        <v>22</v>
      </c>
      <c r="K77" s="22">
        <f t="shared" si="66"/>
        <v>0.4</v>
      </c>
      <c r="L77" s="22">
        <f t="shared" si="67"/>
        <v>0.35714285714285715</v>
      </c>
      <c r="O77" s="21">
        <v>75</v>
      </c>
      <c r="P77" s="7">
        <f t="shared" ca="1" si="19"/>
        <v>0.5641025641025641</v>
      </c>
      <c r="Q77" s="7">
        <f t="shared" ca="1" si="12"/>
        <v>0.4358974358974359</v>
      </c>
      <c r="R77" s="7">
        <f t="shared" ref="R77:R129" ca="1" si="79">INDIRECT("l"&amp;ROW(L75)*2)</f>
        <v>0.5</v>
      </c>
      <c r="S77" s="7">
        <f t="shared" ref="S77:S129" ca="1" si="80">INDIRECT("l"&amp;ROW(L75)*2+1)</f>
        <v>0.5</v>
      </c>
    </row>
    <row r="78" spans="1:19" x14ac:dyDescent="0.15">
      <c r="A78" s="38">
        <v>39</v>
      </c>
      <c r="B78" s="21" t="s">
        <v>21</v>
      </c>
      <c r="C78" s="21">
        <f>[40]PARS_cds_stat!B78</f>
        <v>31</v>
      </c>
      <c r="D78" s="21">
        <f>[40]PARS_cds_stat!C78</f>
        <v>17</v>
      </c>
      <c r="E78" s="22">
        <f t="shared" ref="E78:F78" si="81">C78/(C78+C79)</f>
        <v>0.67391304347826086</v>
      </c>
      <c r="F78" s="22">
        <f t="shared" si="81"/>
        <v>0.56666666666666665</v>
      </c>
      <c r="I78" s="38">
        <v>39</v>
      </c>
      <c r="J78" s="17" t="s">
        <v>21</v>
      </c>
      <c r="K78" s="22">
        <f t="shared" si="66"/>
        <v>0.67391304347826086</v>
      </c>
      <c r="L78" s="22">
        <f t="shared" si="67"/>
        <v>0.56666666666666665</v>
      </c>
      <c r="O78" s="21">
        <v>76</v>
      </c>
      <c r="P78" s="7">
        <f t="shared" ca="1" si="19"/>
        <v>0.54838709677419351</v>
      </c>
      <c r="Q78" s="7">
        <f t="shared" ref="Q78:Q129" ca="1" si="82">INDIRECT("K"&amp;ROW(J76)*2+1)</f>
        <v>0.45161290322580644</v>
      </c>
      <c r="R78" s="7">
        <f t="shared" ca="1" si="79"/>
        <v>0.52941176470588236</v>
      </c>
      <c r="S78" s="7">
        <f t="shared" ca="1" si="80"/>
        <v>0.47058823529411764</v>
      </c>
    </row>
    <row r="79" spans="1:19" x14ac:dyDescent="0.15">
      <c r="A79" s="38"/>
      <c r="B79" s="21" t="s">
        <v>22</v>
      </c>
      <c r="C79" s="21">
        <f>[40]PARS_cds_stat!B79</f>
        <v>15</v>
      </c>
      <c r="D79" s="21">
        <f>[40]PARS_cds_stat!C79</f>
        <v>13</v>
      </c>
      <c r="E79" s="22">
        <f t="shared" ref="E79:F79" si="83">C79/(C78+C79)</f>
        <v>0.32608695652173914</v>
      </c>
      <c r="F79" s="22">
        <f t="shared" si="83"/>
        <v>0.43333333333333335</v>
      </c>
      <c r="I79" s="38"/>
      <c r="J79" s="17" t="s">
        <v>22</v>
      </c>
      <c r="K79" s="22">
        <f t="shared" si="66"/>
        <v>0.32608695652173914</v>
      </c>
      <c r="L79" s="22">
        <f t="shared" si="67"/>
        <v>0.43333333333333335</v>
      </c>
      <c r="O79" s="21">
        <v>77</v>
      </c>
      <c r="P79" s="7">
        <f t="shared" ca="1" si="19"/>
        <v>0.73913043478260865</v>
      </c>
      <c r="Q79" s="7">
        <f t="shared" ca="1" si="82"/>
        <v>0.2608695652173913</v>
      </c>
      <c r="R79" s="7">
        <f t="shared" ca="1" si="79"/>
        <v>0.72972972972972971</v>
      </c>
      <c r="S79" s="7">
        <f t="shared" ca="1" si="80"/>
        <v>0.27027027027027029</v>
      </c>
    </row>
    <row r="80" spans="1:19" x14ac:dyDescent="0.15">
      <c r="A80" s="38">
        <v>40</v>
      </c>
      <c r="B80" s="21" t="s">
        <v>21</v>
      </c>
      <c r="C80" s="21">
        <f>[40]PARS_cds_stat!B80</f>
        <v>25</v>
      </c>
      <c r="D80" s="21">
        <f>[40]PARS_cds_stat!C80</f>
        <v>23</v>
      </c>
      <c r="E80" s="22">
        <f t="shared" ref="E80:F80" si="84">C80/(C80+C81)</f>
        <v>0.65789473684210531</v>
      </c>
      <c r="F80" s="22">
        <f t="shared" si="84"/>
        <v>0.65714285714285714</v>
      </c>
      <c r="I80" s="38">
        <v>40</v>
      </c>
      <c r="J80" s="17" t="s">
        <v>21</v>
      </c>
      <c r="K80" s="22">
        <f t="shared" si="66"/>
        <v>0.65789473684210531</v>
      </c>
      <c r="L80" s="22">
        <f t="shared" si="67"/>
        <v>0.65714285714285714</v>
      </c>
      <c r="O80" s="21">
        <v>78</v>
      </c>
      <c r="P80" s="7">
        <f t="shared" ca="1" si="19"/>
        <v>0.45454545454545453</v>
      </c>
      <c r="Q80" s="7">
        <f t="shared" ca="1" si="82"/>
        <v>0.54545454545454541</v>
      </c>
      <c r="R80" s="7">
        <f t="shared" ca="1" si="79"/>
        <v>0.48</v>
      </c>
      <c r="S80" s="7">
        <f t="shared" ca="1" si="80"/>
        <v>0.52</v>
      </c>
    </row>
    <row r="81" spans="1:19" x14ac:dyDescent="0.15">
      <c r="A81" s="38"/>
      <c r="B81" s="21" t="s">
        <v>22</v>
      </c>
      <c r="C81" s="21">
        <f>[40]PARS_cds_stat!B81</f>
        <v>13</v>
      </c>
      <c r="D81" s="21">
        <f>[40]PARS_cds_stat!C81</f>
        <v>12</v>
      </c>
      <c r="E81" s="22">
        <f t="shared" ref="E81:F81" si="85">C81/(C80+C81)</f>
        <v>0.34210526315789475</v>
      </c>
      <c r="F81" s="22">
        <f t="shared" si="85"/>
        <v>0.34285714285714286</v>
      </c>
      <c r="I81" s="38"/>
      <c r="J81" s="17" t="s">
        <v>22</v>
      </c>
      <c r="K81" s="22">
        <f t="shared" si="66"/>
        <v>0.34210526315789475</v>
      </c>
      <c r="L81" s="22">
        <f t="shared" si="67"/>
        <v>0.34285714285714286</v>
      </c>
      <c r="O81" s="21">
        <v>79</v>
      </c>
      <c r="P81" s="7">
        <f t="shared" ca="1" si="19"/>
        <v>0.7142857142857143</v>
      </c>
      <c r="Q81" s="7">
        <f t="shared" ca="1" si="82"/>
        <v>0.2857142857142857</v>
      </c>
      <c r="R81" s="7">
        <f t="shared" ca="1" si="79"/>
        <v>0.66666666666666663</v>
      </c>
      <c r="S81" s="7">
        <f t="shared" ca="1" si="80"/>
        <v>0.33333333333333331</v>
      </c>
    </row>
    <row r="82" spans="1:19" x14ac:dyDescent="0.15">
      <c r="A82" s="38">
        <v>41</v>
      </c>
      <c r="B82" s="21" t="s">
        <v>21</v>
      </c>
      <c r="C82" s="21">
        <f>[40]PARS_cds_stat!B82</f>
        <v>21</v>
      </c>
      <c r="D82" s="21">
        <f>[40]PARS_cds_stat!C82</f>
        <v>18</v>
      </c>
      <c r="E82" s="22">
        <f t="shared" ref="E82:F82" si="86">C82/(C82+C83)</f>
        <v>0.61764705882352944</v>
      </c>
      <c r="F82" s="22">
        <f t="shared" si="86"/>
        <v>0.6</v>
      </c>
      <c r="I82" s="38">
        <v>41</v>
      </c>
      <c r="J82" s="17" t="s">
        <v>21</v>
      </c>
      <c r="K82" s="22">
        <f t="shared" si="66"/>
        <v>0.61764705882352944</v>
      </c>
      <c r="L82" s="22">
        <f t="shared" si="67"/>
        <v>0.6</v>
      </c>
      <c r="O82" s="21">
        <v>80</v>
      </c>
      <c r="P82" s="7">
        <f t="shared" ca="1" si="19"/>
        <v>0.62068965517241381</v>
      </c>
      <c r="Q82" s="7">
        <f t="shared" ca="1" si="82"/>
        <v>0.37931034482758619</v>
      </c>
      <c r="R82" s="7">
        <f t="shared" ca="1" si="79"/>
        <v>0.66666666666666663</v>
      </c>
      <c r="S82" s="7">
        <f t="shared" ca="1" si="80"/>
        <v>0.33333333333333331</v>
      </c>
    </row>
    <row r="83" spans="1:19" x14ac:dyDescent="0.15">
      <c r="A83" s="38"/>
      <c r="B83" s="21" t="s">
        <v>22</v>
      </c>
      <c r="C83" s="21">
        <f>[40]PARS_cds_stat!B83</f>
        <v>13</v>
      </c>
      <c r="D83" s="21">
        <f>[40]PARS_cds_stat!C83</f>
        <v>12</v>
      </c>
      <c r="E83" s="22">
        <f t="shared" ref="E83:F83" si="87">C83/(C82+C83)</f>
        <v>0.38235294117647056</v>
      </c>
      <c r="F83" s="22">
        <f t="shared" si="87"/>
        <v>0.4</v>
      </c>
      <c r="I83" s="38"/>
      <c r="J83" s="17" t="s">
        <v>22</v>
      </c>
      <c r="K83" s="22">
        <f t="shared" si="66"/>
        <v>0.38235294117647056</v>
      </c>
      <c r="L83" s="22">
        <f t="shared" si="67"/>
        <v>0.4</v>
      </c>
      <c r="O83" s="21">
        <v>81</v>
      </c>
      <c r="P83" s="7">
        <f t="shared" ca="1" si="19"/>
        <v>0.54545454545454541</v>
      </c>
      <c r="Q83" s="7">
        <f t="shared" ca="1" si="82"/>
        <v>0.45454545454545453</v>
      </c>
      <c r="R83" s="7">
        <f t="shared" ca="1" si="79"/>
        <v>0.61111111111111116</v>
      </c>
      <c r="S83" s="7">
        <f t="shared" ca="1" si="80"/>
        <v>0.3888888888888889</v>
      </c>
    </row>
    <row r="84" spans="1:19" x14ac:dyDescent="0.15">
      <c r="A84" s="38">
        <v>42</v>
      </c>
      <c r="B84" s="21" t="s">
        <v>21</v>
      </c>
      <c r="C84" s="21">
        <f>[40]PARS_cds_stat!B84</f>
        <v>18</v>
      </c>
      <c r="D84" s="21">
        <f>[40]PARS_cds_stat!C84</f>
        <v>14</v>
      </c>
      <c r="E84" s="22">
        <f t="shared" ref="E84:F84" si="88">C84/(C84+C85)</f>
        <v>0.62068965517241381</v>
      </c>
      <c r="F84" s="22">
        <f t="shared" si="88"/>
        <v>0.53846153846153844</v>
      </c>
      <c r="I84" s="38">
        <v>42</v>
      </c>
      <c r="J84" s="17" t="s">
        <v>21</v>
      </c>
      <c r="K84" s="22">
        <f t="shared" si="66"/>
        <v>0.62068965517241381</v>
      </c>
      <c r="L84" s="22">
        <f t="shared" si="67"/>
        <v>0.53846153846153844</v>
      </c>
      <c r="O84" s="21">
        <v>82</v>
      </c>
      <c r="P84" s="7">
        <f t="shared" ref="P84:P129" ca="1" si="89">INDIRECT("K"&amp;ROW(K82)*2)</f>
        <v>0.7142857142857143</v>
      </c>
      <c r="Q84" s="7">
        <f t="shared" ca="1" si="82"/>
        <v>0.2857142857142857</v>
      </c>
      <c r="R84" s="7">
        <f t="shared" ca="1" si="79"/>
        <v>0.56521739130434778</v>
      </c>
      <c r="S84" s="7">
        <f t="shared" ca="1" si="80"/>
        <v>0.43478260869565216</v>
      </c>
    </row>
    <row r="85" spans="1:19" x14ac:dyDescent="0.15">
      <c r="A85" s="38"/>
      <c r="B85" s="21" t="s">
        <v>22</v>
      </c>
      <c r="C85" s="21">
        <f>[40]PARS_cds_stat!B85</f>
        <v>11</v>
      </c>
      <c r="D85" s="21">
        <f>[40]PARS_cds_stat!C85</f>
        <v>12</v>
      </c>
      <c r="E85" s="22">
        <f t="shared" ref="E85:F85" si="90">C85/(C84+C85)</f>
        <v>0.37931034482758619</v>
      </c>
      <c r="F85" s="22">
        <f t="shared" si="90"/>
        <v>0.46153846153846156</v>
      </c>
      <c r="I85" s="38"/>
      <c r="J85" s="17" t="s">
        <v>22</v>
      </c>
      <c r="K85" s="22">
        <f t="shared" si="66"/>
        <v>0.37931034482758619</v>
      </c>
      <c r="L85" s="22">
        <f t="shared" si="67"/>
        <v>0.46153846153846156</v>
      </c>
      <c r="O85" s="21">
        <v>83</v>
      </c>
      <c r="P85" s="7">
        <f t="shared" ca="1" si="89"/>
        <v>0.5714285714285714</v>
      </c>
      <c r="Q85" s="7">
        <f t="shared" ca="1" si="82"/>
        <v>0.42857142857142855</v>
      </c>
      <c r="R85" s="7">
        <f t="shared" ca="1" si="79"/>
        <v>0.6428571428571429</v>
      </c>
      <c r="S85" s="7">
        <f t="shared" ca="1" si="80"/>
        <v>0.35714285714285715</v>
      </c>
    </row>
    <row r="86" spans="1:19" x14ac:dyDescent="0.15">
      <c r="A86" s="38">
        <v>43</v>
      </c>
      <c r="B86" s="21" t="s">
        <v>21</v>
      </c>
      <c r="C86" s="21">
        <f>[40]PARS_cds_stat!B86</f>
        <v>17</v>
      </c>
      <c r="D86" s="21">
        <f>[40]PARS_cds_stat!C86</f>
        <v>23</v>
      </c>
      <c r="E86" s="22">
        <f t="shared" ref="E86:F86" si="91">C86/(C86+C87)</f>
        <v>0.51515151515151514</v>
      </c>
      <c r="F86" s="22">
        <f t="shared" si="91"/>
        <v>0.63888888888888884</v>
      </c>
      <c r="I86" s="38">
        <v>43</v>
      </c>
      <c r="J86" s="17" t="s">
        <v>21</v>
      </c>
      <c r="K86" s="22">
        <f t="shared" si="66"/>
        <v>0.51515151515151514</v>
      </c>
      <c r="L86" s="22">
        <f t="shared" si="67"/>
        <v>0.63888888888888884</v>
      </c>
      <c r="O86" s="21">
        <v>84</v>
      </c>
      <c r="P86" s="7">
        <f t="shared" ca="1" si="89"/>
        <v>0.62857142857142856</v>
      </c>
      <c r="Q86" s="7">
        <f t="shared" ca="1" si="82"/>
        <v>0.37142857142857144</v>
      </c>
      <c r="R86" s="7">
        <f t="shared" ca="1" si="79"/>
        <v>0.56000000000000005</v>
      </c>
      <c r="S86" s="7">
        <f t="shared" ca="1" si="80"/>
        <v>0.44</v>
      </c>
    </row>
    <row r="87" spans="1:19" x14ac:dyDescent="0.15">
      <c r="A87" s="38"/>
      <c r="B87" s="21" t="s">
        <v>22</v>
      </c>
      <c r="C87" s="21">
        <f>[40]PARS_cds_stat!B87</f>
        <v>16</v>
      </c>
      <c r="D87" s="21">
        <f>[40]PARS_cds_stat!C87</f>
        <v>13</v>
      </c>
      <c r="E87" s="22">
        <f t="shared" ref="E87:F87" si="92">C87/(C86+C87)</f>
        <v>0.48484848484848486</v>
      </c>
      <c r="F87" s="22">
        <f t="shared" si="92"/>
        <v>0.3611111111111111</v>
      </c>
      <c r="I87" s="38"/>
      <c r="J87" s="17" t="s">
        <v>22</v>
      </c>
      <c r="K87" s="22">
        <f t="shared" si="66"/>
        <v>0.48484848484848486</v>
      </c>
      <c r="L87" s="22">
        <f t="shared" si="67"/>
        <v>0.3611111111111111</v>
      </c>
      <c r="O87" s="21">
        <v>85</v>
      </c>
      <c r="P87" s="7">
        <f t="shared" ca="1" si="89"/>
        <v>0.55555555555555558</v>
      </c>
      <c r="Q87" s="7">
        <f t="shared" ca="1" si="82"/>
        <v>0.44444444444444442</v>
      </c>
      <c r="R87" s="7">
        <f t="shared" ca="1" si="79"/>
        <v>0.5</v>
      </c>
      <c r="S87" s="7">
        <f t="shared" ca="1" si="80"/>
        <v>0.5</v>
      </c>
    </row>
    <row r="88" spans="1:19" x14ac:dyDescent="0.15">
      <c r="A88" s="38">
        <v>44</v>
      </c>
      <c r="B88" s="21" t="s">
        <v>21</v>
      </c>
      <c r="C88" s="21">
        <f>[40]PARS_cds_stat!B88</f>
        <v>19</v>
      </c>
      <c r="D88" s="21">
        <f>[40]PARS_cds_stat!C88</f>
        <v>18</v>
      </c>
      <c r="E88" s="22">
        <f t="shared" ref="E88:F88" si="93">C88/(C88+C89)</f>
        <v>0.54285714285714282</v>
      </c>
      <c r="F88" s="22">
        <f t="shared" si="93"/>
        <v>0.69230769230769229</v>
      </c>
      <c r="I88" s="38">
        <v>44</v>
      </c>
      <c r="J88" s="17" t="s">
        <v>21</v>
      </c>
      <c r="K88" s="22">
        <f t="shared" si="66"/>
        <v>0.54285714285714282</v>
      </c>
      <c r="L88" s="22">
        <f t="shared" si="67"/>
        <v>0.69230769230769229</v>
      </c>
      <c r="O88" s="21">
        <v>86</v>
      </c>
      <c r="P88" s="7">
        <f t="shared" ca="1" si="89"/>
        <v>0.44</v>
      </c>
      <c r="Q88" s="7">
        <f t="shared" ca="1" si="82"/>
        <v>0.56000000000000005</v>
      </c>
      <c r="R88" s="7">
        <f t="shared" ca="1" si="79"/>
        <v>0.75</v>
      </c>
      <c r="S88" s="7">
        <f t="shared" ca="1" si="80"/>
        <v>0.25</v>
      </c>
    </row>
    <row r="89" spans="1:19" x14ac:dyDescent="0.15">
      <c r="A89" s="38"/>
      <c r="B89" s="21" t="s">
        <v>22</v>
      </c>
      <c r="C89" s="21">
        <f>[40]PARS_cds_stat!B89</f>
        <v>16</v>
      </c>
      <c r="D89" s="21">
        <f>[40]PARS_cds_stat!C89</f>
        <v>8</v>
      </c>
      <c r="E89" s="22">
        <f t="shared" ref="E89:F89" si="94">C89/(C88+C89)</f>
        <v>0.45714285714285713</v>
      </c>
      <c r="F89" s="22">
        <f t="shared" si="94"/>
        <v>0.30769230769230771</v>
      </c>
      <c r="I89" s="38"/>
      <c r="J89" s="17" t="s">
        <v>22</v>
      </c>
      <c r="K89" s="22">
        <f t="shared" si="66"/>
        <v>0.45714285714285713</v>
      </c>
      <c r="L89" s="22">
        <f t="shared" si="67"/>
        <v>0.30769230769230771</v>
      </c>
      <c r="O89" s="21">
        <v>87</v>
      </c>
      <c r="P89" s="7">
        <f t="shared" ca="1" si="89"/>
        <v>0.73076923076923073</v>
      </c>
      <c r="Q89" s="7">
        <f t="shared" ca="1" si="82"/>
        <v>0.26923076923076922</v>
      </c>
      <c r="R89" s="7">
        <f t="shared" ca="1" si="79"/>
        <v>0.5</v>
      </c>
      <c r="S89" s="7">
        <f t="shared" ca="1" si="80"/>
        <v>0.5</v>
      </c>
    </row>
    <row r="90" spans="1:19" x14ac:dyDescent="0.15">
      <c r="A90" s="38">
        <v>45</v>
      </c>
      <c r="B90" s="21" t="s">
        <v>21</v>
      </c>
      <c r="C90" s="21">
        <f>[40]PARS_cds_stat!B90</f>
        <v>16</v>
      </c>
      <c r="D90" s="21">
        <f>[40]PARS_cds_stat!C90</f>
        <v>16</v>
      </c>
      <c r="E90" s="22">
        <f t="shared" ref="E90:F90" si="95">C90/(C90+C91)</f>
        <v>0.5714285714285714</v>
      </c>
      <c r="F90" s="22">
        <f t="shared" si="95"/>
        <v>0.47058823529411764</v>
      </c>
      <c r="I90" s="38">
        <v>45</v>
      </c>
      <c r="J90" s="17" t="s">
        <v>21</v>
      </c>
      <c r="K90" s="22">
        <f t="shared" si="66"/>
        <v>0.5714285714285714</v>
      </c>
      <c r="L90" s="22">
        <f t="shared" si="67"/>
        <v>0.47058823529411764</v>
      </c>
      <c r="O90" s="21">
        <v>88</v>
      </c>
      <c r="P90" s="7">
        <f t="shared" ca="1" si="89"/>
        <v>0.75</v>
      </c>
      <c r="Q90" s="7">
        <f t="shared" ca="1" si="82"/>
        <v>0.25</v>
      </c>
      <c r="R90" s="7">
        <f t="shared" ca="1" si="79"/>
        <v>0.58064516129032262</v>
      </c>
      <c r="S90" s="7">
        <f t="shared" ca="1" si="80"/>
        <v>0.41935483870967744</v>
      </c>
    </row>
    <row r="91" spans="1:19" x14ac:dyDescent="0.15">
      <c r="A91" s="38"/>
      <c r="B91" s="21" t="s">
        <v>22</v>
      </c>
      <c r="C91" s="21">
        <f>[40]PARS_cds_stat!B91</f>
        <v>12</v>
      </c>
      <c r="D91" s="21">
        <f>[40]PARS_cds_stat!C91</f>
        <v>18</v>
      </c>
      <c r="E91" s="22">
        <f t="shared" ref="E91:F91" si="96">C91/(C90+C91)</f>
        <v>0.42857142857142855</v>
      </c>
      <c r="F91" s="22">
        <f t="shared" si="96"/>
        <v>0.52941176470588236</v>
      </c>
      <c r="I91" s="38"/>
      <c r="J91" s="17" t="s">
        <v>22</v>
      </c>
      <c r="K91" s="22">
        <f t="shared" si="66"/>
        <v>0.42857142857142855</v>
      </c>
      <c r="L91" s="22">
        <f t="shared" si="67"/>
        <v>0.52941176470588236</v>
      </c>
      <c r="O91" s="21">
        <v>89</v>
      </c>
      <c r="P91" s="7">
        <f t="shared" ca="1" si="89"/>
        <v>0.58620689655172409</v>
      </c>
      <c r="Q91" s="7">
        <f t="shared" ca="1" si="82"/>
        <v>0.41379310344827586</v>
      </c>
      <c r="R91" s="7">
        <f t="shared" ca="1" si="79"/>
        <v>0.60869565217391308</v>
      </c>
      <c r="S91" s="7">
        <f t="shared" ca="1" si="80"/>
        <v>0.39130434782608697</v>
      </c>
    </row>
    <row r="92" spans="1:19" x14ac:dyDescent="0.15">
      <c r="A92" s="38">
        <v>46</v>
      </c>
      <c r="B92" s="21" t="s">
        <v>21</v>
      </c>
      <c r="C92" s="21">
        <f>[40]PARS_cds_stat!B92</f>
        <v>14</v>
      </c>
      <c r="D92" s="21">
        <f>[40]PARS_cds_stat!C92</f>
        <v>13</v>
      </c>
      <c r="E92" s="22">
        <f t="shared" ref="E92:F92" si="97">C92/(C92+C93)</f>
        <v>0.4375</v>
      </c>
      <c r="F92" s="22">
        <f t="shared" si="97"/>
        <v>0.54166666666666663</v>
      </c>
      <c r="I92" s="38">
        <v>46</v>
      </c>
      <c r="J92" s="17" t="s">
        <v>21</v>
      </c>
      <c r="K92" s="22">
        <f t="shared" si="66"/>
        <v>0.4375</v>
      </c>
      <c r="L92" s="22">
        <f t="shared" si="67"/>
        <v>0.54166666666666663</v>
      </c>
      <c r="O92" s="21">
        <v>90</v>
      </c>
      <c r="P92" s="7">
        <f t="shared" ca="1" si="89"/>
        <v>0.46153846153846156</v>
      </c>
      <c r="Q92" s="7">
        <f t="shared" ca="1" si="82"/>
        <v>0.53846153846153844</v>
      </c>
      <c r="R92" s="7">
        <f t="shared" ca="1" si="79"/>
        <v>0.59259259259259256</v>
      </c>
      <c r="S92" s="7">
        <f t="shared" ca="1" si="80"/>
        <v>0.40740740740740738</v>
      </c>
    </row>
    <row r="93" spans="1:19" x14ac:dyDescent="0.15">
      <c r="A93" s="38"/>
      <c r="B93" s="21" t="s">
        <v>22</v>
      </c>
      <c r="C93" s="21">
        <f>[40]PARS_cds_stat!B93</f>
        <v>18</v>
      </c>
      <c r="D93" s="21">
        <f>[40]PARS_cds_stat!C93</f>
        <v>11</v>
      </c>
      <c r="E93" s="22">
        <f t="shared" ref="E93:F93" si="98">C93/(C92+C93)</f>
        <v>0.5625</v>
      </c>
      <c r="F93" s="22">
        <f t="shared" si="98"/>
        <v>0.45833333333333331</v>
      </c>
      <c r="I93" s="38"/>
      <c r="J93" s="17" t="s">
        <v>22</v>
      </c>
      <c r="K93" s="22">
        <f t="shared" si="66"/>
        <v>0.5625</v>
      </c>
      <c r="L93" s="22">
        <f t="shared" si="67"/>
        <v>0.45833333333333331</v>
      </c>
      <c r="O93" s="21">
        <v>91</v>
      </c>
      <c r="P93" s="7">
        <f t="shared" ca="1" si="89"/>
        <v>0.66666666666666663</v>
      </c>
      <c r="Q93" s="7">
        <f t="shared" ca="1" si="82"/>
        <v>0.33333333333333331</v>
      </c>
      <c r="R93" s="7">
        <f t="shared" ca="1" si="79"/>
        <v>0.6</v>
      </c>
      <c r="S93" s="7">
        <f t="shared" ca="1" si="80"/>
        <v>0.4</v>
      </c>
    </row>
    <row r="94" spans="1:19" x14ac:dyDescent="0.15">
      <c r="A94" s="38">
        <v>47</v>
      </c>
      <c r="B94" s="21" t="s">
        <v>21</v>
      </c>
      <c r="C94" s="21">
        <f>[40]PARS_cds_stat!B94</f>
        <v>16</v>
      </c>
      <c r="D94" s="21">
        <f>[40]PARS_cds_stat!C94</f>
        <v>15</v>
      </c>
      <c r="E94" s="22">
        <f t="shared" ref="E94:F94" si="99">C94/(C94+C95)</f>
        <v>0.5714285714285714</v>
      </c>
      <c r="F94" s="22">
        <f t="shared" si="99"/>
        <v>0.625</v>
      </c>
      <c r="I94" s="38">
        <v>47</v>
      </c>
      <c r="J94" s="17" t="s">
        <v>21</v>
      </c>
      <c r="K94" s="22">
        <f t="shared" si="66"/>
        <v>0.5714285714285714</v>
      </c>
      <c r="L94" s="22">
        <f t="shared" si="67"/>
        <v>0.625</v>
      </c>
      <c r="O94" s="21">
        <v>92</v>
      </c>
      <c r="P94" s="7">
        <f t="shared" ca="1" si="89"/>
        <v>0.73076923076923073</v>
      </c>
      <c r="Q94" s="7">
        <f t="shared" ca="1" si="82"/>
        <v>0.26923076923076922</v>
      </c>
      <c r="R94" s="7">
        <f t="shared" ca="1" si="79"/>
        <v>0.6</v>
      </c>
      <c r="S94" s="7">
        <f t="shared" ca="1" si="80"/>
        <v>0.4</v>
      </c>
    </row>
    <row r="95" spans="1:19" x14ac:dyDescent="0.15">
      <c r="A95" s="38"/>
      <c r="B95" s="21" t="s">
        <v>22</v>
      </c>
      <c r="C95" s="21">
        <f>[40]PARS_cds_stat!B95</f>
        <v>12</v>
      </c>
      <c r="D95" s="21">
        <f>[40]PARS_cds_stat!C95</f>
        <v>9</v>
      </c>
      <c r="E95" s="22">
        <f t="shared" ref="E95:F95" si="100">C95/(C94+C95)</f>
        <v>0.42857142857142855</v>
      </c>
      <c r="F95" s="22">
        <f t="shared" si="100"/>
        <v>0.375</v>
      </c>
      <c r="I95" s="38"/>
      <c r="J95" s="17" t="s">
        <v>22</v>
      </c>
      <c r="K95" s="22">
        <f t="shared" si="66"/>
        <v>0.42857142857142855</v>
      </c>
      <c r="L95" s="22">
        <f t="shared" si="67"/>
        <v>0.375</v>
      </c>
      <c r="O95" s="21">
        <v>93</v>
      </c>
      <c r="P95" s="7">
        <f t="shared" ca="1" si="89"/>
        <v>0.7407407407407407</v>
      </c>
      <c r="Q95" s="7">
        <f t="shared" ca="1" si="82"/>
        <v>0.25925925925925924</v>
      </c>
      <c r="R95" s="7">
        <f t="shared" ca="1" si="79"/>
        <v>0.61538461538461542</v>
      </c>
      <c r="S95" s="7">
        <f t="shared" ca="1" si="80"/>
        <v>0.38461538461538464</v>
      </c>
    </row>
    <row r="96" spans="1:19" x14ac:dyDescent="0.15">
      <c r="A96" s="38">
        <v>48</v>
      </c>
      <c r="B96" s="21" t="s">
        <v>21</v>
      </c>
      <c r="C96" s="21">
        <f>[40]PARS_cds_stat!B96</f>
        <v>17</v>
      </c>
      <c r="D96" s="21">
        <f>[40]PARS_cds_stat!C96</f>
        <v>21</v>
      </c>
      <c r="E96" s="22">
        <f t="shared" ref="E96:F96" si="101">C96/(C96+C97)</f>
        <v>0.48571428571428571</v>
      </c>
      <c r="F96" s="22">
        <f t="shared" si="101"/>
        <v>0.7</v>
      </c>
      <c r="I96" s="38">
        <v>48</v>
      </c>
      <c r="J96" s="17" t="s">
        <v>21</v>
      </c>
      <c r="K96" s="22">
        <f t="shared" si="66"/>
        <v>0.48571428571428571</v>
      </c>
      <c r="L96" s="22">
        <f t="shared" si="67"/>
        <v>0.7</v>
      </c>
      <c r="O96" s="21">
        <v>94</v>
      </c>
      <c r="P96" s="7">
        <f t="shared" ca="1" si="89"/>
        <v>0.5714285714285714</v>
      </c>
      <c r="Q96" s="7">
        <f t="shared" ca="1" si="82"/>
        <v>0.42857142857142855</v>
      </c>
      <c r="R96" s="7">
        <f t="shared" ca="1" si="79"/>
        <v>0.55555555555555558</v>
      </c>
      <c r="S96" s="7">
        <f t="shared" ca="1" si="80"/>
        <v>0.44444444444444442</v>
      </c>
    </row>
    <row r="97" spans="1:19" x14ac:dyDescent="0.15">
      <c r="A97" s="38"/>
      <c r="B97" s="21" t="s">
        <v>22</v>
      </c>
      <c r="C97" s="21">
        <f>[40]PARS_cds_stat!B97</f>
        <v>18</v>
      </c>
      <c r="D97" s="21">
        <f>[40]PARS_cds_stat!C97</f>
        <v>9</v>
      </c>
      <c r="E97" s="22">
        <f t="shared" ref="E97:F97" si="102">C97/(C96+C97)</f>
        <v>0.51428571428571423</v>
      </c>
      <c r="F97" s="22">
        <f t="shared" si="102"/>
        <v>0.3</v>
      </c>
      <c r="I97" s="38"/>
      <c r="J97" s="17" t="s">
        <v>22</v>
      </c>
      <c r="K97" s="22">
        <f t="shared" si="66"/>
        <v>0.51428571428571423</v>
      </c>
      <c r="L97" s="22">
        <f t="shared" si="67"/>
        <v>0.3</v>
      </c>
      <c r="O97" s="21">
        <v>95</v>
      </c>
      <c r="P97" s="7">
        <f t="shared" ca="1" si="89"/>
        <v>0.58333333333333337</v>
      </c>
      <c r="Q97" s="7">
        <f t="shared" ca="1" si="82"/>
        <v>0.41666666666666669</v>
      </c>
      <c r="R97" s="7">
        <f t="shared" ca="1" si="79"/>
        <v>0.56000000000000005</v>
      </c>
      <c r="S97" s="7">
        <f t="shared" ca="1" si="80"/>
        <v>0.44</v>
      </c>
    </row>
    <row r="98" spans="1:19" x14ac:dyDescent="0.15">
      <c r="A98" s="38">
        <v>49</v>
      </c>
      <c r="B98" s="21" t="s">
        <v>21</v>
      </c>
      <c r="C98" s="21">
        <f>[40]PARS_cds_stat!B98</f>
        <v>20</v>
      </c>
      <c r="D98" s="21">
        <f>[40]PARS_cds_stat!C98</f>
        <v>22</v>
      </c>
      <c r="E98" s="22">
        <f t="shared" ref="E98:F98" si="103">C98/(C98+C99)</f>
        <v>0.60606060606060608</v>
      </c>
      <c r="F98" s="22">
        <f t="shared" si="103"/>
        <v>0.6470588235294118</v>
      </c>
      <c r="I98" s="38">
        <v>49</v>
      </c>
      <c r="J98" s="17" t="s">
        <v>21</v>
      </c>
      <c r="K98" s="22">
        <f t="shared" si="66"/>
        <v>0.60606060606060608</v>
      </c>
      <c r="L98" s="22">
        <f t="shared" si="67"/>
        <v>0.6470588235294118</v>
      </c>
      <c r="O98" s="21">
        <v>96</v>
      </c>
      <c r="P98" s="7">
        <f t="shared" ca="1" si="89"/>
        <v>0.6428571428571429</v>
      </c>
      <c r="Q98" s="7">
        <f t="shared" ca="1" si="82"/>
        <v>0.35714285714285715</v>
      </c>
      <c r="R98" s="7">
        <f t="shared" ca="1" si="79"/>
        <v>0.46341463414634149</v>
      </c>
      <c r="S98" s="7">
        <f t="shared" ca="1" si="80"/>
        <v>0.53658536585365857</v>
      </c>
    </row>
    <row r="99" spans="1:19" x14ac:dyDescent="0.15">
      <c r="A99" s="38"/>
      <c r="B99" s="21" t="s">
        <v>22</v>
      </c>
      <c r="C99" s="21">
        <f>[40]PARS_cds_stat!B99</f>
        <v>13</v>
      </c>
      <c r="D99" s="21">
        <f>[40]PARS_cds_stat!C99</f>
        <v>12</v>
      </c>
      <c r="E99" s="22">
        <f t="shared" ref="E99:F99" si="104">C99/(C98+C99)</f>
        <v>0.39393939393939392</v>
      </c>
      <c r="F99" s="22">
        <f t="shared" si="104"/>
        <v>0.35294117647058826</v>
      </c>
      <c r="I99" s="38"/>
      <c r="J99" s="17" t="s">
        <v>22</v>
      </c>
      <c r="K99" s="22">
        <f t="shared" si="66"/>
        <v>0.39393939393939392</v>
      </c>
      <c r="L99" s="22">
        <f t="shared" si="67"/>
        <v>0.35294117647058826</v>
      </c>
      <c r="O99" s="21">
        <v>97</v>
      </c>
      <c r="P99" s="7">
        <f t="shared" ca="1" si="89"/>
        <v>0.71875</v>
      </c>
      <c r="Q99" s="7">
        <f t="shared" ca="1" si="82"/>
        <v>0.28125</v>
      </c>
      <c r="R99" s="7">
        <f t="shared" ca="1" si="79"/>
        <v>0.65</v>
      </c>
      <c r="S99" s="7">
        <f t="shared" ca="1" si="80"/>
        <v>0.35</v>
      </c>
    </row>
    <row r="100" spans="1:19" x14ac:dyDescent="0.15">
      <c r="A100" s="38">
        <v>50</v>
      </c>
      <c r="B100" s="21" t="s">
        <v>21</v>
      </c>
      <c r="C100" s="21">
        <f>[40]PARS_cds_stat!B100</f>
        <v>21</v>
      </c>
      <c r="D100" s="21">
        <f>[40]PARS_cds_stat!C100</f>
        <v>7</v>
      </c>
      <c r="E100" s="22">
        <f t="shared" ref="E100:F100" si="105">C100/(C100+C101)</f>
        <v>0.61764705882352944</v>
      </c>
      <c r="F100" s="22">
        <f t="shared" si="105"/>
        <v>0.53846153846153844</v>
      </c>
      <c r="I100" s="38">
        <v>50</v>
      </c>
      <c r="J100" s="17" t="s">
        <v>21</v>
      </c>
      <c r="K100" s="22">
        <f t="shared" si="66"/>
        <v>0.61764705882352944</v>
      </c>
      <c r="L100" s="22">
        <f t="shared" si="67"/>
        <v>0.53846153846153844</v>
      </c>
      <c r="O100" s="21">
        <v>98</v>
      </c>
      <c r="P100" s="7">
        <f t="shared" ca="1" si="89"/>
        <v>0.64444444444444449</v>
      </c>
      <c r="Q100" s="7">
        <f t="shared" ca="1" si="82"/>
        <v>0.35555555555555557</v>
      </c>
      <c r="R100" s="7">
        <f t="shared" ca="1" si="79"/>
        <v>0.72727272727272729</v>
      </c>
      <c r="S100" s="7">
        <f t="shared" ca="1" si="80"/>
        <v>0.27272727272727271</v>
      </c>
    </row>
    <row r="101" spans="1:19" x14ac:dyDescent="0.15">
      <c r="A101" s="38"/>
      <c r="B101" s="21" t="s">
        <v>22</v>
      </c>
      <c r="C101" s="21">
        <f>[40]PARS_cds_stat!B101</f>
        <v>13</v>
      </c>
      <c r="D101" s="21">
        <f>[40]PARS_cds_stat!C101</f>
        <v>6</v>
      </c>
      <c r="E101" s="22">
        <f t="shared" ref="E101:F101" si="106">C101/(C100+C101)</f>
        <v>0.38235294117647056</v>
      </c>
      <c r="F101" s="22">
        <f t="shared" si="106"/>
        <v>0.46153846153846156</v>
      </c>
      <c r="I101" s="38"/>
      <c r="J101" s="17" t="s">
        <v>22</v>
      </c>
      <c r="K101" s="22">
        <f t="shared" si="66"/>
        <v>0.38235294117647056</v>
      </c>
      <c r="L101" s="22">
        <f t="shared" si="67"/>
        <v>0.46153846153846156</v>
      </c>
      <c r="O101" s="21">
        <v>99</v>
      </c>
      <c r="P101" s="7">
        <f t="shared" ca="1" si="89"/>
        <v>0.59459459459459463</v>
      </c>
      <c r="Q101" s="7">
        <f t="shared" ca="1" si="82"/>
        <v>0.40540540540540543</v>
      </c>
      <c r="R101" s="7">
        <f t="shared" ca="1" si="79"/>
        <v>0.5625</v>
      </c>
      <c r="S101" s="7">
        <f t="shared" ca="1" si="80"/>
        <v>0.4375</v>
      </c>
    </row>
    <row r="102" spans="1:19" x14ac:dyDescent="0.15">
      <c r="A102" s="38">
        <v>51</v>
      </c>
      <c r="B102" s="21" t="s">
        <v>21</v>
      </c>
      <c r="C102" s="21">
        <f>[40]PARS_cds_stat!B102</f>
        <v>23</v>
      </c>
      <c r="D102" s="21">
        <f>[40]PARS_cds_stat!C102</f>
        <v>13</v>
      </c>
      <c r="E102" s="22">
        <f t="shared" ref="E102:F102" si="107">C102/(C102+C103)</f>
        <v>0.63888888888888884</v>
      </c>
      <c r="F102" s="22">
        <f t="shared" si="107"/>
        <v>0.59090909090909094</v>
      </c>
      <c r="I102" s="38">
        <v>51</v>
      </c>
      <c r="J102" s="17" t="s">
        <v>21</v>
      </c>
      <c r="K102" s="22">
        <f t="shared" si="66"/>
        <v>0.63888888888888884</v>
      </c>
      <c r="L102" s="22">
        <f t="shared" si="67"/>
        <v>0.59090909090909094</v>
      </c>
      <c r="O102" s="21">
        <v>100</v>
      </c>
      <c r="P102" s="7">
        <f t="shared" ca="1" si="89"/>
        <v>0.62068965517241381</v>
      </c>
      <c r="Q102" s="7">
        <f t="shared" ca="1" si="82"/>
        <v>0.37931034482758619</v>
      </c>
      <c r="R102" s="7">
        <f t="shared" ca="1" si="79"/>
        <v>0.63043478260869568</v>
      </c>
      <c r="S102" s="7">
        <f t="shared" ca="1" si="80"/>
        <v>0.36956521739130432</v>
      </c>
    </row>
    <row r="103" spans="1:19" x14ac:dyDescent="0.15">
      <c r="A103" s="38"/>
      <c r="B103" s="21" t="s">
        <v>22</v>
      </c>
      <c r="C103" s="21">
        <f>[40]PARS_cds_stat!B103</f>
        <v>13</v>
      </c>
      <c r="D103" s="21">
        <f>[40]PARS_cds_stat!C103</f>
        <v>9</v>
      </c>
      <c r="E103" s="22">
        <f t="shared" ref="E103:F103" si="108">C103/(C102+C103)</f>
        <v>0.3611111111111111</v>
      </c>
      <c r="F103" s="22">
        <f t="shared" si="108"/>
        <v>0.40909090909090912</v>
      </c>
      <c r="I103" s="38"/>
      <c r="J103" s="17" t="s">
        <v>22</v>
      </c>
      <c r="K103" s="22">
        <f t="shared" si="66"/>
        <v>0.3611111111111111</v>
      </c>
      <c r="L103" s="22">
        <f t="shared" si="67"/>
        <v>0.40909090909090912</v>
      </c>
      <c r="O103" s="21">
        <v>101</v>
      </c>
      <c r="P103" s="7">
        <f t="shared" ca="1" si="89"/>
        <v>0.61538461538461542</v>
      </c>
      <c r="Q103" s="7">
        <f t="shared" ca="1" si="82"/>
        <v>0.38461538461538464</v>
      </c>
      <c r="R103" s="7">
        <f t="shared" ca="1" si="79"/>
        <v>0.63157894736842102</v>
      </c>
      <c r="S103" s="7">
        <f t="shared" ca="1" si="80"/>
        <v>0.36842105263157893</v>
      </c>
    </row>
    <row r="104" spans="1:19" x14ac:dyDescent="0.15">
      <c r="A104" s="38">
        <v>52</v>
      </c>
      <c r="B104" s="21" t="s">
        <v>21</v>
      </c>
      <c r="C104" s="21">
        <f>[40]PARS_cds_stat!B104</f>
        <v>15</v>
      </c>
      <c r="D104" s="21">
        <f>[40]PARS_cds_stat!C104</f>
        <v>14</v>
      </c>
      <c r="E104" s="22">
        <f t="shared" ref="E104:F104" si="109">C104/(C104+C105)</f>
        <v>0.46875</v>
      </c>
      <c r="F104" s="22">
        <f t="shared" si="109"/>
        <v>0.51851851851851849</v>
      </c>
      <c r="I104" s="38">
        <v>52</v>
      </c>
      <c r="J104" s="17" t="s">
        <v>21</v>
      </c>
      <c r="K104" s="22">
        <f t="shared" si="66"/>
        <v>0.46875</v>
      </c>
      <c r="L104" s="22">
        <f t="shared" si="67"/>
        <v>0.51851851851851849</v>
      </c>
      <c r="O104" s="21">
        <v>102</v>
      </c>
      <c r="P104" s="7">
        <f t="shared" ca="1" si="89"/>
        <v>0.55102040816326525</v>
      </c>
      <c r="Q104" s="7">
        <f t="shared" ca="1" si="82"/>
        <v>0.44897959183673469</v>
      </c>
      <c r="R104" s="7">
        <f t="shared" ca="1" si="79"/>
        <v>0.58536585365853655</v>
      </c>
      <c r="S104" s="7">
        <f t="shared" ca="1" si="80"/>
        <v>0.41463414634146339</v>
      </c>
    </row>
    <row r="105" spans="1:19" x14ac:dyDescent="0.15">
      <c r="A105" s="38"/>
      <c r="B105" s="21" t="s">
        <v>22</v>
      </c>
      <c r="C105" s="21">
        <f>[40]PARS_cds_stat!B105</f>
        <v>17</v>
      </c>
      <c r="D105" s="21">
        <f>[40]PARS_cds_stat!C105</f>
        <v>13</v>
      </c>
      <c r="E105" s="22">
        <f t="shared" ref="E105:F105" si="110">C105/(C104+C105)</f>
        <v>0.53125</v>
      </c>
      <c r="F105" s="22">
        <f t="shared" si="110"/>
        <v>0.48148148148148145</v>
      </c>
      <c r="I105" s="38"/>
      <c r="J105" s="17" t="s">
        <v>22</v>
      </c>
      <c r="K105" s="22">
        <f t="shared" si="66"/>
        <v>0.53125</v>
      </c>
      <c r="L105" s="22">
        <f t="shared" si="67"/>
        <v>0.48148148148148145</v>
      </c>
      <c r="O105" s="21">
        <v>103</v>
      </c>
      <c r="P105" s="7">
        <f t="shared" ca="1" si="89"/>
        <v>0.67500000000000004</v>
      </c>
      <c r="Q105" s="7">
        <f t="shared" ca="1" si="82"/>
        <v>0.32500000000000001</v>
      </c>
      <c r="R105" s="7">
        <f t="shared" ca="1" si="79"/>
        <v>0.5714285714285714</v>
      </c>
      <c r="S105" s="7">
        <f t="shared" ca="1" si="80"/>
        <v>0.42857142857142855</v>
      </c>
    </row>
    <row r="106" spans="1:19" x14ac:dyDescent="0.15">
      <c r="A106" s="38">
        <v>53</v>
      </c>
      <c r="B106" s="21" t="s">
        <v>21</v>
      </c>
      <c r="C106" s="21">
        <f>[40]PARS_cds_stat!B106</f>
        <v>19</v>
      </c>
      <c r="D106" s="21">
        <f>[40]PARS_cds_stat!C106</f>
        <v>13</v>
      </c>
      <c r="E106" s="22">
        <f t="shared" ref="E106:F106" si="111">C106/(C106+C107)</f>
        <v>0.5757575757575758</v>
      </c>
      <c r="F106" s="22">
        <f t="shared" si="111"/>
        <v>0.65</v>
      </c>
      <c r="I106" s="38">
        <v>53</v>
      </c>
      <c r="J106" s="17" t="s">
        <v>21</v>
      </c>
      <c r="K106" s="22">
        <f t="shared" si="66"/>
        <v>0.5757575757575758</v>
      </c>
      <c r="L106" s="22">
        <f t="shared" si="67"/>
        <v>0.65</v>
      </c>
      <c r="O106" s="21">
        <v>104</v>
      </c>
      <c r="P106" s="7">
        <f t="shared" ca="1" si="89"/>
        <v>0.56756756756756754</v>
      </c>
      <c r="Q106" s="7">
        <f t="shared" ca="1" si="82"/>
        <v>0.43243243243243246</v>
      </c>
      <c r="R106" s="7">
        <f t="shared" ca="1" si="79"/>
        <v>0.48275862068965519</v>
      </c>
      <c r="S106" s="7">
        <f t="shared" ca="1" si="80"/>
        <v>0.51724137931034486</v>
      </c>
    </row>
    <row r="107" spans="1:19" x14ac:dyDescent="0.15">
      <c r="A107" s="38"/>
      <c r="B107" s="21" t="s">
        <v>22</v>
      </c>
      <c r="C107" s="21">
        <f>[40]PARS_cds_stat!B107</f>
        <v>14</v>
      </c>
      <c r="D107" s="21">
        <f>[40]PARS_cds_stat!C107</f>
        <v>7</v>
      </c>
      <c r="E107" s="22">
        <f t="shared" ref="E107:F107" si="112">C107/(C106+C107)</f>
        <v>0.42424242424242425</v>
      </c>
      <c r="F107" s="22">
        <f t="shared" si="112"/>
        <v>0.35</v>
      </c>
      <c r="I107" s="38"/>
      <c r="J107" s="17" t="s">
        <v>22</v>
      </c>
      <c r="K107" s="22">
        <f t="shared" si="66"/>
        <v>0.42424242424242425</v>
      </c>
      <c r="L107" s="22">
        <f t="shared" si="67"/>
        <v>0.35</v>
      </c>
      <c r="O107" s="21">
        <v>105</v>
      </c>
      <c r="P107" s="7">
        <f t="shared" ca="1" si="89"/>
        <v>0.48484848484848486</v>
      </c>
      <c r="Q107" s="7">
        <f t="shared" ca="1" si="82"/>
        <v>0.51515151515151514</v>
      </c>
      <c r="R107" s="7">
        <f t="shared" ca="1" si="79"/>
        <v>0.41176470588235292</v>
      </c>
      <c r="S107" s="7">
        <f t="shared" ca="1" si="80"/>
        <v>0.58823529411764708</v>
      </c>
    </row>
    <row r="108" spans="1:19" x14ac:dyDescent="0.15">
      <c r="A108" s="38">
        <v>54</v>
      </c>
      <c r="B108" s="21" t="s">
        <v>21</v>
      </c>
      <c r="C108" s="21">
        <f>[40]PARS_cds_stat!B108</f>
        <v>26</v>
      </c>
      <c r="D108" s="21">
        <f>[40]PARS_cds_stat!C108</f>
        <v>19</v>
      </c>
      <c r="E108" s="22">
        <f t="shared" ref="E108:F108" si="113">C108/(C108+C109)</f>
        <v>0.63414634146341464</v>
      </c>
      <c r="F108" s="22">
        <f t="shared" si="113"/>
        <v>0.5757575757575758</v>
      </c>
      <c r="I108" s="38">
        <v>54</v>
      </c>
      <c r="J108" s="17" t="s">
        <v>21</v>
      </c>
      <c r="K108" s="22">
        <f t="shared" si="66"/>
        <v>0.63414634146341464</v>
      </c>
      <c r="L108" s="22">
        <f t="shared" si="67"/>
        <v>0.5757575757575758</v>
      </c>
      <c r="O108" s="21">
        <v>106</v>
      </c>
      <c r="P108" s="7">
        <f t="shared" ca="1" si="89"/>
        <v>0.66666666666666663</v>
      </c>
      <c r="Q108" s="7">
        <f t="shared" ca="1" si="82"/>
        <v>0.33333333333333331</v>
      </c>
      <c r="R108" s="7">
        <f t="shared" ca="1" si="79"/>
        <v>0.57692307692307687</v>
      </c>
      <c r="S108" s="7">
        <f t="shared" ca="1" si="80"/>
        <v>0.42307692307692307</v>
      </c>
    </row>
    <row r="109" spans="1:19" x14ac:dyDescent="0.15">
      <c r="A109" s="38"/>
      <c r="B109" s="21" t="s">
        <v>22</v>
      </c>
      <c r="C109" s="21">
        <f>[40]PARS_cds_stat!B109</f>
        <v>15</v>
      </c>
      <c r="D109" s="21">
        <f>[40]PARS_cds_stat!C109</f>
        <v>14</v>
      </c>
      <c r="E109" s="22">
        <f t="shared" ref="E109:F109" si="114">C109/(C108+C109)</f>
        <v>0.36585365853658536</v>
      </c>
      <c r="F109" s="22">
        <f t="shared" si="114"/>
        <v>0.42424242424242425</v>
      </c>
      <c r="I109" s="38"/>
      <c r="J109" s="17" t="s">
        <v>22</v>
      </c>
      <c r="K109" s="22">
        <f t="shared" si="66"/>
        <v>0.36585365853658536</v>
      </c>
      <c r="L109" s="22">
        <f t="shared" si="67"/>
        <v>0.42424242424242425</v>
      </c>
      <c r="O109" s="21">
        <v>107</v>
      </c>
      <c r="P109" s="7">
        <f t="shared" ca="1" si="89"/>
        <v>0.67567567567567566</v>
      </c>
      <c r="Q109" s="7">
        <f t="shared" ca="1" si="82"/>
        <v>0.32432432432432434</v>
      </c>
      <c r="R109" s="7">
        <f t="shared" ca="1" si="79"/>
        <v>0.57894736842105265</v>
      </c>
      <c r="S109" s="7">
        <f t="shared" ca="1" si="80"/>
        <v>0.42105263157894735</v>
      </c>
    </row>
    <row r="110" spans="1:19" x14ac:dyDescent="0.15">
      <c r="A110" s="38">
        <v>55</v>
      </c>
      <c r="B110" s="21" t="s">
        <v>21</v>
      </c>
      <c r="C110" s="21">
        <f>[40]PARS_cds_stat!B110</f>
        <v>18</v>
      </c>
      <c r="D110" s="21">
        <f>[40]PARS_cds_stat!C110</f>
        <v>18</v>
      </c>
      <c r="E110" s="22">
        <f t="shared" ref="E110:F110" si="115">C110/(C110+C111)</f>
        <v>0.58064516129032262</v>
      </c>
      <c r="F110" s="22">
        <f t="shared" si="115"/>
        <v>0.6</v>
      </c>
      <c r="I110" s="38">
        <v>55</v>
      </c>
      <c r="J110" s="17" t="s">
        <v>21</v>
      </c>
      <c r="K110" s="22">
        <f t="shared" si="66"/>
        <v>0.58064516129032262</v>
      </c>
      <c r="L110" s="22">
        <f t="shared" si="67"/>
        <v>0.6</v>
      </c>
      <c r="O110" s="21">
        <v>108</v>
      </c>
      <c r="P110" s="7">
        <f t="shared" ca="1" si="89"/>
        <v>0.66666666666666663</v>
      </c>
      <c r="Q110" s="7">
        <f t="shared" ca="1" si="82"/>
        <v>0.33333333333333331</v>
      </c>
      <c r="R110" s="7">
        <f t="shared" ca="1" si="79"/>
        <v>0.65625</v>
      </c>
      <c r="S110" s="7">
        <f t="shared" ca="1" si="80"/>
        <v>0.34375</v>
      </c>
    </row>
    <row r="111" spans="1:19" x14ac:dyDescent="0.15">
      <c r="A111" s="38"/>
      <c r="B111" s="21" t="s">
        <v>22</v>
      </c>
      <c r="C111" s="21">
        <f>[40]PARS_cds_stat!B111</f>
        <v>13</v>
      </c>
      <c r="D111" s="21">
        <f>[40]PARS_cds_stat!C111</f>
        <v>12</v>
      </c>
      <c r="E111" s="22">
        <f t="shared" ref="E111:F111" si="116">C111/(C110+C111)</f>
        <v>0.41935483870967744</v>
      </c>
      <c r="F111" s="22">
        <f t="shared" si="116"/>
        <v>0.4</v>
      </c>
      <c r="I111" s="38"/>
      <c r="J111" s="17" t="s">
        <v>22</v>
      </c>
      <c r="K111" s="22">
        <f t="shared" si="66"/>
        <v>0.41935483870967744</v>
      </c>
      <c r="L111" s="22">
        <f t="shared" si="67"/>
        <v>0.4</v>
      </c>
      <c r="O111" s="21">
        <v>109</v>
      </c>
      <c r="P111" s="7">
        <f t="shared" ca="1" si="89"/>
        <v>0.62790697674418605</v>
      </c>
      <c r="Q111" s="7">
        <f t="shared" ca="1" si="82"/>
        <v>0.37209302325581395</v>
      </c>
      <c r="R111" s="7">
        <f t="shared" ca="1" si="79"/>
        <v>0.69444444444444442</v>
      </c>
      <c r="S111" s="7">
        <f t="shared" ca="1" si="80"/>
        <v>0.30555555555555558</v>
      </c>
    </row>
    <row r="112" spans="1:19" x14ac:dyDescent="0.15">
      <c r="A112" s="38">
        <v>56</v>
      </c>
      <c r="B112" s="21" t="s">
        <v>21</v>
      </c>
      <c r="C112" s="21">
        <f>[40]PARS_cds_stat!B112</f>
        <v>15</v>
      </c>
      <c r="D112" s="21">
        <f>[40]PARS_cds_stat!C112</f>
        <v>23</v>
      </c>
      <c r="E112" s="22">
        <f t="shared" ref="E112:F112" si="117">C112/(C112+C113)</f>
        <v>0.4838709677419355</v>
      </c>
      <c r="F112" s="22">
        <f t="shared" si="117"/>
        <v>0.8214285714285714</v>
      </c>
      <c r="I112" s="38">
        <v>56</v>
      </c>
      <c r="J112" s="17" t="s">
        <v>21</v>
      </c>
      <c r="K112" s="22">
        <f t="shared" si="66"/>
        <v>0.4838709677419355</v>
      </c>
      <c r="L112" s="22">
        <f t="shared" si="67"/>
        <v>0.8214285714285714</v>
      </c>
      <c r="O112" s="21">
        <v>110</v>
      </c>
      <c r="P112" s="7">
        <f t="shared" ca="1" si="89"/>
        <v>0.61363636363636365</v>
      </c>
      <c r="Q112" s="7">
        <f t="shared" ca="1" si="82"/>
        <v>0.38636363636363635</v>
      </c>
      <c r="R112" s="7">
        <f t="shared" ca="1" si="79"/>
        <v>0.55000000000000004</v>
      </c>
      <c r="S112" s="7">
        <f t="shared" ca="1" si="80"/>
        <v>0.45</v>
      </c>
    </row>
    <row r="113" spans="1:19" x14ac:dyDescent="0.15">
      <c r="A113" s="38"/>
      <c r="B113" s="21" t="s">
        <v>22</v>
      </c>
      <c r="C113" s="21">
        <f>[40]PARS_cds_stat!B113</f>
        <v>16</v>
      </c>
      <c r="D113" s="21">
        <f>[40]PARS_cds_stat!C113</f>
        <v>5</v>
      </c>
      <c r="E113" s="22">
        <f t="shared" ref="E113:F113" si="118">C113/(C112+C113)</f>
        <v>0.5161290322580645</v>
      </c>
      <c r="F113" s="22">
        <f t="shared" si="118"/>
        <v>0.17857142857142858</v>
      </c>
      <c r="I113" s="38"/>
      <c r="J113" s="17" t="s">
        <v>22</v>
      </c>
      <c r="K113" s="22">
        <f t="shared" si="66"/>
        <v>0.5161290322580645</v>
      </c>
      <c r="L113" s="22">
        <f t="shared" si="67"/>
        <v>0.17857142857142858</v>
      </c>
      <c r="O113" s="21">
        <v>111</v>
      </c>
      <c r="P113" s="7">
        <f t="shared" ca="1" si="89"/>
        <v>0.71739130434782605</v>
      </c>
      <c r="Q113" s="7">
        <f t="shared" ca="1" si="82"/>
        <v>0.28260869565217389</v>
      </c>
      <c r="R113" s="7">
        <f t="shared" ca="1" si="79"/>
        <v>0.52500000000000002</v>
      </c>
      <c r="S113" s="7">
        <f t="shared" ca="1" si="80"/>
        <v>0.47499999999999998</v>
      </c>
    </row>
    <row r="114" spans="1:19" x14ac:dyDescent="0.15">
      <c r="A114" s="38">
        <v>57</v>
      </c>
      <c r="B114" s="21" t="s">
        <v>21</v>
      </c>
      <c r="C114" s="21">
        <f>[40]PARS_cds_stat!B114</f>
        <v>20</v>
      </c>
      <c r="D114" s="21">
        <f>[40]PARS_cds_stat!C114</f>
        <v>13</v>
      </c>
      <c r="E114" s="22">
        <f t="shared" ref="E114:F114" si="119">C114/(C114+C115)</f>
        <v>0.60606060606060608</v>
      </c>
      <c r="F114" s="22">
        <f t="shared" si="119"/>
        <v>0.68421052631578949</v>
      </c>
      <c r="I114" s="38">
        <v>57</v>
      </c>
      <c r="J114" s="17" t="s">
        <v>21</v>
      </c>
      <c r="K114" s="22">
        <f t="shared" si="66"/>
        <v>0.60606060606060608</v>
      </c>
      <c r="L114" s="22">
        <f t="shared" si="67"/>
        <v>0.68421052631578949</v>
      </c>
      <c r="O114" s="21">
        <v>112</v>
      </c>
      <c r="P114" s="7">
        <f t="shared" ca="1" si="89"/>
        <v>0.61016949152542377</v>
      </c>
      <c r="Q114" s="7">
        <f t="shared" ca="1" si="82"/>
        <v>0.38983050847457629</v>
      </c>
      <c r="R114" s="7">
        <f t="shared" ca="1" si="79"/>
        <v>0.5161290322580645</v>
      </c>
      <c r="S114" s="7">
        <f t="shared" ca="1" si="80"/>
        <v>0.4838709677419355</v>
      </c>
    </row>
    <row r="115" spans="1:19" x14ac:dyDescent="0.15">
      <c r="A115" s="38"/>
      <c r="B115" s="21" t="s">
        <v>22</v>
      </c>
      <c r="C115" s="21">
        <f>[40]PARS_cds_stat!B115</f>
        <v>13</v>
      </c>
      <c r="D115" s="21">
        <f>[40]PARS_cds_stat!C115</f>
        <v>6</v>
      </c>
      <c r="E115" s="22">
        <f t="shared" ref="E115:F115" si="120">C115/(C114+C115)</f>
        <v>0.39393939393939392</v>
      </c>
      <c r="F115" s="22">
        <f t="shared" si="120"/>
        <v>0.31578947368421051</v>
      </c>
      <c r="I115" s="38"/>
      <c r="J115" s="17" t="s">
        <v>22</v>
      </c>
      <c r="K115" s="22">
        <f t="shared" si="66"/>
        <v>0.39393939393939392</v>
      </c>
      <c r="L115" s="22">
        <f t="shared" si="67"/>
        <v>0.31578947368421051</v>
      </c>
      <c r="O115" s="21">
        <v>113</v>
      </c>
      <c r="P115" s="7">
        <f t="shared" ca="1" si="89"/>
        <v>0.55769230769230771</v>
      </c>
      <c r="Q115" s="7">
        <f t="shared" ca="1" si="82"/>
        <v>0.44230769230769229</v>
      </c>
      <c r="R115" s="7">
        <f t="shared" ca="1" si="79"/>
        <v>0.62222222222222223</v>
      </c>
      <c r="S115" s="7">
        <f t="shared" ca="1" si="80"/>
        <v>0.37777777777777777</v>
      </c>
    </row>
    <row r="116" spans="1:19" x14ac:dyDescent="0.15">
      <c r="A116" s="38">
        <v>58</v>
      </c>
      <c r="B116" s="21" t="s">
        <v>21</v>
      </c>
      <c r="C116" s="21">
        <f>[40]PARS_cds_stat!B116</f>
        <v>19</v>
      </c>
      <c r="D116" s="21">
        <f>[40]PARS_cds_stat!C116</f>
        <v>15</v>
      </c>
      <c r="E116" s="22">
        <f t="shared" ref="E116:F116" si="121">C116/(C116+C117)</f>
        <v>0.6333333333333333</v>
      </c>
      <c r="F116" s="22">
        <f t="shared" si="121"/>
        <v>0.65217391304347827</v>
      </c>
      <c r="I116" s="38">
        <v>58</v>
      </c>
      <c r="J116" s="17" t="s">
        <v>21</v>
      </c>
      <c r="K116" s="22">
        <f t="shared" si="66"/>
        <v>0.6333333333333333</v>
      </c>
      <c r="L116" s="22">
        <f t="shared" si="67"/>
        <v>0.65217391304347827</v>
      </c>
      <c r="O116" s="21">
        <v>114</v>
      </c>
      <c r="P116" s="7">
        <f t="shared" ca="1" si="89"/>
        <v>0.57627118644067798</v>
      </c>
      <c r="Q116" s="7">
        <f t="shared" ca="1" si="82"/>
        <v>0.42372881355932202</v>
      </c>
      <c r="R116" s="7">
        <f t="shared" ca="1" si="79"/>
        <v>0.45945945945945948</v>
      </c>
      <c r="S116" s="7">
        <f t="shared" ca="1" si="80"/>
        <v>0.54054054054054057</v>
      </c>
    </row>
    <row r="117" spans="1:19" x14ac:dyDescent="0.15">
      <c r="A117" s="38"/>
      <c r="B117" s="21" t="s">
        <v>22</v>
      </c>
      <c r="C117" s="21">
        <f>[40]PARS_cds_stat!B117</f>
        <v>11</v>
      </c>
      <c r="D117" s="21">
        <f>[40]PARS_cds_stat!C117</f>
        <v>8</v>
      </c>
      <c r="E117" s="22">
        <f t="shared" ref="E117:F117" si="122">C117/(C116+C117)</f>
        <v>0.36666666666666664</v>
      </c>
      <c r="F117" s="22">
        <f t="shared" si="122"/>
        <v>0.34782608695652173</v>
      </c>
      <c r="I117" s="38"/>
      <c r="J117" s="17" t="s">
        <v>22</v>
      </c>
      <c r="K117" s="22">
        <f t="shared" si="66"/>
        <v>0.36666666666666664</v>
      </c>
      <c r="L117" s="22">
        <f t="shared" si="67"/>
        <v>0.34782608695652173</v>
      </c>
      <c r="O117" s="21">
        <v>115</v>
      </c>
      <c r="P117" s="7">
        <f t="shared" ca="1" si="89"/>
        <v>0.62068965517241381</v>
      </c>
      <c r="Q117" s="7">
        <f t="shared" ca="1" si="82"/>
        <v>0.37931034482758619</v>
      </c>
      <c r="R117" s="7">
        <f t="shared" ca="1" si="79"/>
        <v>0.50909090909090904</v>
      </c>
      <c r="S117" s="7">
        <f t="shared" ca="1" si="80"/>
        <v>0.49090909090909091</v>
      </c>
    </row>
    <row r="118" spans="1:19" x14ac:dyDescent="0.15">
      <c r="A118" s="38">
        <v>59</v>
      </c>
      <c r="B118" s="21" t="s">
        <v>21</v>
      </c>
      <c r="C118" s="21">
        <f>[40]PARS_cds_stat!B118</f>
        <v>26</v>
      </c>
      <c r="D118" s="21">
        <f>[40]PARS_cds_stat!C118</f>
        <v>17</v>
      </c>
      <c r="E118" s="22">
        <f t="shared" ref="E118:F118" si="123">C118/(C118+C119)</f>
        <v>0.74285714285714288</v>
      </c>
      <c r="F118" s="22">
        <f t="shared" si="123"/>
        <v>0.58620689655172409</v>
      </c>
      <c r="I118" s="38">
        <v>59</v>
      </c>
      <c r="J118" s="17" t="s">
        <v>21</v>
      </c>
      <c r="K118" s="22">
        <f t="shared" si="66"/>
        <v>0.74285714285714288</v>
      </c>
      <c r="L118" s="22">
        <f t="shared" si="67"/>
        <v>0.58620689655172409</v>
      </c>
      <c r="O118" s="21">
        <v>116</v>
      </c>
      <c r="P118" s="7">
        <f t="shared" ca="1" si="89"/>
        <v>0.56521739130434778</v>
      </c>
      <c r="Q118" s="7">
        <f t="shared" ca="1" si="82"/>
        <v>0.43478260869565216</v>
      </c>
      <c r="R118" s="7">
        <f t="shared" ca="1" si="79"/>
        <v>0.69565217391304346</v>
      </c>
      <c r="S118" s="7">
        <f t="shared" ca="1" si="80"/>
        <v>0.30434782608695654</v>
      </c>
    </row>
    <row r="119" spans="1:19" x14ac:dyDescent="0.15">
      <c r="A119" s="38"/>
      <c r="B119" s="21" t="s">
        <v>22</v>
      </c>
      <c r="C119" s="21">
        <f>[40]PARS_cds_stat!B119</f>
        <v>9</v>
      </c>
      <c r="D119" s="21">
        <f>[40]PARS_cds_stat!C119</f>
        <v>12</v>
      </c>
      <c r="E119" s="22">
        <f t="shared" ref="E119:F119" si="124">C119/(C118+C119)</f>
        <v>0.25714285714285712</v>
      </c>
      <c r="F119" s="22">
        <f t="shared" si="124"/>
        <v>0.41379310344827586</v>
      </c>
      <c r="I119" s="38"/>
      <c r="J119" s="17" t="s">
        <v>22</v>
      </c>
      <c r="K119" s="22">
        <f t="shared" si="66"/>
        <v>0.25714285714285712</v>
      </c>
      <c r="L119" s="22">
        <f t="shared" si="67"/>
        <v>0.41379310344827586</v>
      </c>
      <c r="O119" s="21">
        <v>117</v>
      </c>
      <c r="P119" s="7">
        <f t="shared" ca="1" si="89"/>
        <v>0.68</v>
      </c>
      <c r="Q119" s="7">
        <f t="shared" ca="1" si="82"/>
        <v>0.32</v>
      </c>
      <c r="R119" s="7">
        <f t="shared" ca="1" si="79"/>
        <v>0.68571428571428572</v>
      </c>
      <c r="S119" s="7">
        <f t="shared" ca="1" si="80"/>
        <v>0.31428571428571428</v>
      </c>
    </row>
    <row r="120" spans="1:19" x14ac:dyDescent="0.15">
      <c r="A120" s="38">
        <v>60</v>
      </c>
      <c r="B120" s="21" t="s">
        <v>21</v>
      </c>
      <c r="C120" s="21">
        <f>[40]PARS_cds_stat!B120</f>
        <v>14</v>
      </c>
      <c r="D120" s="21">
        <f>[40]PARS_cds_stat!C120</f>
        <v>13</v>
      </c>
      <c r="E120" s="22">
        <f t="shared" ref="E120:F120" si="125">C120/(C120+C121)</f>
        <v>0.73684210526315785</v>
      </c>
      <c r="F120" s="22">
        <f t="shared" si="125"/>
        <v>0.59090909090909094</v>
      </c>
      <c r="I120" s="38">
        <v>60</v>
      </c>
      <c r="J120" s="17" t="s">
        <v>21</v>
      </c>
      <c r="K120" s="22">
        <f t="shared" si="66"/>
        <v>0.73684210526315785</v>
      </c>
      <c r="L120" s="22">
        <f t="shared" si="67"/>
        <v>0.59090909090909094</v>
      </c>
      <c r="O120" s="21">
        <v>118</v>
      </c>
      <c r="P120" s="7">
        <f t="shared" ca="1" si="89"/>
        <v>0.65384615384615385</v>
      </c>
      <c r="Q120" s="7">
        <f t="shared" ca="1" si="82"/>
        <v>0.34615384615384615</v>
      </c>
      <c r="R120" s="7">
        <f t="shared" ca="1" si="79"/>
        <v>0.60344827586206895</v>
      </c>
      <c r="S120" s="7">
        <f t="shared" ca="1" si="80"/>
        <v>0.39655172413793105</v>
      </c>
    </row>
    <row r="121" spans="1:19" x14ac:dyDescent="0.15">
      <c r="A121" s="38"/>
      <c r="B121" s="21" t="s">
        <v>22</v>
      </c>
      <c r="C121" s="21">
        <f>[40]PARS_cds_stat!B121</f>
        <v>5</v>
      </c>
      <c r="D121" s="21">
        <f>[40]PARS_cds_stat!C121</f>
        <v>9</v>
      </c>
      <c r="E121" s="22">
        <f t="shared" ref="E121:F121" si="126">C121/(C120+C121)</f>
        <v>0.26315789473684209</v>
      </c>
      <c r="F121" s="22">
        <f t="shared" si="126"/>
        <v>0.40909090909090912</v>
      </c>
      <c r="I121" s="38"/>
      <c r="J121" s="17" t="s">
        <v>22</v>
      </c>
      <c r="K121" s="22">
        <f t="shared" si="66"/>
        <v>0.26315789473684209</v>
      </c>
      <c r="L121" s="22">
        <f t="shared" si="67"/>
        <v>0.40909090909090912</v>
      </c>
      <c r="O121" s="21">
        <v>119</v>
      </c>
      <c r="P121" s="7">
        <f t="shared" ca="1" si="89"/>
        <v>0.68131868131868134</v>
      </c>
      <c r="Q121" s="7">
        <f t="shared" ca="1" si="82"/>
        <v>0.31868131868131866</v>
      </c>
      <c r="R121" s="7">
        <f t="shared" ca="1" si="79"/>
        <v>0.56060606060606055</v>
      </c>
      <c r="S121" s="7">
        <f t="shared" ca="1" si="80"/>
        <v>0.43939393939393939</v>
      </c>
    </row>
    <row r="122" spans="1:19" x14ac:dyDescent="0.15">
      <c r="A122" s="38">
        <v>61</v>
      </c>
      <c r="B122" s="21" t="s">
        <v>21</v>
      </c>
      <c r="C122" s="21">
        <f>[40]PARS_cds_stat!B122</f>
        <v>15</v>
      </c>
      <c r="D122" s="21">
        <f>[40]PARS_cds_stat!C122</f>
        <v>12</v>
      </c>
      <c r="E122" s="22">
        <f t="shared" ref="E122:F122" si="127">C122/(C122+C123)</f>
        <v>0.57692307692307687</v>
      </c>
      <c r="F122" s="22">
        <f t="shared" si="127"/>
        <v>0.5714285714285714</v>
      </c>
      <c r="I122" s="38">
        <v>61</v>
      </c>
      <c r="J122" s="17" t="s">
        <v>21</v>
      </c>
      <c r="K122" s="22">
        <f t="shared" si="66"/>
        <v>0.57692307692307687</v>
      </c>
      <c r="L122" s="22">
        <f t="shared" si="67"/>
        <v>0.5714285714285714</v>
      </c>
      <c r="O122" s="21">
        <v>120</v>
      </c>
      <c r="P122" s="7">
        <f t="shared" ca="1" si="89"/>
        <v>0.65079365079365081</v>
      </c>
      <c r="Q122" s="7">
        <f t="shared" ca="1" si="82"/>
        <v>0.34920634920634919</v>
      </c>
      <c r="R122" s="7">
        <f t="shared" ca="1" si="79"/>
        <v>0.45098039215686275</v>
      </c>
      <c r="S122" s="7">
        <f t="shared" ca="1" si="80"/>
        <v>0.5490196078431373</v>
      </c>
    </row>
    <row r="123" spans="1:19" x14ac:dyDescent="0.15">
      <c r="A123" s="38"/>
      <c r="B123" s="21" t="s">
        <v>22</v>
      </c>
      <c r="C123" s="21">
        <f>[40]PARS_cds_stat!B123</f>
        <v>11</v>
      </c>
      <c r="D123" s="21">
        <f>[40]PARS_cds_stat!C123</f>
        <v>9</v>
      </c>
      <c r="E123" s="22">
        <f t="shared" ref="E123:F123" si="128">C123/(C122+C123)</f>
        <v>0.42307692307692307</v>
      </c>
      <c r="F123" s="22">
        <f t="shared" si="128"/>
        <v>0.42857142857142855</v>
      </c>
      <c r="I123" s="38"/>
      <c r="J123" s="17" t="s">
        <v>22</v>
      </c>
      <c r="K123" s="22">
        <f t="shared" si="66"/>
        <v>0.42307692307692307</v>
      </c>
      <c r="L123" s="22">
        <f t="shared" si="67"/>
        <v>0.42857142857142855</v>
      </c>
      <c r="O123" s="21">
        <v>121</v>
      </c>
      <c r="P123" s="7">
        <f t="shared" ca="1" si="89"/>
        <v>0.60465116279069764</v>
      </c>
      <c r="Q123" s="7">
        <f t="shared" ca="1" si="82"/>
        <v>0.39534883720930231</v>
      </c>
      <c r="R123" s="7">
        <f t="shared" ca="1" si="79"/>
        <v>0.5</v>
      </c>
      <c r="S123" s="7">
        <f t="shared" ca="1" si="80"/>
        <v>0.5</v>
      </c>
    </row>
    <row r="124" spans="1:19" x14ac:dyDescent="0.15">
      <c r="A124" s="38">
        <v>62</v>
      </c>
      <c r="B124" s="21" t="s">
        <v>21</v>
      </c>
      <c r="C124" s="21">
        <f>[40]PARS_cds_stat!B124</f>
        <v>17</v>
      </c>
      <c r="D124" s="21">
        <f>[40]PARS_cds_stat!C124</f>
        <v>17</v>
      </c>
      <c r="E124" s="22">
        <f t="shared" ref="E124:F124" si="129">C124/(C124+C125)</f>
        <v>0.62962962962962965</v>
      </c>
      <c r="F124" s="22">
        <f t="shared" si="129"/>
        <v>0.56666666666666665</v>
      </c>
      <c r="I124" s="38">
        <v>62</v>
      </c>
      <c r="J124" s="17" t="s">
        <v>21</v>
      </c>
      <c r="K124" s="22">
        <f t="shared" si="66"/>
        <v>0.62962962962962965</v>
      </c>
      <c r="L124" s="22">
        <f t="shared" si="67"/>
        <v>0.56666666666666665</v>
      </c>
      <c r="O124" s="21">
        <v>122</v>
      </c>
      <c r="P124" s="7">
        <f t="shared" ca="1" si="89"/>
        <v>0.62184873949579833</v>
      </c>
      <c r="Q124" s="7">
        <f t="shared" ca="1" si="82"/>
        <v>0.37815126050420167</v>
      </c>
      <c r="R124" s="7">
        <f t="shared" ca="1" si="79"/>
        <v>0.52564102564102566</v>
      </c>
      <c r="S124" s="7">
        <f t="shared" ca="1" si="80"/>
        <v>0.47435897435897434</v>
      </c>
    </row>
    <row r="125" spans="1:19" x14ac:dyDescent="0.15">
      <c r="A125" s="38"/>
      <c r="B125" s="21" t="s">
        <v>22</v>
      </c>
      <c r="C125" s="21">
        <f>[40]PARS_cds_stat!B125</f>
        <v>10</v>
      </c>
      <c r="D125" s="21">
        <f>[40]PARS_cds_stat!C125</f>
        <v>13</v>
      </c>
      <c r="E125" s="22">
        <f t="shared" ref="E125:F125" si="130">C125/(C124+C125)</f>
        <v>0.37037037037037035</v>
      </c>
      <c r="F125" s="22">
        <f t="shared" si="130"/>
        <v>0.43333333333333335</v>
      </c>
      <c r="I125" s="38"/>
      <c r="J125" s="17" t="s">
        <v>22</v>
      </c>
      <c r="K125" s="22">
        <f t="shared" si="66"/>
        <v>0.37037037037037035</v>
      </c>
      <c r="L125" s="22">
        <f t="shared" si="67"/>
        <v>0.43333333333333335</v>
      </c>
      <c r="O125" s="21">
        <v>123</v>
      </c>
      <c r="P125" s="7">
        <f t="shared" ca="1" si="89"/>
        <v>0.55752212389380529</v>
      </c>
      <c r="Q125" s="7">
        <f t="shared" ca="1" si="82"/>
        <v>0.44247787610619471</v>
      </c>
      <c r="R125" s="7">
        <f t="shared" ca="1" si="79"/>
        <v>0.56666666666666665</v>
      </c>
      <c r="S125" s="7">
        <f t="shared" ca="1" si="80"/>
        <v>0.43333333333333335</v>
      </c>
    </row>
    <row r="126" spans="1:19" x14ac:dyDescent="0.15">
      <c r="A126" s="38">
        <v>63</v>
      </c>
      <c r="B126" s="21" t="s">
        <v>21</v>
      </c>
      <c r="C126" s="21">
        <f>[40]PARS_cds_stat!B126</f>
        <v>15</v>
      </c>
      <c r="D126" s="21">
        <f>[40]PARS_cds_stat!C126</f>
        <v>22</v>
      </c>
      <c r="E126" s="22">
        <f t="shared" ref="E126:F126" si="131">C126/(C126+C127)</f>
        <v>0.625</v>
      </c>
      <c r="F126" s="22">
        <f t="shared" si="131"/>
        <v>0.6470588235294118</v>
      </c>
      <c r="I126" s="38">
        <v>63</v>
      </c>
      <c r="J126" s="17" t="s">
        <v>21</v>
      </c>
      <c r="K126" s="22">
        <f t="shared" si="66"/>
        <v>0.625</v>
      </c>
      <c r="L126" s="22">
        <f t="shared" si="67"/>
        <v>0.6470588235294118</v>
      </c>
      <c r="O126" s="21">
        <v>124</v>
      </c>
      <c r="P126" s="7">
        <f t="shared" ca="1" si="89"/>
        <v>0.61538461538461542</v>
      </c>
      <c r="Q126" s="7">
        <f t="shared" ca="1" si="82"/>
        <v>0.38461538461538464</v>
      </c>
      <c r="R126" s="7">
        <f t="shared" ca="1" si="79"/>
        <v>0.4942528735632184</v>
      </c>
      <c r="S126" s="7">
        <f t="shared" ca="1" si="80"/>
        <v>0.50574712643678166</v>
      </c>
    </row>
    <row r="127" spans="1:19" x14ac:dyDescent="0.15">
      <c r="A127" s="38"/>
      <c r="B127" s="21" t="s">
        <v>22</v>
      </c>
      <c r="C127" s="21">
        <f>[40]PARS_cds_stat!B127</f>
        <v>9</v>
      </c>
      <c r="D127" s="21">
        <f>[40]PARS_cds_stat!C127</f>
        <v>12</v>
      </c>
      <c r="E127" s="22">
        <f t="shared" ref="E127:F127" si="132">C127/(C126+C127)</f>
        <v>0.375</v>
      </c>
      <c r="F127" s="22">
        <f t="shared" si="132"/>
        <v>0.35294117647058826</v>
      </c>
      <c r="I127" s="38"/>
      <c r="J127" s="17" t="s">
        <v>22</v>
      </c>
      <c r="K127" s="22">
        <f t="shared" si="66"/>
        <v>0.375</v>
      </c>
      <c r="L127" s="22">
        <f t="shared" si="67"/>
        <v>0.35294117647058826</v>
      </c>
      <c r="O127" s="21">
        <v>125</v>
      </c>
      <c r="P127" s="7">
        <f t="shared" ca="1" si="89"/>
        <v>0.65086206896551724</v>
      </c>
      <c r="Q127" s="7">
        <f t="shared" ca="1" si="82"/>
        <v>0.34913793103448276</v>
      </c>
      <c r="R127" s="7">
        <f t="shared" ca="1" si="79"/>
        <v>0.53191489361702127</v>
      </c>
      <c r="S127" s="7">
        <f t="shared" ca="1" si="80"/>
        <v>0.46808510638297873</v>
      </c>
    </row>
    <row r="128" spans="1:19" x14ac:dyDescent="0.15">
      <c r="A128" s="38">
        <v>64</v>
      </c>
      <c r="B128" s="21" t="s">
        <v>21</v>
      </c>
      <c r="C128" s="21">
        <f>[40]PARS_cds_stat!B128</f>
        <v>22</v>
      </c>
      <c r="D128" s="21">
        <f>[40]PARS_cds_stat!C128</f>
        <v>13</v>
      </c>
      <c r="E128" s="22">
        <f t="shared" ref="E128:F128" si="133">C128/(C128+C129)</f>
        <v>0.6470588235294118</v>
      </c>
      <c r="F128" s="22">
        <f t="shared" si="133"/>
        <v>0.54166666666666663</v>
      </c>
      <c r="I128" s="38">
        <v>64</v>
      </c>
      <c r="J128" s="17" t="s">
        <v>21</v>
      </c>
      <c r="K128" s="22">
        <f t="shared" si="66"/>
        <v>0.6470588235294118</v>
      </c>
      <c r="L128" s="22">
        <f t="shared" si="67"/>
        <v>0.54166666666666663</v>
      </c>
      <c r="O128" s="21">
        <v>126</v>
      </c>
      <c r="P128" s="7">
        <f t="shared" ca="1" si="89"/>
        <v>0.62962962962962965</v>
      </c>
      <c r="Q128" s="7">
        <f t="shared" ca="1" si="82"/>
        <v>0.37037037037037035</v>
      </c>
      <c r="R128" s="7">
        <f t="shared" ca="1" si="79"/>
        <v>0.52287581699346408</v>
      </c>
      <c r="S128" s="7">
        <f t="shared" ca="1" si="80"/>
        <v>0.47712418300653597</v>
      </c>
    </row>
    <row r="129" spans="1:19" x14ac:dyDescent="0.15">
      <c r="A129" s="38"/>
      <c r="B129" s="21" t="s">
        <v>22</v>
      </c>
      <c r="C129" s="21">
        <f>[40]PARS_cds_stat!B129</f>
        <v>12</v>
      </c>
      <c r="D129" s="21">
        <f>[40]PARS_cds_stat!C129</f>
        <v>11</v>
      </c>
      <c r="E129" s="22">
        <f t="shared" ref="E129:F129" si="134">C129/(C128+C129)</f>
        <v>0.35294117647058826</v>
      </c>
      <c r="F129" s="22">
        <f t="shared" si="134"/>
        <v>0.45833333333333331</v>
      </c>
      <c r="I129" s="38"/>
      <c r="J129" s="17" t="s">
        <v>22</v>
      </c>
      <c r="K129" s="22">
        <f t="shared" si="66"/>
        <v>0.35294117647058826</v>
      </c>
      <c r="L129" s="22">
        <f t="shared" si="67"/>
        <v>0.45833333333333331</v>
      </c>
      <c r="O129" s="21">
        <v>127</v>
      </c>
      <c r="P129" s="7">
        <f t="shared" ca="1" si="89"/>
        <v>0.65205091937765203</v>
      </c>
      <c r="Q129" s="7">
        <f t="shared" ca="1" si="82"/>
        <v>0.34794908062234797</v>
      </c>
      <c r="R129" s="7">
        <f t="shared" ca="1" si="79"/>
        <v>0.57677165354330706</v>
      </c>
      <c r="S129" s="7">
        <f t="shared" ca="1" si="80"/>
        <v>0.42322834645669294</v>
      </c>
    </row>
    <row r="130" spans="1:19" x14ac:dyDescent="0.15">
      <c r="A130" s="38">
        <v>65</v>
      </c>
      <c r="B130" s="21" t="s">
        <v>21</v>
      </c>
      <c r="C130" s="21">
        <f>[40]PARS_cds_stat!B130</f>
        <v>21</v>
      </c>
      <c r="D130" s="21">
        <f>[40]PARS_cds_stat!C130</f>
        <v>13</v>
      </c>
      <c r="E130" s="22">
        <f t="shared" ref="E130:F130" si="135">C130/(C130+C131)</f>
        <v>0.7</v>
      </c>
      <c r="F130" s="22">
        <f t="shared" si="135"/>
        <v>0.54166666666666663</v>
      </c>
      <c r="I130" s="38">
        <v>65</v>
      </c>
      <c r="J130" s="17" t="s">
        <v>21</v>
      </c>
      <c r="K130" s="22">
        <f t="shared" ref="K130:K193" si="136">E130</f>
        <v>0.7</v>
      </c>
      <c r="L130" s="22">
        <f t="shared" ref="L130:L193" si="137">F130</f>
        <v>0.54166666666666663</v>
      </c>
      <c r="O130"/>
      <c r="P130"/>
      <c r="Q130"/>
      <c r="R130"/>
      <c r="S130"/>
    </row>
    <row r="131" spans="1:19" x14ac:dyDescent="0.15">
      <c r="A131" s="38"/>
      <c r="B131" s="21" t="s">
        <v>22</v>
      </c>
      <c r="C131" s="21">
        <f>[40]PARS_cds_stat!B131</f>
        <v>9</v>
      </c>
      <c r="D131" s="21">
        <f>[40]PARS_cds_stat!C131</f>
        <v>11</v>
      </c>
      <c r="E131" s="22">
        <f t="shared" ref="E131:F131" si="138">C131/(C130+C131)</f>
        <v>0.3</v>
      </c>
      <c r="F131" s="22">
        <f t="shared" si="138"/>
        <v>0.45833333333333331</v>
      </c>
      <c r="I131" s="38"/>
      <c r="J131" s="17" t="s">
        <v>22</v>
      </c>
      <c r="K131" s="22">
        <f t="shared" si="136"/>
        <v>0.3</v>
      </c>
      <c r="L131" s="22">
        <f t="shared" si="137"/>
        <v>0.45833333333333331</v>
      </c>
      <c r="O131"/>
      <c r="P131"/>
      <c r="Q131"/>
      <c r="R131"/>
      <c r="S131"/>
    </row>
    <row r="132" spans="1:19" x14ac:dyDescent="0.15">
      <c r="A132" s="38">
        <v>66</v>
      </c>
      <c r="B132" s="21" t="s">
        <v>21</v>
      </c>
      <c r="C132" s="21">
        <f>[40]PARS_cds_stat!B132</f>
        <v>14</v>
      </c>
      <c r="D132" s="21">
        <f>[40]PARS_cds_stat!C132</f>
        <v>21</v>
      </c>
      <c r="E132" s="22">
        <f t="shared" ref="E132:F132" si="139">C132/(C132+C133)</f>
        <v>0.51851851851851849</v>
      </c>
      <c r="F132" s="22">
        <f t="shared" si="139"/>
        <v>0.72413793103448276</v>
      </c>
      <c r="I132" s="38">
        <v>66</v>
      </c>
      <c r="J132" s="17" t="s">
        <v>21</v>
      </c>
      <c r="K132" s="22">
        <f t="shared" si="136"/>
        <v>0.51851851851851849</v>
      </c>
      <c r="L132" s="22">
        <f t="shared" si="137"/>
        <v>0.72413793103448276</v>
      </c>
      <c r="O132"/>
      <c r="P132"/>
      <c r="Q132"/>
      <c r="R132"/>
      <c r="S132"/>
    </row>
    <row r="133" spans="1:19" x14ac:dyDescent="0.15">
      <c r="A133" s="38"/>
      <c r="B133" s="21" t="s">
        <v>22</v>
      </c>
      <c r="C133" s="21">
        <f>[40]PARS_cds_stat!B133</f>
        <v>13</v>
      </c>
      <c r="D133" s="21">
        <f>[40]PARS_cds_stat!C133</f>
        <v>8</v>
      </c>
      <c r="E133" s="22">
        <f t="shared" ref="E133:F133" si="140">C133/(C132+C133)</f>
        <v>0.48148148148148145</v>
      </c>
      <c r="F133" s="22">
        <f t="shared" si="140"/>
        <v>0.27586206896551724</v>
      </c>
      <c r="I133" s="38"/>
      <c r="J133" s="17" t="s">
        <v>22</v>
      </c>
      <c r="K133" s="22">
        <f t="shared" si="136"/>
        <v>0.48148148148148145</v>
      </c>
      <c r="L133" s="22">
        <f t="shared" si="137"/>
        <v>0.27586206896551724</v>
      </c>
      <c r="O133"/>
      <c r="P133"/>
      <c r="Q133"/>
      <c r="R133"/>
      <c r="S133"/>
    </row>
    <row r="134" spans="1:19" x14ac:dyDescent="0.15">
      <c r="A134" s="38">
        <v>67</v>
      </c>
      <c r="B134" s="21" t="s">
        <v>21</v>
      </c>
      <c r="C134" s="21">
        <f>[40]PARS_cds_stat!B134</f>
        <v>14</v>
      </c>
      <c r="D134" s="21">
        <f>[40]PARS_cds_stat!C134</f>
        <v>17</v>
      </c>
      <c r="E134" s="22">
        <f t="shared" ref="E134:F134" si="141">C134/(C134+C135)</f>
        <v>0.42424242424242425</v>
      </c>
      <c r="F134" s="22">
        <f t="shared" si="141"/>
        <v>0.65384615384615385</v>
      </c>
      <c r="I134" s="38">
        <v>67</v>
      </c>
      <c r="J134" s="17" t="s">
        <v>21</v>
      </c>
      <c r="K134" s="22">
        <f t="shared" si="136"/>
        <v>0.42424242424242425</v>
      </c>
      <c r="L134" s="22">
        <f t="shared" si="137"/>
        <v>0.65384615384615385</v>
      </c>
      <c r="O134"/>
      <c r="P134"/>
      <c r="Q134"/>
      <c r="R134"/>
      <c r="S134"/>
    </row>
    <row r="135" spans="1:19" x14ac:dyDescent="0.15">
      <c r="A135" s="38"/>
      <c r="B135" s="21" t="s">
        <v>22</v>
      </c>
      <c r="C135" s="21">
        <f>[40]PARS_cds_stat!B135</f>
        <v>19</v>
      </c>
      <c r="D135" s="21">
        <f>[40]PARS_cds_stat!C135</f>
        <v>9</v>
      </c>
      <c r="E135" s="22">
        <f t="shared" ref="E135:F135" si="142">C135/(C134+C135)</f>
        <v>0.5757575757575758</v>
      </c>
      <c r="F135" s="22">
        <f t="shared" si="142"/>
        <v>0.34615384615384615</v>
      </c>
      <c r="I135" s="38"/>
      <c r="J135" s="17" t="s">
        <v>22</v>
      </c>
      <c r="K135" s="22">
        <f t="shared" si="136"/>
        <v>0.5757575757575758</v>
      </c>
      <c r="L135" s="22">
        <f t="shared" si="137"/>
        <v>0.34615384615384615</v>
      </c>
      <c r="P135" s="24"/>
      <c r="Q135" s="24"/>
      <c r="R135" s="24"/>
      <c r="S135" s="24"/>
    </row>
    <row r="136" spans="1:19" x14ac:dyDescent="0.15">
      <c r="A136" s="38">
        <v>68</v>
      </c>
      <c r="B136" s="21" t="s">
        <v>21</v>
      </c>
      <c r="C136" s="21">
        <f>[40]PARS_cds_stat!B136</f>
        <v>22</v>
      </c>
      <c r="D136" s="21">
        <f>[40]PARS_cds_stat!C136</f>
        <v>19</v>
      </c>
      <c r="E136" s="22">
        <f t="shared" ref="E136:F136" si="143">C136/(C136+C137)</f>
        <v>0.57894736842105265</v>
      </c>
      <c r="F136" s="22">
        <f t="shared" si="143"/>
        <v>0.59375</v>
      </c>
      <c r="I136" s="38">
        <v>68</v>
      </c>
      <c r="J136" s="17" t="s">
        <v>21</v>
      </c>
      <c r="K136" s="22">
        <f t="shared" si="136"/>
        <v>0.57894736842105265</v>
      </c>
      <c r="L136" s="22">
        <f t="shared" si="137"/>
        <v>0.59375</v>
      </c>
      <c r="P136" s="24"/>
      <c r="Q136" s="24"/>
      <c r="R136" s="24"/>
      <c r="S136" s="24"/>
    </row>
    <row r="137" spans="1:19" x14ac:dyDescent="0.15">
      <c r="A137" s="38"/>
      <c r="B137" s="21" t="s">
        <v>22</v>
      </c>
      <c r="C137" s="21">
        <f>[40]PARS_cds_stat!B137</f>
        <v>16</v>
      </c>
      <c r="D137" s="21">
        <f>[40]PARS_cds_stat!C137</f>
        <v>13</v>
      </c>
      <c r="E137" s="22">
        <f t="shared" ref="E137:F137" si="144">C137/(C136+C137)</f>
        <v>0.42105263157894735</v>
      </c>
      <c r="F137" s="22">
        <f t="shared" si="144"/>
        <v>0.40625</v>
      </c>
      <c r="I137" s="38"/>
      <c r="J137" s="17" t="s">
        <v>22</v>
      </c>
      <c r="K137" s="22">
        <f t="shared" si="136"/>
        <v>0.42105263157894735</v>
      </c>
      <c r="L137" s="22">
        <f t="shared" si="137"/>
        <v>0.40625</v>
      </c>
      <c r="P137" s="24"/>
      <c r="Q137" s="24"/>
      <c r="R137" s="24"/>
      <c r="S137" s="24"/>
    </row>
    <row r="138" spans="1:19" x14ac:dyDescent="0.15">
      <c r="A138" s="38">
        <v>69</v>
      </c>
      <c r="B138" s="21" t="s">
        <v>21</v>
      </c>
      <c r="C138" s="21">
        <f>[40]PARS_cds_stat!B138</f>
        <v>19</v>
      </c>
      <c r="D138" s="21">
        <f>[40]PARS_cds_stat!C138</f>
        <v>11</v>
      </c>
      <c r="E138" s="22">
        <f t="shared" ref="E138:F138" si="145">C138/(C138+C139)</f>
        <v>0.76</v>
      </c>
      <c r="F138" s="22">
        <f t="shared" si="145"/>
        <v>0.57894736842105265</v>
      </c>
      <c r="I138" s="38">
        <v>69</v>
      </c>
      <c r="J138" s="17" t="s">
        <v>21</v>
      </c>
      <c r="K138" s="22">
        <f t="shared" si="136"/>
        <v>0.76</v>
      </c>
      <c r="L138" s="22">
        <f t="shared" si="137"/>
        <v>0.57894736842105265</v>
      </c>
      <c r="P138" s="24"/>
      <c r="Q138" s="24"/>
      <c r="R138" s="24"/>
      <c r="S138" s="24"/>
    </row>
    <row r="139" spans="1:19" x14ac:dyDescent="0.15">
      <c r="A139" s="38"/>
      <c r="B139" s="21" t="s">
        <v>22</v>
      </c>
      <c r="C139" s="21">
        <f>[40]PARS_cds_stat!B139</f>
        <v>6</v>
      </c>
      <c r="D139" s="21">
        <f>[40]PARS_cds_stat!C139</f>
        <v>8</v>
      </c>
      <c r="E139" s="22">
        <f t="shared" ref="E139:F139" si="146">C139/(C138+C139)</f>
        <v>0.24</v>
      </c>
      <c r="F139" s="22">
        <f t="shared" si="146"/>
        <v>0.42105263157894735</v>
      </c>
      <c r="I139" s="38"/>
      <c r="J139" s="17" t="s">
        <v>22</v>
      </c>
      <c r="K139" s="22">
        <f t="shared" si="136"/>
        <v>0.24</v>
      </c>
      <c r="L139" s="22">
        <f t="shared" si="137"/>
        <v>0.42105263157894735</v>
      </c>
      <c r="P139" s="24"/>
      <c r="Q139" s="24"/>
      <c r="R139" s="24"/>
      <c r="S139" s="24"/>
    </row>
    <row r="140" spans="1:19" x14ac:dyDescent="0.15">
      <c r="A140" s="38">
        <v>70</v>
      </c>
      <c r="B140" s="21" t="s">
        <v>21</v>
      </c>
      <c r="C140" s="21">
        <f>[40]PARS_cds_stat!B140</f>
        <v>16</v>
      </c>
      <c r="D140" s="21">
        <f>[40]PARS_cds_stat!C140</f>
        <v>12</v>
      </c>
      <c r="E140" s="22">
        <f t="shared" ref="E140:F140" si="147">C140/(C140+C141)</f>
        <v>0.69565217391304346</v>
      </c>
      <c r="F140" s="22">
        <f t="shared" si="147"/>
        <v>0.75</v>
      </c>
      <c r="I140" s="38">
        <v>70</v>
      </c>
      <c r="J140" s="17" t="s">
        <v>21</v>
      </c>
      <c r="K140" s="22">
        <f t="shared" si="136"/>
        <v>0.69565217391304346</v>
      </c>
      <c r="L140" s="22">
        <f t="shared" si="137"/>
        <v>0.75</v>
      </c>
      <c r="P140" s="24"/>
      <c r="Q140" s="24"/>
      <c r="R140" s="24"/>
      <c r="S140" s="24"/>
    </row>
    <row r="141" spans="1:19" x14ac:dyDescent="0.15">
      <c r="A141" s="38"/>
      <c r="B141" s="21" t="s">
        <v>22</v>
      </c>
      <c r="C141" s="21">
        <f>[40]PARS_cds_stat!B141</f>
        <v>7</v>
      </c>
      <c r="D141" s="21">
        <f>[40]PARS_cds_stat!C141</f>
        <v>4</v>
      </c>
      <c r="E141" s="22">
        <f t="shared" ref="E141:F141" si="148">C141/(C140+C141)</f>
        <v>0.30434782608695654</v>
      </c>
      <c r="F141" s="22">
        <f t="shared" si="148"/>
        <v>0.25</v>
      </c>
      <c r="I141" s="38"/>
      <c r="J141" s="17" t="s">
        <v>22</v>
      </c>
      <c r="K141" s="22">
        <f t="shared" si="136"/>
        <v>0.30434782608695654</v>
      </c>
      <c r="L141" s="22">
        <f t="shared" si="137"/>
        <v>0.25</v>
      </c>
      <c r="P141" s="24"/>
      <c r="Q141" s="24"/>
      <c r="R141" s="24"/>
      <c r="S141" s="24"/>
    </row>
    <row r="142" spans="1:19" x14ac:dyDescent="0.15">
      <c r="A142" s="38">
        <v>71</v>
      </c>
      <c r="B142" s="21" t="s">
        <v>21</v>
      </c>
      <c r="C142" s="21">
        <f>[40]PARS_cds_stat!B142</f>
        <v>12</v>
      </c>
      <c r="D142" s="21">
        <f>[40]PARS_cds_stat!C142</f>
        <v>10</v>
      </c>
      <c r="E142" s="22">
        <f t="shared" ref="E142:F142" si="149">C142/(C142+C143)</f>
        <v>0.46153846153846156</v>
      </c>
      <c r="F142" s="22">
        <f t="shared" si="149"/>
        <v>0.45454545454545453</v>
      </c>
      <c r="I142" s="38">
        <v>71</v>
      </c>
      <c r="J142" s="17" t="s">
        <v>21</v>
      </c>
      <c r="K142" s="22">
        <f t="shared" si="136"/>
        <v>0.46153846153846156</v>
      </c>
      <c r="L142" s="22">
        <f t="shared" si="137"/>
        <v>0.45454545454545453</v>
      </c>
      <c r="P142" s="24"/>
      <c r="Q142" s="24"/>
      <c r="R142" s="24"/>
      <c r="S142" s="24"/>
    </row>
    <row r="143" spans="1:19" x14ac:dyDescent="0.15">
      <c r="A143" s="38"/>
      <c r="B143" s="21" t="s">
        <v>22</v>
      </c>
      <c r="C143" s="21">
        <f>[40]PARS_cds_stat!B143</f>
        <v>14</v>
      </c>
      <c r="D143" s="21">
        <f>[40]PARS_cds_stat!C143</f>
        <v>12</v>
      </c>
      <c r="E143" s="22">
        <f t="shared" ref="E143:F143" si="150">C143/(C142+C143)</f>
        <v>0.53846153846153844</v>
      </c>
      <c r="F143" s="22">
        <f t="shared" si="150"/>
        <v>0.54545454545454541</v>
      </c>
      <c r="I143" s="38"/>
      <c r="J143" s="17" t="s">
        <v>22</v>
      </c>
      <c r="K143" s="22">
        <f t="shared" si="136"/>
        <v>0.53846153846153844</v>
      </c>
      <c r="L143" s="22">
        <f t="shared" si="137"/>
        <v>0.54545454545454541</v>
      </c>
      <c r="P143" s="24"/>
      <c r="Q143" s="24"/>
      <c r="R143" s="24"/>
      <c r="S143" s="24"/>
    </row>
    <row r="144" spans="1:19" x14ac:dyDescent="0.15">
      <c r="A144" s="38">
        <v>72</v>
      </c>
      <c r="B144" s="21" t="s">
        <v>21</v>
      </c>
      <c r="C144" s="21">
        <f>[40]PARS_cds_stat!B144</f>
        <v>19</v>
      </c>
      <c r="D144" s="21">
        <f>[40]PARS_cds_stat!C144</f>
        <v>12</v>
      </c>
      <c r="E144" s="22">
        <f t="shared" ref="E144:F144" si="151">C144/(C144+C145)</f>
        <v>0.70370370370370372</v>
      </c>
      <c r="F144" s="22">
        <f t="shared" si="151"/>
        <v>0.5714285714285714</v>
      </c>
      <c r="I144" s="38">
        <v>72</v>
      </c>
      <c r="J144" s="17" t="s">
        <v>21</v>
      </c>
      <c r="K144" s="22">
        <f t="shared" si="136"/>
        <v>0.70370370370370372</v>
      </c>
      <c r="L144" s="22">
        <f t="shared" si="137"/>
        <v>0.5714285714285714</v>
      </c>
      <c r="P144" s="24"/>
      <c r="Q144" s="24"/>
      <c r="R144" s="24"/>
      <c r="S144" s="24"/>
    </row>
    <row r="145" spans="1:19" x14ac:dyDescent="0.15">
      <c r="A145" s="38"/>
      <c r="B145" s="21" t="s">
        <v>22</v>
      </c>
      <c r="C145" s="21">
        <f>[40]PARS_cds_stat!B145</f>
        <v>8</v>
      </c>
      <c r="D145" s="21">
        <f>[40]PARS_cds_stat!C145</f>
        <v>9</v>
      </c>
      <c r="E145" s="22">
        <f t="shared" ref="E145:F145" si="152">C145/(C144+C145)</f>
        <v>0.29629629629629628</v>
      </c>
      <c r="F145" s="22">
        <f t="shared" si="152"/>
        <v>0.42857142857142855</v>
      </c>
      <c r="I145" s="38"/>
      <c r="J145" s="17" t="s">
        <v>22</v>
      </c>
      <c r="K145" s="22">
        <f t="shared" si="136"/>
        <v>0.29629629629629628</v>
      </c>
      <c r="L145" s="22">
        <f t="shared" si="137"/>
        <v>0.42857142857142855</v>
      </c>
      <c r="P145" s="24"/>
      <c r="Q145" s="24"/>
      <c r="R145" s="24"/>
      <c r="S145" s="24"/>
    </row>
    <row r="146" spans="1:19" x14ac:dyDescent="0.15">
      <c r="A146" s="38">
        <v>73</v>
      </c>
      <c r="B146" s="21" t="s">
        <v>21</v>
      </c>
      <c r="C146" s="21">
        <f>[40]PARS_cds_stat!B146</f>
        <v>14</v>
      </c>
      <c r="D146" s="21">
        <f>[40]PARS_cds_stat!C146</f>
        <v>12</v>
      </c>
      <c r="E146" s="22">
        <f t="shared" ref="E146:F146" si="153">C146/(C146+C147)</f>
        <v>0.51851851851851849</v>
      </c>
      <c r="F146" s="22">
        <f t="shared" si="153"/>
        <v>0.5714285714285714</v>
      </c>
      <c r="I146" s="38">
        <v>73</v>
      </c>
      <c r="J146" s="17" t="s">
        <v>21</v>
      </c>
      <c r="K146" s="22">
        <f t="shared" si="136"/>
        <v>0.51851851851851849</v>
      </c>
      <c r="L146" s="22">
        <f t="shared" si="137"/>
        <v>0.5714285714285714</v>
      </c>
      <c r="P146" s="24"/>
      <c r="Q146" s="24"/>
      <c r="R146" s="24"/>
      <c r="S146" s="24"/>
    </row>
    <row r="147" spans="1:19" x14ac:dyDescent="0.15">
      <c r="A147" s="38"/>
      <c r="B147" s="21" t="s">
        <v>22</v>
      </c>
      <c r="C147" s="21">
        <f>[40]PARS_cds_stat!B147</f>
        <v>13</v>
      </c>
      <c r="D147" s="21">
        <f>[40]PARS_cds_stat!C147</f>
        <v>9</v>
      </c>
      <c r="E147" s="22">
        <f t="shared" ref="E147:F147" si="154">C147/(C146+C147)</f>
        <v>0.48148148148148145</v>
      </c>
      <c r="F147" s="22">
        <f t="shared" si="154"/>
        <v>0.42857142857142855</v>
      </c>
      <c r="I147" s="38"/>
      <c r="J147" s="17" t="s">
        <v>22</v>
      </c>
      <c r="K147" s="22">
        <f t="shared" si="136"/>
        <v>0.48148148148148145</v>
      </c>
      <c r="L147" s="22">
        <f t="shared" si="137"/>
        <v>0.42857142857142855</v>
      </c>
      <c r="P147" s="24"/>
      <c r="Q147" s="24"/>
      <c r="R147" s="24"/>
      <c r="S147" s="24"/>
    </row>
    <row r="148" spans="1:19" x14ac:dyDescent="0.15">
      <c r="A148" s="38">
        <v>74</v>
      </c>
      <c r="B148" s="21" t="s">
        <v>21</v>
      </c>
      <c r="C148" s="21">
        <f>[40]PARS_cds_stat!B148</f>
        <v>27</v>
      </c>
      <c r="D148" s="21">
        <f>[40]PARS_cds_stat!C148</f>
        <v>13</v>
      </c>
      <c r="E148" s="22">
        <f t="shared" ref="E148:F148" si="155">C148/(C148+C149)</f>
        <v>0.72972972972972971</v>
      </c>
      <c r="F148" s="22">
        <f t="shared" si="155"/>
        <v>0.54166666666666663</v>
      </c>
      <c r="I148" s="38">
        <v>74</v>
      </c>
      <c r="J148" s="17" t="s">
        <v>21</v>
      </c>
      <c r="K148" s="22">
        <f t="shared" si="136"/>
        <v>0.72972972972972971</v>
      </c>
      <c r="L148" s="22">
        <f t="shared" si="137"/>
        <v>0.54166666666666663</v>
      </c>
      <c r="P148" s="24"/>
      <c r="Q148" s="24"/>
      <c r="R148" s="24"/>
      <c r="S148" s="24"/>
    </row>
    <row r="149" spans="1:19" x14ac:dyDescent="0.15">
      <c r="A149" s="38"/>
      <c r="B149" s="21" t="s">
        <v>22</v>
      </c>
      <c r="C149" s="21">
        <f>[40]PARS_cds_stat!B149</f>
        <v>10</v>
      </c>
      <c r="D149" s="21">
        <f>[40]PARS_cds_stat!C149</f>
        <v>11</v>
      </c>
      <c r="E149" s="22">
        <f t="shared" ref="E149:F149" si="156">C149/(C148+C149)</f>
        <v>0.27027027027027029</v>
      </c>
      <c r="F149" s="22">
        <f t="shared" si="156"/>
        <v>0.45833333333333331</v>
      </c>
      <c r="I149" s="38"/>
      <c r="J149" s="17" t="s">
        <v>22</v>
      </c>
      <c r="K149" s="22">
        <f t="shared" si="136"/>
        <v>0.27027027027027029</v>
      </c>
      <c r="L149" s="22">
        <f t="shared" si="137"/>
        <v>0.45833333333333331</v>
      </c>
      <c r="P149" s="24"/>
      <c r="Q149" s="24"/>
      <c r="R149" s="24"/>
      <c r="S149" s="24"/>
    </row>
    <row r="150" spans="1:19" x14ac:dyDescent="0.15">
      <c r="A150" s="38">
        <v>75</v>
      </c>
      <c r="B150" s="21" t="s">
        <v>21</v>
      </c>
      <c r="C150" s="21">
        <f>[40]PARS_cds_stat!B150</f>
        <v>22</v>
      </c>
      <c r="D150" s="21">
        <f>[40]PARS_cds_stat!C150</f>
        <v>11</v>
      </c>
      <c r="E150" s="22">
        <f t="shared" ref="E150:F150" si="157">C150/(C150+C151)</f>
        <v>0.5641025641025641</v>
      </c>
      <c r="F150" s="22">
        <f t="shared" si="157"/>
        <v>0.5</v>
      </c>
      <c r="I150" s="38">
        <v>75</v>
      </c>
      <c r="J150" s="17" t="s">
        <v>21</v>
      </c>
      <c r="K150" s="22">
        <f t="shared" si="136"/>
        <v>0.5641025641025641</v>
      </c>
      <c r="L150" s="22">
        <f t="shared" si="137"/>
        <v>0.5</v>
      </c>
      <c r="P150" s="24"/>
      <c r="Q150" s="24"/>
      <c r="R150" s="24"/>
      <c r="S150" s="24"/>
    </row>
    <row r="151" spans="1:19" x14ac:dyDescent="0.15">
      <c r="A151" s="38"/>
      <c r="B151" s="21" t="s">
        <v>22</v>
      </c>
      <c r="C151" s="21">
        <f>[40]PARS_cds_stat!B151</f>
        <v>17</v>
      </c>
      <c r="D151" s="21">
        <f>[40]PARS_cds_stat!C151</f>
        <v>11</v>
      </c>
      <c r="E151" s="22">
        <f t="shared" ref="E151:F151" si="158">C151/(C150+C151)</f>
        <v>0.4358974358974359</v>
      </c>
      <c r="F151" s="22">
        <f t="shared" si="158"/>
        <v>0.5</v>
      </c>
      <c r="I151" s="38"/>
      <c r="J151" s="17" t="s">
        <v>22</v>
      </c>
      <c r="K151" s="22">
        <f t="shared" si="136"/>
        <v>0.4358974358974359</v>
      </c>
      <c r="L151" s="22">
        <f t="shared" si="137"/>
        <v>0.5</v>
      </c>
      <c r="P151" s="24"/>
      <c r="Q151" s="24"/>
      <c r="R151" s="24"/>
      <c r="S151" s="24"/>
    </row>
    <row r="152" spans="1:19" x14ac:dyDescent="0.15">
      <c r="A152" s="38">
        <v>76</v>
      </c>
      <c r="B152" s="21" t="s">
        <v>21</v>
      </c>
      <c r="C152" s="21">
        <f>[40]PARS_cds_stat!B152</f>
        <v>17</v>
      </c>
      <c r="D152" s="21">
        <f>[40]PARS_cds_stat!C152</f>
        <v>9</v>
      </c>
      <c r="E152" s="22">
        <f t="shared" ref="E152:F152" si="159">C152/(C152+C153)</f>
        <v>0.54838709677419351</v>
      </c>
      <c r="F152" s="22">
        <f t="shared" si="159"/>
        <v>0.52941176470588236</v>
      </c>
      <c r="I152" s="38">
        <v>76</v>
      </c>
      <c r="J152" s="17" t="s">
        <v>21</v>
      </c>
      <c r="K152" s="22">
        <f t="shared" si="136"/>
        <v>0.54838709677419351</v>
      </c>
      <c r="L152" s="22">
        <f t="shared" si="137"/>
        <v>0.52941176470588236</v>
      </c>
      <c r="P152" s="24"/>
      <c r="Q152" s="24"/>
      <c r="R152" s="24"/>
      <c r="S152" s="24"/>
    </row>
    <row r="153" spans="1:19" x14ac:dyDescent="0.15">
      <c r="A153" s="38"/>
      <c r="B153" s="21" t="s">
        <v>22</v>
      </c>
      <c r="C153" s="21">
        <f>[40]PARS_cds_stat!B153</f>
        <v>14</v>
      </c>
      <c r="D153" s="21">
        <f>[40]PARS_cds_stat!C153</f>
        <v>8</v>
      </c>
      <c r="E153" s="22">
        <f t="shared" ref="E153:F153" si="160">C153/(C152+C153)</f>
        <v>0.45161290322580644</v>
      </c>
      <c r="F153" s="22">
        <f t="shared" si="160"/>
        <v>0.47058823529411764</v>
      </c>
      <c r="I153" s="38"/>
      <c r="J153" s="17" t="s">
        <v>22</v>
      </c>
      <c r="K153" s="22">
        <f t="shared" si="136"/>
        <v>0.45161290322580644</v>
      </c>
      <c r="L153" s="22">
        <f t="shared" si="137"/>
        <v>0.47058823529411764</v>
      </c>
      <c r="P153" s="24"/>
      <c r="Q153" s="24"/>
      <c r="R153" s="24"/>
      <c r="S153" s="24"/>
    </row>
    <row r="154" spans="1:19" x14ac:dyDescent="0.15">
      <c r="A154" s="38">
        <v>77</v>
      </c>
      <c r="B154" s="21" t="s">
        <v>21</v>
      </c>
      <c r="C154" s="21">
        <f>[40]PARS_cds_stat!B154</f>
        <v>17</v>
      </c>
      <c r="D154" s="21">
        <f>[40]PARS_cds_stat!C154</f>
        <v>27</v>
      </c>
      <c r="E154" s="22">
        <f t="shared" ref="E154:F154" si="161">C154/(C154+C155)</f>
        <v>0.73913043478260865</v>
      </c>
      <c r="F154" s="22">
        <f t="shared" si="161"/>
        <v>0.72972972972972971</v>
      </c>
      <c r="I154" s="38">
        <v>77</v>
      </c>
      <c r="J154" s="17" t="s">
        <v>21</v>
      </c>
      <c r="K154" s="22">
        <f t="shared" si="136"/>
        <v>0.73913043478260865</v>
      </c>
      <c r="L154" s="22">
        <f t="shared" si="137"/>
        <v>0.72972972972972971</v>
      </c>
      <c r="P154" s="24"/>
      <c r="Q154" s="24"/>
      <c r="R154" s="24"/>
      <c r="S154" s="24"/>
    </row>
    <row r="155" spans="1:19" x14ac:dyDescent="0.15">
      <c r="A155" s="38"/>
      <c r="B155" s="21" t="s">
        <v>22</v>
      </c>
      <c r="C155" s="21">
        <f>[40]PARS_cds_stat!B155</f>
        <v>6</v>
      </c>
      <c r="D155" s="21">
        <f>[40]PARS_cds_stat!C155</f>
        <v>10</v>
      </c>
      <c r="E155" s="22">
        <f t="shared" ref="E155:F155" si="162">C155/(C154+C155)</f>
        <v>0.2608695652173913</v>
      </c>
      <c r="F155" s="22">
        <f t="shared" si="162"/>
        <v>0.27027027027027029</v>
      </c>
      <c r="I155" s="38"/>
      <c r="J155" s="17" t="s">
        <v>22</v>
      </c>
      <c r="K155" s="22">
        <f t="shared" si="136"/>
        <v>0.2608695652173913</v>
      </c>
      <c r="L155" s="22">
        <f t="shared" si="137"/>
        <v>0.27027027027027029</v>
      </c>
      <c r="P155" s="24"/>
      <c r="Q155" s="24"/>
      <c r="R155" s="24"/>
      <c r="S155" s="24"/>
    </row>
    <row r="156" spans="1:19" x14ac:dyDescent="0.15">
      <c r="A156" s="38">
        <v>78</v>
      </c>
      <c r="B156" s="21" t="s">
        <v>21</v>
      </c>
      <c r="C156" s="21">
        <f>[40]PARS_cds_stat!B156</f>
        <v>10</v>
      </c>
      <c r="D156" s="21">
        <f>[40]PARS_cds_stat!C156</f>
        <v>12</v>
      </c>
      <c r="E156" s="22">
        <f t="shared" ref="E156:F156" si="163">C156/(C156+C157)</f>
        <v>0.45454545454545453</v>
      </c>
      <c r="F156" s="22">
        <f t="shared" si="163"/>
        <v>0.48</v>
      </c>
      <c r="I156" s="38">
        <v>78</v>
      </c>
      <c r="J156" s="17" t="s">
        <v>21</v>
      </c>
      <c r="K156" s="22">
        <f t="shared" si="136"/>
        <v>0.45454545454545453</v>
      </c>
      <c r="L156" s="22">
        <f t="shared" si="137"/>
        <v>0.48</v>
      </c>
      <c r="P156" s="24"/>
      <c r="Q156" s="24"/>
      <c r="R156" s="24"/>
      <c r="S156" s="24"/>
    </row>
    <row r="157" spans="1:19" x14ac:dyDescent="0.15">
      <c r="A157" s="38"/>
      <c r="B157" s="21" t="s">
        <v>22</v>
      </c>
      <c r="C157" s="21">
        <f>[40]PARS_cds_stat!B157</f>
        <v>12</v>
      </c>
      <c r="D157" s="21">
        <f>[40]PARS_cds_stat!C157</f>
        <v>13</v>
      </c>
      <c r="E157" s="22">
        <f t="shared" ref="E157:F157" si="164">C157/(C156+C157)</f>
        <v>0.54545454545454541</v>
      </c>
      <c r="F157" s="22">
        <f t="shared" si="164"/>
        <v>0.52</v>
      </c>
      <c r="I157" s="38"/>
      <c r="J157" s="17" t="s">
        <v>22</v>
      </c>
      <c r="K157" s="22">
        <f t="shared" si="136"/>
        <v>0.54545454545454541</v>
      </c>
      <c r="L157" s="22">
        <f t="shared" si="137"/>
        <v>0.52</v>
      </c>
      <c r="P157" s="24"/>
      <c r="Q157" s="24"/>
      <c r="R157" s="24"/>
      <c r="S157" s="24"/>
    </row>
    <row r="158" spans="1:19" x14ac:dyDescent="0.15">
      <c r="A158" s="38">
        <v>79</v>
      </c>
      <c r="B158" s="21" t="s">
        <v>21</v>
      </c>
      <c r="C158" s="21">
        <f>[40]PARS_cds_stat!B158</f>
        <v>15</v>
      </c>
      <c r="D158" s="21">
        <f>[40]PARS_cds_stat!C158</f>
        <v>14</v>
      </c>
      <c r="E158" s="22">
        <f t="shared" ref="E158:F158" si="165">C158/(C158+C159)</f>
        <v>0.7142857142857143</v>
      </c>
      <c r="F158" s="22">
        <f t="shared" si="165"/>
        <v>0.66666666666666663</v>
      </c>
      <c r="I158" s="38">
        <v>79</v>
      </c>
      <c r="J158" s="17" t="s">
        <v>21</v>
      </c>
      <c r="K158" s="22">
        <f t="shared" si="136"/>
        <v>0.7142857142857143</v>
      </c>
      <c r="L158" s="22">
        <f t="shared" si="137"/>
        <v>0.66666666666666663</v>
      </c>
      <c r="P158" s="24"/>
      <c r="Q158" s="24"/>
      <c r="R158" s="24"/>
      <c r="S158" s="24"/>
    </row>
    <row r="159" spans="1:19" x14ac:dyDescent="0.15">
      <c r="A159" s="38"/>
      <c r="B159" s="21" t="s">
        <v>22</v>
      </c>
      <c r="C159" s="21">
        <f>[40]PARS_cds_stat!B159</f>
        <v>6</v>
      </c>
      <c r="D159" s="21">
        <f>[40]PARS_cds_stat!C159</f>
        <v>7</v>
      </c>
      <c r="E159" s="22">
        <f t="shared" ref="E159:F159" si="166">C159/(C158+C159)</f>
        <v>0.2857142857142857</v>
      </c>
      <c r="F159" s="22">
        <f t="shared" si="166"/>
        <v>0.33333333333333331</v>
      </c>
      <c r="I159" s="38"/>
      <c r="J159" s="17" t="s">
        <v>22</v>
      </c>
      <c r="K159" s="22">
        <f t="shared" si="136"/>
        <v>0.2857142857142857</v>
      </c>
      <c r="L159" s="22">
        <f t="shared" si="137"/>
        <v>0.33333333333333331</v>
      </c>
      <c r="P159" s="24"/>
      <c r="Q159" s="24"/>
      <c r="R159" s="24"/>
      <c r="S159" s="24"/>
    </row>
    <row r="160" spans="1:19" x14ac:dyDescent="0.15">
      <c r="A160" s="38">
        <v>80</v>
      </c>
      <c r="B160" s="21" t="s">
        <v>21</v>
      </c>
      <c r="C160" s="21">
        <f>[40]PARS_cds_stat!B160</f>
        <v>18</v>
      </c>
      <c r="D160" s="21">
        <f>[40]PARS_cds_stat!C160</f>
        <v>16</v>
      </c>
      <c r="E160" s="22">
        <f t="shared" ref="E160:F160" si="167">C160/(C160+C161)</f>
        <v>0.62068965517241381</v>
      </c>
      <c r="F160" s="22">
        <f t="shared" si="167"/>
        <v>0.66666666666666663</v>
      </c>
      <c r="I160" s="38">
        <v>80</v>
      </c>
      <c r="J160" s="17" t="s">
        <v>21</v>
      </c>
      <c r="K160" s="22">
        <f t="shared" si="136"/>
        <v>0.62068965517241381</v>
      </c>
      <c r="L160" s="22">
        <f t="shared" si="137"/>
        <v>0.66666666666666663</v>
      </c>
      <c r="P160" s="24"/>
      <c r="Q160" s="24"/>
      <c r="R160" s="24"/>
      <c r="S160" s="24"/>
    </row>
    <row r="161" spans="1:19" x14ac:dyDescent="0.15">
      <c r="A161" s="38"/>
      <c r="B161" s="21" t="s">
        <v>22</v>
      </c>
      <c r="C161" s="21">
        <f>[40]PARS_cds_stat!B161</f>
        <v>11</v>
      </c>
      <c r="D161" s="21">
        <f>[40]PARS_cds_stat!C161</f>
        <v>8</v>
      </c>
      <c r="E161" s="22">
        <f t="shared" ref="E161:F161" si="168">C161/(C160+C161)</f>
        <v>0.37931034482758619</v>
      </c>
      <c r="F161" s="22">
        <f t="shared" si="168"/>
        <v>0.33333333333333331</v>
      </c>
      <c r="I161" s="38"/>
      <c r="J161" s="17" t="s">
        <v>22</v>
      </c>
      <c r="K161" s="22">
        <f t="shared" si="136"/>
        <v>0.37931034482758619</v>
      </c>
      <c r="L161" s="22">
        <f t="shared" si="137"/>
        <v>0.33333333333333331</v>
      </c>
      <c r="P161" s="24"/>
      <c r="Q161" s="24"/>
      <c r="R161" s="24"/>
      <c r="S161" s="24"/>
    </row>
    <row r="162" spans="1:19" x14ac:dyDescent="0.15">
      <c r="A162" s="38">
        <v>81</v>
      </c>
      <c r="B162" s="21" t="s">
        <v>21</v>
      </c>
      <c r="C162" s="21">
        <f>[40]PARS_cds_stat!B162</f>
        <v>18</v>
      </c>
      <c r="D162" s="21">
        <f>[40]PARS_cds_stat!C162</f>
        <v>11</v>
      </c>
      <c r="E162" s="22">
        <f t="shared" ref="E162:F162" si="169">C162/(C162+C163)</f>
        <v>0.54545454545454541</v>
      </c>
      <c r="F162" s="22">
        <f t="shared" si="169"/>
        <v>0.61111111111111116</v>
      </c>
      <c r="I162" s="38">
        <v>81</v>
      </c>
      <c r="J162" s="17" t="s">
        <v>21</v>
      </c>
      <c r="K162" s="22">
        <f t="shared" si="136"/>
        <v>0.54545454545454541</v>
      </c>
      <c r="L162" s="22">
        <f t="shared" si="137"/>
        <v>0.61111111111111116</v>
      </c>
      <c r="P162" s="24"/>
      <c r="Q162" s="24"/>
      <c r="R162" s="24"/>
      <c r="S162" s="24"/>
    </row>
    <row r="163" spans="1:19" x14ac:dyDescent="0.15">
      <c r="A163" s="38"/>
      <c r="B163" s="21" t="s">
        <v>22</v>
      </c>
      <c r="C163" s="21">
        <f>[40]PARS_cds_stat!B163</f>
        <v>15</v>
      </c>
      <c r="D163" s="21">
        <f>[40]PARS_cds_stat!C163</f>
        <v>7</v>
      </c>
      <c r="E163" s="22">
        <f t="shared" ref="E163:F163" si="170">C163/(C162+C163)</f>
        <v>0.45454545454545453</v>
      </c>
      <c r="F163" s="22">
        <f t="shared" si="170"/>
        <v>0.3888888888888889</v>
      </c>
      <c r="I163" s="38"/>
      <c r="J163" s="17" t="s">
        <v>22</v>
      </c>
      <c r="K163" s="22">
        <f t="shared" si="136"/>
        <v>0.45454545454545453</v>
      </c>
      <c r="L163" s="22">
        <f t="shared" si="137"/>
        <v>0.3888888888888889</v>
      </c>
      <c r="P163" s="24"/>
      <c r="Q163" s="24"/>
      <c r="R163" s="24"/>
      <c r="S163" s="24"/>
    </row>
    <row r="164" spans="1:19" x14ac:dyDescent="0.15">
      <c r="A164" s="38">
        <v>82</v>
      </c>
      <c r="B164" s="21" t="s">
        <v>21</v>
      </c>
      <c r="C164" s="21">
        <f>[40]PARS_cds_stat!B164</f>
        <v>25</v>
      </c>
      <c r="D164" s="21">
        <f>[40]PARS_cds_stat!C164</f>
        <v>13</v>
      </c>
      <c r="E164" s="22">
        <f t="shared" ref="E164:F164" si="171">C164/(C164+C165)</f>
        <v>0.7142857142857143</v>
      </c>
      <c r="F164" s="22">
        <f t="shared" si="171"/>
        <v>0.56521739130434778</v>
      </c>
      <c r="I164" s="38">
        <v>82</v>
      </c>
      <c r="J164" s="17" t="s">
        <v>21</v>
      </c>
      <c r="K164" s="22">
        <f t="shared" si="136"/>
        <v>0.7142857142857143</v>
      </c>
      <c r="L164" s="22">
        <f t="shared" si="137"/>
        <v>0.56521739130434778</v>
      </c>
      <c r="P164" s="24"/>
      <c r="Q164" s="24"/>
      <c r="R164" s="24"/>
      <c r="S164" s="24"/>
    </row>
    <row r="165" spans="1:19" x14ac:dyDescent="0.15">
      <c r="A165" s="38"/>
      <c r="B165" s="21" t="s">
        <v>22</v>
      </c>
      <c r="C165" s="21">
        <f>[40]PARS_cds_stat!B165</f>
        <v>10</v>
      </c>
      <c r="D165" s="21">
        <f>[40]PARS_cds_stat!C165</f>
        <v>10</v>
      </c>
      <c r="E165" s="22">
        <f t="shared" ref="E165:F165" si="172">C165/(C164+C165)</f>
        <v>0.2857142857142857</v>
      </c>
      <c r="F165" s="22">
        <f t="shared" si="172"/>
        <v>0.43478260869565216</v>
      </c>
      <c r="I165" s="38"/>
      <c r="J165" s="17" t="s">
        <v>22</v>
      </c>
      <c r="K165" s="22">
        <f t="shared" si="136"/>
        <v>0.2857142857142857</v>
      </c>
      <c r="L165" s="22">
        <f t="shared" si="137"/>
        <v>0.43478260869565216</v>
      </c>
      <c r="P165" s="24"/>
      <c r="Q165" s="24"/>
      <c r="R165" s="24"/>
      <c r="S165" s="24"/>
    </row>
    <row r="166" spans="1:19" x14ac:dyDescent="0.15">
      <c r="A166" s="38">
        <v>83</v>
      </c>
      <c r="B166" s="21" t="s">
        <v>21</v>
      </c>
      <c r="C166" s="21">
        <f>[40]PARS_cds_stat!B166</f>
        <v>12</v>
      </c>
      <c r="D166" s="21">
        <f>[40]PARS_cds_stat!C166</f>
        <v>9</v>
      </c>
      <c r="E166" s="22">
        <f t="shared" ref="E166:F166" si="173">C166/(C166+C167)</f>
        <v>0.5714285714285714</v>
      </c>
      <c r="F166" s="22">
        <f t="shared" si="173"/>
        <v>0.6428571428571429</v>
      </c>
      <c r="I166" s="38">
        <v>83</v>
      </c>
      <c r="J166" s="17" t="s">
        <v>21</v>
      </c>
      <c r="K166" s="22">
        <f t="shared" si="136"/>
        <v>0.5714285714285714</v>
      </c>
      <c r="L166" s="22">
        <f t="shared" si="137"/>
        <v>0.6428571428571429</v>
      </c>
      <c r="P166" s="24"/>
      <c r="Q166" s="24"/>
      <c r="R166" s="24"/>
      <c r="S166" s="24"/>
    </row>
    <row r="167" spans="1:19" x14ac:dyDescent="0.15">
      <c r="A167" s="38"/>
      <c r="B167" s="21" t="s">
        <v>22</v>
      </c>
      <c r="C167" s="21">
        <f>[40]PARS_cds_stat!B167</f>
        <v>9</v>
      </c>
      <c r="D167" s="21">
        <f>[40]PARS_cds_stat!C167</f>
        <v>5</v>
      </c>
      <c r="E167" s="22">
        <f t="shared" ref="E167:F167" si="174">C167/(C166+C167)</f>
        <v>0.42857142857142855</v>
      </c>
      <c r="F167" s="22">
        <f t="shared" si="174"/>
        <v>0.35714285714285715</v>
      </c>
      <c r="I167" s="38"/>
      <c r="J167" s="17" t="s">
        <v>22</v>
      </c>
      <c r="K167" s="22">
        <f t="shared" si="136"/>
        <v>0.42857142857142855</v>
      </c>
      <c r="L167" s="22">
        <f t="shared" si="137"/>
        <v>0.35714285714285715</v>
      </c>
      <c r="P167" s="24"/>
      <c r="Q167" s="24"/>
      <c r="R167" s="24"/>
      <c r="S167" s="24"/>
    </row>
    <row r="168" spans="1:19" x14ac:dyDescent="0.15">
      <c r="A168" s="38">
        <v>84</v>
      </c>
      <c r="B168" s="21" t="s">
        <v>21</v>
      </c>
      <c r="C168" s="21">
        <f>[40]PARS_cds_stat!B168</f>
        <v>22</v>
      </c>
      <c r="D168" s="21">
        <f>[40]PARS_cds_stat!C168</f>
        <v>14</v>
      </c>
      <c r="E168" s="22">
        <f t="shared" ref="E168:F168" si="175">C168/(C168+C169)</f>
        <v>0.62857142857142856</v>
      </c>
      <c r="F168" s="22">
        <f t="shared" si="175"/>
        <v>0.56000000000000005</v>
      </c>
      <c r="I168" s="38">
        <v>84</v>
      </c>
      <c r="J168" s="17" t="s">
        <v>21</v>
      </c>
      <c r="K168" s="22">
        <f t="shared" si="136"/>
        <v>0.62857142857142856</v>
      </c>
      <c r="L168" s="22">
        <f t="shared" si="137"/>
        <v>0.56000000000000005</v>
      </c>
      <c r="P168" s="24"/>
      <c r="Q168" s="24"/>
      <c r="R168" s="24"/>
      <c r="S168" s="24"/>
    </row>
    <row r="169" spans="1:19" x14ac:dyDescent="0.15">
      <c r="A169" s="38"/>
      <c r="B169" s="21" t="s">
        <v>22</v>
      </c>
      <c r="C169" s="21">
        <f>[40]PARS_cds_stat!B169</f>
        <v>13</v>
      </c>
      <c r="D169" s="21">
        <f>[40]PARS_cds_stat!C169</f>
        <v>11</v>
      </c>
      <c r="E169" s="22">
        <f t="shared" ref="E169:F169" si="176">C169/(C168+C169)</f>
        <v>0.37142857142857144</v>
      </c>
      <c r="F169" s="22">
        <f t="shared" si="176"/>
        <v>0.44</v>
      </c>
      <c r="I169" s="38"/>
      <c r="J169" s="17" t="s">
        <v>22</v>
      </c>
      <c r="K169" s="22">
        <f t="shared" si="136"/>
        <v>0.37142857142857144</v>
      </c>
      <c r="L169" s="22">
        <f t="shared" si="137"/>
        <v>0.44</v>
      </c>
      <c r="P169" s="24"/>
      <c r="Q169" s="24"/>
      <c r="R169" s="24"/>
      <c r="S169" s="24"/>
    </row>
    <row r="170" spans="1:19" x14ac:dyDescent="0.15">
      <c r="A170" s="38">
        <v>85</v>
      </c>
      <c r="B170" s="21" t="s">
        <v>21</v>
      </c>
      <c r="C170" s="21">
        <f>[40]PARS_cds_stat!B170</f>
        <v>15</v>
      </c>
      <c r="D170" s="21">
        <f>[40]PARS_cds_stat!C170</f>
        <v>14</v>
      </c>
      <c r="E170" s="22">
        <f t="shared" ref="E170:F170" si="177">C170/(C170+C171)</f>
        <v>0.55555555555555558</v>
      </c>
      <c r="F170" s="22">
        <f t="shared" si="177"/>
        <v>0.5</v>
      </c>
      <c r="I170" s="38">
        <v>85</v>
      </c>
      <c r="J170" s="17" t="s">
        <v>21</v>
      </c>
      <c r="K170" s="22">
        <f t="shared" si="136"/>
        <v>0.55555555555555558</v>
      </c>
      <c r="L170" s="22">
        <f t="shared" si="137"/>
        <v>0.5</v>
      </c>
      <c r="P170" s="24"/>
      <c r="Q170" s="24"/>
      <c r="R170" s="24"/>
      <c r="S170" s="24"/>
    </row>
    <row r="171" spans="1:19" x14ac:dyDescent="0.15">
      <c r="A171" s="38"/>
      <c r="B171" s="21" t="s">
        <v>22</v>
      </c>
      <c r="C171" s="21">
        <f>[40]PARS_cds_stat!B171</f>
        <v>12</v>
      </c>
      <c r="D171" s="21">
        <f>[40]PARS_cds_stat!C171</f>
        <v>14</v>
      </c>
      <c r="E171" s="22">
        <f t="shared" ref="E171:F171" si="178">C171/(C170+C171)</f>
        <v>0.44444444444444442</v>
      </c>
      <c r="F171" s="22">
        <f t="shared" si="178"/>
        <v>0.5</v>
      </c>
      <c r="I171" s="38"/>
      <c r="J171" s="17" t="s">
        <v>22</v>
      </c>
      <c r="K171" s="22">
        <f t="shared" si="136"/>
        <v>0.44444444444444442</v>
      </c>
      <c r="L171" s="22">
        <f t="shared" si="137"/>
        <v>0.5</v>
      </c>
      <c r="P171" s="24"/>
      <c r="Q171" s="24"/>
      <c r="R171" s="24"/>
      <c r="S171" s="24"/>
    </row>
    <row r="172" spans="1:19" x14ac:dyDescent="0.15">
      <c r="A172" s="38">
        <v>86</v>
      </c>
      <c r="B172" s="21" t="s">
        <v>21</v>
      </c>
      <c r="C172" s="21">
        <f>[40]PARS_cds_stat!B172</f>
        <v>11</v>
      </c>
      <c r="D172" s="21">
        <f>[40]PARS_cds_stat!C172</f>
        <v>18</v>
      </c>
      <c r="E172" s="22">
        <f t="shared" ref="E172:F172" si="179">C172/(C172+C173)</f>
        <v>0.44</v>
      </c>
      <c r="F172" s="22">
        <f t="shared" si="179"/>
        <v>0.75</v>
      </c>
      <c r="I172" s="38">
        <v>86</v>
      </c>
      <c r="J172" s="17" t="s">
        <v>21</v>
      </c>
      <c r="K172" s="22">
        <f t="shared" si="136"/>
        <v>0.44</v>
      </c>
      <c r="L172" s="22">
        <f t="shared" si="137"/>
        <v>0.75</v>
      </c>
      <c r="P172" s="24"/>
      <c r="Q172" s="24"/>
      <c r="R172" s="24"/>
      <c r="S172" s="24"/>
    </row>
    <row r="173" spans="1:19" x14ac:dyDescent="0.15">
      <c r="A173" s="38"/>
      <c r="B173" s="21" t="s">
        <v>22</v>
      </c>
      <c r="C173" s="21">
        <f>[40]PARS_cds_stat!B173</f>
        <v>14</v>
      </c>
      <c r="D173" s="21">
        <f>[40]PARS_cds_stat!C173</f>
        <v>6</v>
      </c>
      <c r="E173" s="22">
        <f t="shared" ref="E173:F173" si="180">C173/(C172+C173)</f>
        <v>0.56000000000000005</v>
      </c>
      <c r="F173" s="22">
        <f t="shared" si="180"/>
        <v>0.25</v>
      </c>
      <c r="I173" s="38"/>
      <c r="J173" s="17" t="s">
        <v>22</v>
      </c>
      <c r="K173" s="22">
        <f t="shared" si="136"/>
        <v>0.56000000000000005</v>
      </c>
      <c r="L173" s="22">
        <f t="shared" si="137"/>
        <v>0.25</v>
      </c>
      <c r="P173" s="24"/>
      <c r="Q173" s="24"/>
      <c r="R173" s="24"/>
      <c r="S173" s="24"/>
    </row>
    <row r="174" spans="1:19" x14ac:dyDescent="0.15">
      <c r="A174" s="38">
        <v>87</v>
      </c>
      <c r="B174" s="21" t="s">
        <v>21</v>
      </c>
      <c r="C174" s="21">
        <f>[40]PARS_cds_stat!B174</f>
        <v>19</v>
      </c>
      <c r="D174" s="21">
        <f>[40]PARS_cds_stat!C174</f>
        <v>11</v>
      </c>
      <c r="E174" s="22">
        <f t="shared" ref="E174:F174" si="181">C174/(C174+C175)</f>
        <v>0.73076923076923073</v>
      </c>
      <c r="F174" s="22">
        <f t="shared" si="181"/>
        <v>0.5</v>
      </c>
      <c r="I174" s="38">
        <v>87</v>
      </c>
      <c r="J174" s="17" t="s">
        <v>21</v>
      </c>
      <c r="K174" s="22">
        <f t="shared" si="136"/>
        <v>0.73076923076923073</v>
      </c>
      <c r="L174" s="22">
        <f t="shared" si="137"/>
        <v>0.5</v>
      </c>
      <c r="P174" s="24"/>
      <c r="Q174" s="24"/>
      <c r="R174" s="24"/>
      <c r="S174" s="24"/>
    </row>
    <row r="175" spans="1:19" x14ac:dyDescent="0.15">
      <c r="A175" s="38"/>
      <c r="B175" s="21" t="s">
        <v>22</v>
      </c>
      <c r="C175" s="21">
        <f>[40]PARS_cds_stat!B175</f>
        <v>7</v>
      </c>
      <c r="D175" s="21">
        <f>[40]PARS_cds_stat!C175</f>
        <v>11</v>
      </c>
      <c r="E175" s="22">
        <f t="shared" ref="E175:F175" si="182">C175/(C174+C175)</f>
        <v>0.26923076923076922</v>
      </c>
      <c r="F175" s="22">
        <f t="shared" si="182"/>
        <v>0.5</v>
      </c>
      <c r="I175" s="38"/>
      <c r="J175" s="17" t="s">
        <v>22</v>
      </c>
      <c r="K175" s="22">
        <f t="shared" si="136"/>
        <v>0.26923076923076922</v>
      </c>
      <c r="L175" s="22">
        <f t="shared" si="137"/>
        <v>0.5</v>
      </c>
      <c r="P175" s="24"/>
      <c r="Q175" s="24"/>
      <c r="R175" s="24"/>
      <c r="S175" s="24"/>
    </row>
    <row r="176" spans="1:19" x14ac:dyDescent="0.15">
      <c r="A176" s="38">
        <v>88</v>
      </c>
      <c r="B176" s="21" t="s">
        <v>21</v>
      </c>
      <c r="C176" s="21">
        <f>[40]PARS_cds_stat!B176</f>
        <v>21</v>
      </c>
      <c r="D176" s="21">
        <f>[40]PARS_cds_stat!C176</f>
        <v>18</v>
      </c>
      <c r="E176" s="22">
        <f t="shared" ref="E176:F176" si="183">C176/(C176+C177)</f>
        <v>0.75</v>
      </c>
      <c r="F176" s="22">
        <f t="shared" si="183"/>
        <v>0.58064516129032262</v>
      </c>
      <c r="I176" s="38">
        <v>88</v>
      </c>
      <c r="J176" s="17" t="s">
        <v>21</v>
      </c>
      <c r="K176" s="22">
        <f t="shared" si="136"/>
        <v>0.75</v>
      </c>
      <c r="L176" s="22">
        <f t="shared" si="137"/>
        <v>0.58064516129032262</v>
      </c>
      <c r="P176" s="24"/>
      <c r="Q176" s="24"/>
      <c r="R176" s="24"/>
      <c r="S176" s="24"/>
    </row>
    <row r="177" spans="1:19" x14ac:dyDescent="0.15">
      <c r="A177" s="38"/>
      <c r="B177" s="21" t="s">
        <v>22</v>
      </c>
      <c r="C177" s="21">
        <f>[40]PARS_cds_stat!B177</f>
        <v>7</v>
      </c>
      <c r="D177" s="21">
        <f>[40]PARS_cds_stat!C177</f>
        <v>13</v>
      </c>
      <c r="E177" s="22">
        <f t="shared" ref="E177:F177" si="184">C177/(C176+C177)</f>
        <v>0.25</v>
      </c>
      <c r="F177" s="22">
        <f t="shared" si="184"/>
        <v>0.41935483870967744</v>
      </c>
      <c r="I177" s="38"/>
      <c r="J177" s="17" t="s">
        <v>22</v>
      </c>
      <c r="K177" s="22">
        <f t="shared" si="136"/>
        <v>0.25</v>
      </c>
      <c r="L177" s="22">
        <f t="shared" si="137"/>
        <v>0.41935483870967744</v>
      </c>
      <c r="P177" s="24"/>
      <c r="Q177" s="24"/>
      <c r="R177" s="24"/>
      <c r="S177" s="24"/>
    </row>
    <row r="178" spans="1:19" x14ac:dyDescent="0.15">
      <c r="A178" s="38">
        <v>89</v>
      </c>
      <c r="B178" s="21" t="s">
        <v>21</v>
      </c>
      <c r="C178" s="21">
        <f>[40]PARS_cds_stat!B178</f>
        <v>17</v>
      </c>
      <c r="D178" s="21">
        <f>[40]PARS_cds_stat!C178</f>
        <v>14</v>
      </c>
      <c r="E178" s="22">
        <f t="shared" ref="E178:F178" si="185">C178/(C178+C179)</f>
        <v>0.58620689655172409</v>
      </c>
      <c r="F178" s="22">
        <f t="shared" si="185"/>
        <v>0.60869565217391308</v>
      </c>
      <c r="I178" s="38">
        <v>89</v>
      </c>
      <c r="J178" s="17" t="s">
        <v>21</v>
      </c>
      <c r="K178" s="22">
        <f t="shared" si="136"/>
        <v>0.58620689655172409</v>
      </c>
      <c r="L178" s="22">
        <f t="shared" si="137"/>
        <v>0.60869565217391308</v>
      </c>
      <c r="P178" s="24"/>
      <c r="Q178" s="24"/>
      <c r="R178" s="24"/>
      <c r="S178" s="24"/>
    </row>
    <row r="179" spans="1:19" x14ac:dyDescent="0.15">
      <c r="A179" s="38"/>
      <c r="B179" s="21" t="s">
        <v>22</v>
      </c>
      <c r="C179" s="21">
        <f>[40]PARS_cds_stat!B179</f>
        <v>12</v>
      </c>
      <c r="D179" s="21">
        <f>[40]PARS_cds_stat!C179</f>
        <v>9</v>
      </c>
      <c r="E179" s="22">
        <f t="shared" ref="E179:F179" si="186">C179/(C178+C179)</f>
        <v>0.41379310344827586</v>
      </c>
      <c r="F179" s="22">
        <f t="shared" si="186"/>
        <v>0.39130434782608697</v>
      </c>
      <c r="I179" s="38"/>
      <c r="J179" s="17" t="s">
        <v>22</v>
      </c>
      <c r="K179" s="22">
        <f t="shared" si="136"/>
        <v>0.41379310344827586</v>
      </c>
      <c r="L179" s="22">
        <f t="shared" si="137"/>
        <v>0.39130434782608697</v>
      </c>
      <c r="P179" s="24"/>
      <c r="Q179" s="24"/>
      <c r="R179" s="24"/>
      <c r="S179" s="24"/>
    </row>
    <row r="180" spans="1:19" x14ac:dyDescent="0.15">
      <c r="A180" s="38">
        <v>90</v>
      </c>
      <c r="B180" s="21" t="s">
        <v>21</v>
      </c>
      <c r="C180" s="21">
        <f>[40]PARS_cds_stat!B180</f>
        <v>12</v>
      </c>
      <c r="D180" s="21">
        <f>[40]PARS_cds_stat!C180</f>
        <v>16</v>
      </c>
      <c r="E180" s="22">
        <f t="shared" ref="E180:F180" si="187">C180/(C180+C181)</f>
        <v>0.46153846153846156</v>
      </c>
      <c r="F180" s="22">
        <f t="shared" si="187"/>
        <v>0.59259259259259256</v>
      </c>
      <c r="I180" s="38">
        <v>90</v>
      </c>
      <c r="J180" s="17" t="s">
        <v>21</v>
      </c>
      <c r="K180" s="22">
        <f t="shared" si="136"/>
        <v>0.46153846153846156</v>
      </c>
      <c r="L180" s="22">
        <f t="shared" si="137"/>
        <v>0.59259259259259256</v>
      </c>
      <c r="P180" s="24"/>
      <c r="Q180" s="24"/>
      <c r="R180" s="24"/>
      <c r="S180" s="24"/>
    </row>
    <row r="181" spans="1:19" x14ac:dyDescent="0.15">
      <c r="A181" s="38"/>
      <c r="B181" s="21" t="s">
        <v>22</v>
      </c>
      <c r="C181" s="21">
        <f>[40]PARS_cds_stat!B181</f>
        <v>14</v>
      </c>
      <c r="D181" s="21">
        <f>[40]PARS_cds_stat!C181</f>
        <v>11</v>
      </c>
      <c r="E181" s="22">
        <f t="shared" ref="E181:F181" si="188">C181/(C180+C181)</f>
        <v>0.53846153846153844</v>
      </c>
      <c r="F181" s="22">
        <f t="shared" si="188"/>
        <v>0.40740740740740738</v>
      </c>
      <c r="I181" s="38"/>
      <c r="J181" s="17" t="s">
        <v>22</v>
      </c>
      <c r="K181" s="22">
        <f t="shared" si="136"/>
        <v>0.53846153846153844</v>
      </c>
      <c r="L181" s="22">
        <f t="shared" si="137"/>
        <v>0.40740740740740738</v>
      </c>
      <c r="P181" s="24"/>
      <c r="Q181" s="24"/>
      <c r="R181" s="24"/>
      <c r="S181" s="24"/>
    </row>
    <row r="182" spans="1:19" x14ac:dyDescent="0.15">
      <c r="A182" s="38">
        <v>91</v>
      </c>
      <c r="B182" s="21" t="s">
        <v>21</v>
      </c>
      <c r="C182" s="21">
        <f>[40]PARS_cds_stat!B182</f>
        <v>16</v>
      </c>
      <c r="D182" s="21">
        <f>[40]PARS_cds_stat!C182</f>
        <v>12</v>
      </c>
      <c r="E182" s="22">
        <f t="shared" ref="E182:F182" si="189">C182/(C182+C183)</f>
        <v>0.66666666666666663</v>
      </c>
      <c r="F182" s="22">
        <f t="shared" si="189"/>
        <v>0.6</v>
      </c>
      <c r="I182" s="38">
        <v>91</v>
      </c>
      <c r="J182" s="17" t="s">
        <v>21</v>
      </c>
      <c r="K182" s="22">
        <f t="shared" si="136"/>
        <v>0.66666666666666663</v>
      </c>
      <c r="L182" s="22">
        <f t="shared" si="137"/>
        <v>0.6</v>
      </c>
      <c r="P182" s="24"/>
      <c r="Q182" s="24"/>
      <c r="R182" s="24"/>
      <c r="S182" s="24"/>
    </row>
    <row r="183" spans="1:19" x14ac:dyDescent="0.15">
      <c r="A183" s="38"/>
      <c r="B183" s="21" t="s">
        <v>22</v>
      </c>
      <c r="C183" s="21">
        <f>[40]PARS_cds_stat!B183</f>
        <v>8</v>
      </c>
      <c r="D183" s="21">
        <f>[40]PARS_cds_stat!C183</f>
        <v>8</v>
      </c>
      <c r="E183" s="22">
        <f t="shared" ref="E183:F183" si="190">C183/(C182+C183)</f>
        <v>0.33333333333333331</v>
      </c>
      <c r="F183" s="22">
        <f t="shared" si="190"/>
        <v>0.4</v>
      </c>
      <c r="I183" s="38"/>
      <c r="J183" s="17" t="s">
        <v>22</v>
      </c>
      <c r="K183" s="22">
        <f t="shared" si="136"/>
        <v>0.33333333333333331</v>
      </c>
      <c r="L183" s="22">
        <f t="shared" si="137"/>
        <v>0.4</v>
      </c>
      <c r="P183" s="24"/>
      <c r="Q183" s="24"/>
      <c r="R183" s="24"/>
      <c r="S183" s="24"/>
    </row>
    <row r="184" spans="1:19" x14ac:dyDescent="0.15">
      <c r="A184" s="38">
        <v>92</v>
      </c>
      <c r="B184" s="21" t="s">
        <v>21</v>
      </c>
      <c r="C184" s="21">
        <f>[40]PARS_cds_stat!B184</f>
        <v>19</v>
      </c>
      <c r="D184" s="21">
        <f>[40]PARS_cds_stat!C184</f>
        <v>12</v>
      </c>
      <c r="E184" s="22">
        <f t="shared" ref="E184:F184" si="191">C184/(C184+C185)</f>
        <v>0.73076923076923073</v>
      </c>
      <c r="F184" s="22">
        <f t="shared" si="191"/>
        <v>0.6</v>
      </c>
      <c r="I184" s="38">
        <v>92</v>
      </c>
      <c r="J184" s="17" t="s">
        <v>21</v>
      </c>
      <c r="K184" s="22">
        <f t="shared" si="136"/>
        <v>0.73076923076923073</v>
      </c>
      <c r="L184" s="22">
        <f t="shared" si="137"/>
        <v>0.6</v>
      </c>
      <c r="P184" s="24"/>
      <c r="Q184" s="24"/>
      <c r="R184" s="24"/>
      <c r="S184" s="24"/>
    </row>
    <row r="185" spans="1:19" x14ac:dyDescent="0.15">
      <c r="A185" s="38"/>
      <c r="B185" s="21" t="s">
        <v>22</v>
      </c>
      <c r="C185" s="21">
        <f>[40]PARS_cds_stat!B185</f>
        <v>7</v>
      </c>
      <c r="D185" s="21">
        <f>[40]PARS_cds_stat!C185</f>
        <v>8</v>
      </c>
      <c r="E185" s="22">
        <f t="shared" ref="E185:F185" si="192">C185/(C184+C185)</f>
        <v>0.26923076923076922</v>
      </c>
      <c r="F185" s="22">
        <f t="shared" si="192"/>
        <v>0.4</v>
      </c>
      <c r="I185" s="38"/>
      <c r="J185" s="17" t="s">
        <v>22</v>
      </c>
      <c r="K185" s="22">
        <f t="shared" si="136"/>
        <v>0.26923076923076922</v>
      </c>
      <c r="L185" s="22">
        <f t="shared" si="137"/>
        <v>0.4</v>
      </c>
      <c r="P185" s="24"/>
      <c r="Q185" s="24"/>
      <c r="R185" s="24"/>
      <c r="S185" s="24"/>
    </row>
    <row r="186" spans="1:19" x14ac:dyDescent="0.15">
      <c r="A186" s="38">
        <v>93</v>
      </c>
      <c r="B186" s="21" t="s">
        <v>21</v>
      </c>
      <c r="C186" s="21">
        <f>[40]PARS_cds_stat!B186</f>
        <v>20</v>
      </c>
      <c r="D186" s="21">
        <f>[40]PARS_cds_stat!C186</f>
        <v>16</v>
      </c>
      <c r="E186" s="22">
        <f t="shared" ref="E186:F186" si="193">C186/(C186+C187)</f>
        <v>0.7407407407407407</v>
      </c>
      <c r="F186" s="22">
        <f t="shared" si="193"/>
        <v>0.61538461538461542</v>
      </c>
      <c r="I186" s="38">
        <v>93</v>
      </c>
      <c r="J186" s="17" t="s">
        <v>21</v>
      </c>
      <c r="K186" s="22">
        <f t="shared" si="136"/>
        <v>0.7407407407407407</v>
      </c>
      <c r="L186" s="22">
        <f t="shared" si="137"/>
        <v>0.61538461538461542</v>
      </c>
      <c r="P186" s="24"/>
      <c r="Q186" s="24"/>
      <c r="R186" s="24"/>
      <c r="S186" s="24"/>
    </row>
    <row r="187" spans="1:19" x14ac:dyDescent="0.15">
      <c r="A187" s="38"/>
      <c r="B187" s="21" t="s">
        <v>22</v>
      </c>
      <c r="C187" s="21">
        <f>[40]PARS_cds_stat!B187</f>
        <v>7</v>
      </c>
      <c r="D187" s="21">
        <f>[40]PARS_cds_stat!C187</f>
        <v>10</v>
      </c>
      <c r="E187" s="22">
        <f t="shared" ref="E187:F187" si="194">C187/(C186+C187)</f>
        <v>0.25925925925925924</v>
      </c>
      <c r="F187" s="22">
        <f t="shared" si="194"/>
        <v>0.38461538461538464</v>
      </c>
      <c r="I187" s="38"/>
      <c r="J187" s="17" t="s">
        <v>22</v>
      </c>
      <c r="K187" s="22">
        <f t="shared" si="136"/>
        <v>0.25925925925925924</v>
      </c>
      <c r="L187" s="22">
        <f t="shared" si="137"/>
        <v>0.38461538461538464</v>
      </c>
      <c r="P187" s="24"/>
      <c r="Q187" s="24"/>
      <c r="R187" s="24"/>
      <c r="S187" s="24"/>
    </row>
    <row r="188" spans="1:19" x14ac:dyDescent="0.15">
      <c r="A188" s="38">
        <v>94</v>
      </c>
      <c r="B188" s="21" t="s">
        <v>21</v>
      </c>
      <c r="C188" s="21">
        <f>[40]PARS_cds_stat!B188</f>
        <v>12</v>
      </c>
      <c r="D188" s="21">
        <f>[40]PARS_cds_stat!C188</f>
        <v>10</v>
      </c>
      <c r="E188" s="22">
        <f t="shared" ref="E188:F188" si="195">C188/(C188+C189)</f>
        <v>0.5714285714285714</v>
      </c>
      <c r="F188" s="22">
        <f t="shared" si="195"/>
        <v>0.55555555555555558</v>
      </c>
      <c r="I188" s="38">
        <v>94</v>
      </c>
      <c r="J188" s="17" t="s">
        <v>21</v>
      </c>
      <c r="K188" s="22">
        <f t="shared" si="136"/>
        <v>0.5714285714285714</v>
      </c>
      <c r="L188" s="22">
        <f t="shared" si="137"/>
        <v>0.55555555555555558</v>
      </c>
      <c r="P188" s="24"/>
      <c r="Q188" s="24"/>
      <c r="R188" s="24"/>
      <c r="S188" s="24"/>
    </row>
    <row r="189" spans="1:19" x14ac:dyDescent="0.15">
      <c r="A189" s="38"/>
      <c r="B189" s="21" t="s">
        <v>22</v>
      </c>
      <c r="C189" s="21">
        <f>[40]PARS_cds_stat!B189</f>
        <v>9</v>
      </c>
      <c r="D189" s="21">
        <f>[40]PARS_cds_stat!C189</f>
        <v>8</v>
      </c>
      <c r="E189" s="22">
        <f t="shared" ref="E189:F189" si="196">C189/(C188+C189)</f>
        <v>0.42857142857142855</v>
      </c>
      <c r="F189" s="22">
        <f t="shared" si="196"/>
        <v>0.44444444444444442</v>
      </c>
      <c r="I189" s="38"/>
      <c r="J189" s="17" t="s">
        <v>22</v>
      </c>
      <c r="K189" s="22">
        <f t="shared" si="136"/>
        <v>0.42857142857142855</v>
      </c>
      <c r="L189" s="22">
        <f t="shared" si="137"/>
        <v>0.44444444444444442</v>
      </c>
      <c r="P189" s="24"/>
      <c r="Q189" s="24"/>
      <c r="R189" s="24"/>
      <c r="S189" s="24"/>
    </row>
    <row r="190" spans="1:19" x14ac:dyDescent="0.15">
      <c r="A190" s="38">
        <v>95</v>
      </c>
      <c r="B190" s="21" t="s">
        <v>21</v>
      </c>
      <c r="C190" s="21">
        <f>[40]PARS_cds_stat!B190</f>
        <v>14</v>
      </c>
      <c r="D190" s="21">
        <f>[40]PARS_cds_stat!C190</f>
        <v>14</v>
      </c>
      <c r="E190" s="22">
        <f t="shared" ref="E190:F190" si="197">C190/(C190+C191)</f>
        <v>0.58333333333333337</v>
      </c>
      <c r="F190" s="22">
        <f t="shared" si="197"/>
        <v>0.56000000000000005</v>
      </c>
      <c r="I190" s="38">
        <v>95</v>
      </c>
      <c r="J190" s="17" t="s">
        <v>21</v>
      </c>
      <c r="K190" s="22">
        <f t="shared" si="136"/>
        <v>0.58333333333333337</v>
      </c>
      <c r="L190" s="22">
        <f t="shared" si="137"/>
        <v>0.56000000000000005</v>
      </c>
      <c r="P190" s="24"/>
      <c r="Q190" s="24"/>
      <c r="R190" s="24"/>
      <c r="S190" s="24"/>
    </row>
    <row r="191" spans="1:19" x14ac:dyDescent="0.15">
      <c r="A191" s="38"/>
      <c r="B191" s="21" t="s">
        <v>22</v>
      </c>
      <c r="C191" s="21">
        <f>[40]PARS_cds_stat!B191</f>
        <v>10</v>
      </c>
      <c r="D191" s="21">
        <f>[40]PARS_cds_stat!C191</f>
        <v>11</v>
      </c>
      <c r="E191" s="22">
        <f t="shared" ref="E191:F191" si="198">C191/(C190+C191)</f>
        <v>0.41666666666666669</v>
      </c>
      <c r="F191" s="22">
        <f t="shared" si="198"/>
        <v>0.44</v>
      </c>
      <c r="I191" s="38"/>
      <c r="J191" s="17" t="s">
        <v>22</v>
      </c>
      <c r="K191" s="22">
        <f t="shared" si="136"/>
        <v>0.41666666666666669</v>
      </c>
      <c r="L191" s="22">
        <f t="shared" si="137"/>
        <v>0.44</v>
      </c>
      <c r="P191" s="24"/>
      <c r="Q191" s="24"/>
      <c r="R191" s="24"/>
      <c r="S191" s="24"/>
    </row>
    <row r="192" spans="1:19" x14ac:dyDescent="0.15">
      <c r="A192" s="38">
        <v>96</v>
      </c>
      <c r="B192" s="21" t="s">
        <v>21</v>
      </c>
      <c r="C192" s="21">
        <f>[40]PARS_cds_stat!B192</f>
        <v>18</v>
      </c>
      <c r="D192" s="21">
        <f>[40]PARS_cds_stat!C192</f>
        <v>19</v>
      </c>
      <c r="E192" s="22">
        <f t="shared" ref="E192:F192" si="199">C192/(C192+C193)</f>
        <v>0.6428571428571429</v>
      </c>
      <c r="F192" s="22">
        <f t="shared" si="199"/>
        <v>0.46341463414634149</v>
      </c>
      <c r="I192" s="38">
        <v>96</v>
      </c>
      <c r="J192" s="17" t="s">
        <v>21</v>
      </c>
      <c r="K192" s="22">
        <f t="shared" si="136"/>
        <v>0.6428571428571429</v>
      </c>
      <c r="L192" s="22">
        <f t="shared" si="137"/>
        <v>0.46341463414634149</v>
      </c>
      <c r="P192" s="24"/>
      <c r="Q192" s="24"/>
      <c r="R192" s="24"/>
      <c r="S192" s="24"/>
    </row>
    <row r="193" spans="1:19" x14ac:dyDescent="0.15">
      <c r="A193" s="38"/>
      <c r="B193" s="21" t="s">
        <v>22</v>
      </c>
      <c r="C193" s="21">
        <f>[40]PARS_cds_stat!B193</f>
        <v>10</v>
      </c>
      <c r="D193" s="21">
        <f>[40]PARS_cds_stat!C193</f>
        <v>22</v>
      </c>
      <c r="E193" s="22">
        <f t="shared" ref="E193:F193" si="200">C193/(C192+C193)</f>
        <v>0.35714285714285715</v>
      </c>
      <c r="F193" s="22">
        <f t="shared" si="200"/>
        <v>0.53658536585365857</v>
      </c>
      <c r="I193" s="38"/>
      <c r="J193" s="17" t="s">
        <v>22</v>
      </c>
      <c r="K193" s="22">
        <f t="shared" si="136"/>
        <v>0.35714285714285715</v>
      </c>
      <c r="L193" s="22">
        <f t="shared" si="137"/>
        <v>0.53658536585365857</v>
      </c>
      <c r="P193" s="24"/>
      <c r="Q193" s="24"/>
      <c r="R193" s="24"/>
      <c r="S193" s="24"/>
    </row>
    <row r="194" spans="1:19" x14ac:dyDescent="0.15">
      <c r="A194" s="38">
        <v>97</v>
      </c>
      <c r="B194" s="21" t="s">
        <v>21</v>
      </c>
      <c r="C194" s="21">
        <f>[40]PARS_cds_stat!B194</f>
        <v>23</v>
      </c>
      <c r="D194" s="21">
        <f>[40]PARS_cds_stat!C194</f>
        <v>13</v>
      </c>
      <c r="E194" s="22">
        <f t="shared" ref="E194:F194" si="201">C194/(C194+C195)</f>
        <v>0.71875</v>
      </c>
      <c r="F194" s="22">
        <f t="shared" si="201"/>
        <v>0.65</v>
      </c>
      <c r="I194" s="38">
        <v>97</v>
      </c>
      <c r="J194" s="17" t="s">
        <v>21</v>
      </c>
      <c r="K194" s="22">
        <f t="shared" ref="K194:K255" si="202">E194</f>
        <v>0.71875</v>
      </c>
      <c r="L194" s="22">
        <f t="shared" ref="L194:L255" si="203">F194</f>
        <v>0.65</v>
      </c>
      <c r="P194" s="24"/>
      <c r="Q194" s="24"/>
      <c r="R194" s="24"/>
      <c r="S194" s="24"/>
    </row>
    <row r="195" spans="1:19" x14ac:dyDescent="0.15">
      <c r="A195" s="38"/>
      <c r="B195" s="21" t="s">
        <v>22</v>
      </c>
      <c r="C195" s="21">
        <f>[40]PARS_cds_stat!B195</f>
        <v>9</v>
      </c>
      <c r="D195" s="21">
        <f>[40]PARS_cds_stat!C195</f>
        <v>7</v>
      </c>
      <c r="E195" s="22">
        <f t="shared" ref="E195:F195" si="204">C195/(C194+C195)</f>
        <v>0.28125</v>
      </c>
      <c r="F195" s="22">
        <f t="shared" si="204"/>
        <v>0.35</v>
      </c>
      <c r="I195" s="38"/>
      <c r="J195" s="17" t="s">
        <v>22</v>
      </c>
      <c r="K195" s="22">
        <f t="shared" si="202"/>
        <v>0.28125</v>
      </c>
      <c r="L195" s="22">
        <f t="shared" si="203"/>
        <v>0.35</v>
      </c>
      <c r="P195" s="24"/>
      <c r="Q195" s="24"/>
      <c r="R195" s="24"/>
      <c r="S195" s="24"/>
    </row>
    <row r="196" spans="1:19" x14ac:dyDescent="0.15">
      <c r="A196" s="38">
        <v>98</v>
      </c>
      <c r="B196" s="21" t="s">
        <v>21</v>
      </c>
      <c r="C196" s="21">
        <f>[40]PARS_cds_stat!B196</f>
        <v>29</v>
      </c>
      <c r="D196" s="21">
        <f>[40]PARS_cds_stat!C196</f>
        <v>24</v>
      </c>
      <c r="E196" s="22">
        <f t="shared" ref="E196:F196" si="205">C196/(C196+C197)</f>
        <v>0.64444444444444449</v>
      </c>
      <c r="F196" s="22">
        <f t="shared" si="205"/>
        <v>0.72727272727272729</v>
      </c>
      <c r="I196" s="38">
        <v>98</v>
      </c>
      <c r="J196" s="17" t="s">
        <v>21</v>
      </c>
      <c r="K196" s="22">
        <f t="shared" si="202"/>
        <v>0.64444444444444449</v>
      </c>
      <c r="L196" s="22">
        <f t="shared" si="203"/>
        <v>0.72727272727272729</v>
      </c>
      <c r="P196" s="24"/>
      <c r="Q196" s="24"/>
      <c r="R196" s="24"/>
      <c r="S196" s="24"/>
    </row>
    <row r="197" spans="1:19" x14ac:dyDescent="0.15">
      <c r="A197" s="38"/>
      <c r="B197" s="21" t="s">
        <v>22</v>
      </c>
      <c r="C197" s="21">
        <f>[40]PARS_cds_stat!B197</f>
        <v>16</v>
      </c>
      <c r="D197" s="21">
        <f>[40]PARS_cds_stat!C197</f>
        <v>9</v>
      </c>
      <c r="E197" s="22">
        <f t="shared" ref="E197:F197" si="206">C197/(C196+C197)</f>
        <v>0.35555555555555557</v>
      </c>
      <c r="F197" s="22">
        <f t="shared" si="206"/>
        <v>0.27272727272727271</v>
      </c>
      <c r="I197" s="38"/>
      <c r="J197" s="17" t="s">
        <v>22</v>
      </c>
      <c r="K197" s="22">
        <f t="shared" si="202"/>
        <v>0.35555555555555557</v>
      </c>
      <c r="L197" s="22">
        <f t="shared" si="203"/>
        <v>0.27272727272727271</v>
      </c>
      <c r="P197" s="24"/>
      <c r="Q197" s="24"/>
      <c r="R197" s="24"/>
      <c r="S197" s="24"/>
    </row>
    <row r="198" spans="1:19" x14ac:dyDescent="0.15">
      <c r="A198" s="38">
        <v>99</v>
      </c>
      <c r="B198" s="21" t="s">
        <v>21</v>
      </c>
      <c r="C198" s="21">
        <f>[40]PARS_cds_stat!B198</f>
        <v>22</v>
      </c>
      <c r="D198" s="21">
        <f>[40]PARS_cds_stat!C198</f>
        <v>18</v>
      </c>
      <c r="E198" s="22">
        <f t="shared" ref="E198:F198" si="207">C198/(C198+C199)</f>
        <v>0.59459459459459463</v>
      </c>
      <c r="F198" s="22">
        <f t="shared" si="207"/>
        <v>0.5625</v>
      </c>
      <c r="I198" s="38">
        <v>99</v>
      </c>
      <c r="J198" s="17" t="s">
        <v>21</v>
      </c>
      <c r="K198" s="22">
        <f t="shared" si="202"/>
        <v>0.59459459459459463</v>
      </c>
      <c r="L198" s="22">
        <f t="shared" si="203"/>
        <v>0.5625</v>
      </c>
      <c r="P198" s="24"/>
      <c r="Q198" s="24"/>
      <c r="R198" s="24"/>
      <c r="S198" s="24"/>
    </row>
    <row r="199" spans="1:19" x14ac:dyDescent="0.15">
      <c r="A199" s="38"/>
      <c r="B199" s="21" t="s">
        <v>22</v>
      </c>
      <c r="C199" s="21">
        <f>[40]PARS_cds_stat!B199</f>
        <v>15</v>
      </c>
      <c r="D199" s="21">
        <f>[40]PARS_cds_stat!C199</f>
        <v>14</v>
      </c>
      <c r="E199" s="22">
        <f t="shared" ref="E199:F199" si="208">C199/(C198+C199)</f>
        <v>0.40540540540540543</v>
      </c>
      <c r="F199" s="22">
        <f t="shared" si="208"/>
        <v>0.4375</v>
      </c>
      <c r="I199" s="38"/>
      <c r="J199" s="17" t="s">
        <v>22</v>
      </c>
      <c r="K199" s="22">
        <f t="shared" si="202"/>
        <v>0.40540540540540543</v>
      </c>
      <c r="L199" s="22">
        <f t="shared" si="203"/>
        <v>0.4375</v>
      </c>
      <c r="P199" s="24"/>
      <c r="Q199" s="24"/>
      <c r="R199" s="24"/>
      <c r="S199" s="24"/>
    </row>
    <row r="200" spans="1:19" x14ac:dyDescent="0.15">
      <c r="A200" s="38">
        <v>100</v>
      </c>
      <c r="B200" s="21" t="s">
        <v>21</v>
      </c>
      <c r="C200" s="21">
        <f>[40]PARS_cds_stat!B200</f>
        <v>18</v>
      </c>
      <c r="D200" s="21">
        <f>[40]PARS_cds_stat!C200</f>
        <v>29</v>
      </c>
      <c r="E200" s="22">
        <f t="shared" ref="E200:F200" si="209">C200/(C200+C201)</f>
        <v>0.62068965517241381</v>
      </c>
      <c r="F200" s="22">
        <f t="shared" si="209"/>
        <v>0.63043478260869568</v>
      </c>
      <c r="I200" s="38">
        <v>100</v>
      </c>
      <c r="J200" s="17" t="s">
        <v>21</v>
      </c>
      <c r="K200" s="22">
        <f t="shared" si="202"/>
        <v>0.62068965517241381</v>
      </c>
      <c r="L200" s="22">
        <f t="shared" si="203"/>
        <v>0.63043478260869568</v>
      </c>
      <c r="P200" s="24"/>
      <c r="Q200" s="24"/>
      <c r="R200" s="24"/>
      <c r="S200" s="24"/>
    </row>
    <row r="201" spans="1:19" x14ac:dyDescent="0.15">
      <c r="A201" s="38"/>
      <c r="B201" s="21" t="s">
        <v>22</v>
      </c>
      <c r="C201" s="21">
        <f>[40]PARS_cds_stat!B201</f>
        <v>11</v>
      </c>
      <c r="D201" s="21">
        <f>[40]PARS_cds_stat!C201</f>
        <v>17</v>
      </c>
      <c r="E201" s="22">
        <f t="shared" ref="E201:F201" si="210">C201/(C200+C201)</f>
        <v>0.37931034482758619</v>
      </c>
      <c r="F201" s="22">
        <f t="shared" si="210"/>
        <v>0.36956521739130432</v>
      </c>
      <c r="I201" s="38"/>
      <c r="J201" s="17" t="s">
        <v>22</v>
      </c>
      <c r="K201" s="22">
        <f t="shared" si="202"/>
        <v>0.37931034482758619</v>
      </c>
      <c r="L201" s="22">
        <f t="shared" si="203"/>
        <v>0.36956521739130432</v>
      </c>
      <c r="P201" s="24"/>
      <c r="Q201" s="24"/>
      <c r="R201" s="24"/>
      <c r="S201" s="24"/>
    </row>
    <row r="202" spans="1:19" x14ac:dyDescent="0.15">
      <c r="A202" s="38">
        <v>101</v>
      </c>
      <c r="B202" s="21" t="s">
        <v>21</v>
      </c>
      <c r="C202" s="21">
        <f>[40]PARS_cds_stat!B202</f>
        <v>16</v>
      </c>
      <c r="D202" s="21">
        <f>[40]PARS_cds_stat!C202</f>
        <v>24</v>
      </c>
      <c r="E202" s="22">
        <f t="shared" ref="E202:F202" si="211">C202/(C202+C203)</f>
        <v>0.61538461538461542</v>
      </c>
      <c r="F202" s="22">
        <f t="shared" si="211"/>
        <v>0.63157894736842102</v>
      </c>
      <c r="I202" s="38">
        <v>101</v>
      </c>
      <c r="J202" s="17" t="s">
        <v>21</v>
      </c>
      <c r="K202" s="22">
        <f t="shared" si="202"/>
        <v>0.61538461538461542</v>
      </c>
      <c r="L202" s="22">
        <f t="shared" si="203"/>
        <v>0.63157894736842102</v>
      </c>
      <c r="P202" s="24"/>
      <c r="Q202" s="24"/>
      <c r="R202" s="24"/>
      <c r="S202" s="24"/>
    </row>
    <row r="203" spans="1:19" x14ac:dyDescent="0.15">
      <c r="A203" s="38"/>
      <c r="B203" s="21" t="s">
        <v>22</v>
      </c>
      <c r="C203" s="21">
        <f>[40]PARS_cds_stat!B203</f>
        <v>10</v>
      </c>
      <c r="D203" s="21">
        <f>[40]PARS_cds_stat!C203</f>
        <v>14</v>
      </c>
      <c r="E203" s="22">
        <f t="shared" ref="E203:F203" si="212">C203/(C202+C203)</f>
        <v>0.38461538461538464</v>
      </c>
      <c r="F203" s="22">
        <f t="shared" si="212"/>
        <v>0.36842105263157893</v>
      </c>
      <c r="I203" s="38"/>
      <c r="J203" s="17" t="s">
        <v>22</v>
      </c>
      <c r="K203" s="22">
        <f t="shared" si="202"/>
        <v>0.38461538461538464</v>
      </c>
      <c r="L203" s="22">
        <f t="shared" si="203"/>
        <v>0.36842105263157893</v>
      </c>
      <c r="P203" s="24"/>
      <c r="Q203" s="24"/>
      <c r="R203" s="24"/>
      <c r="S203" s="24"/>
    </row>
    <row r="204" spans="1:19" x14ac:dyDescent="0.15">
      <c r="A204" s="38">
        <v>102</v>
      </c>
      <c r="B204" s="21" t="s">
        <v>21</v>
      </c>
      <c r="C204" s="21">
        <f>[40]PARS_cds_stat!B204</f>
        <v>27</v>
      </c>
      <c r="D204" s="21">
        <f>[40]PARS_cds_stat!C204</f>
        <v>24</v>
      </c>
      <c r="E204" s="22">
        <f t="shared" ref="E204:F204" si="213">C204/(C204+C205)</f>
        <v>0.55102040816326525</v>
      </c>
      <c r="F204" s="22">
        <f t="shared" si="213"/>
        <v>0.58536585365853655</v>
      </c>
      <c r="I204" s="38">
        <v>102</v>
      </c>
      <c r="J204" s="17" t="s">
        <v>21</v>
      </c>
      <c r="K204" s="22">
        <f t="shared" si="202"/>
        <v>0.55102040816326525</v>
      </c>
      <c r="L204" s="22">
        <f t="shared" si="203"/>
        <v>0.58536585365853655</v>
      </c>
      <c r="P204" s="24"/>
      <c r="Q204" s="24"/>
      <c r="R204" s="24"/>
      <c r="S204" s="24"/>
    </row>
    <row r="205" spans="1:19" x14ac:dyDescent="0.15">
      <c r="A205" s="38"/>
      <c r="B205" s="21" t="s">
        <v>22</v>
      </c>
      <c r="C205" s="21">
        <f>[40]PARS_cds_stat!B205</f>
        <v>22</v>
      </c>
      <c r="D205" s="21">
        <f>[40]PARS_cds_stat!C205</f>
        <v>17</v>
      </c>
      <c r="E205" s="22">
        <f t="shared" ref="E205:F205" si="214">C205/(C204+C205)</f>
        <v>0.44897959183673469</v>
      </c>
      <c r="F205" s="22">
        <f t="shared" si="214"/>
        <v>0.41463414634146339</v>
      </c>
      <c r="I205" s="38"/>
      <c r="J205" s="17" t="s">
        <v>22</v>
      </c>
      <c r="K205" s="22">
        <f t="shared" si="202"/>
        <v>0.44897959183673469</v>
      </c>
      <c r="L205" s="22">
        <f t="shared" si="203"/>
        <v>0.41463414634146339</v>
      </c>
      <c r="P205" s="24"/>
      <c r="Q205" s="24"/>
      <c r="R205" s="24"/>
      <c r="S205" s="24"/>
    </row>
    <row r="206" spans="1:19" x14ac:dyDescent="0.15">
      <c r="A206" s="38">
        <v>103</v>
      </c>
      <c r="B206" s="21" t="s">
        <v>21</v>
      </c>
      <c r="C206" s="21">
        <f>[40]PARS_cds_stat!B206</f>
        <v>27</v>
      </c>
      <c r="D206" s="21">
        <f>[40]PARS_cds_stat!C206</f>
        <v>24</v>
      </c>
      <c r="E206" s="22">
        <f t="shared" ref="E206:F206" si="215">C206/(C206+C207)</f>
        <v>0.67500000000000004</v>
      </c>
      <c r="F206" s="22">
        <f t="shared" si="215"/>
        <v>0.5714285714285714</v>
      </c>
      <c r="I206" s="38">
        <v>103</v>
      </c>
      <c r="J206" s="17" t="s">
        <v>21</v>
      </c>
      <c r="K206" s="22">
        <f t="shared" si="202"/>
        <v>0.67500000000000004</v>
      </c>
      <c r="L206" s="22">
        <f t="shared" si="203"/>
        <v>0.5714285714285714</v>
      </c>
      <c r="P206" s="24"/>
      <c r="Q206" s="24"/>
      <c r="R206" s="24"/>
      <c r="S206" s="24"/>
    </row>
    <row r="207" spans="1:19" x14ac:dyDescent="0.15">
      <c r="A207" s="38"/>
      <c r="B207" s="21" t="s">
        <v>22</v>
      </c>
      <c r="C207" s="21">
        <f>[40]PARS_cds_stat!B207</f>
        <v>13</v>
      </c>
      <c r="D207" s="21">
        <f>[40]PARS_cds_stat!C207</f>
        <v>18</v>
      </c>
      <c r="E207" s="22">
        <f t="shared" ref="E207:F207" si="216">C207/(C206+C207)</f>
        <v>0.32500000000000001</v>
      </c>
      <c r="F207" s="22">
        <f t="shared" si="216"/>
        <v>0.42857142857142855</v>
      </c>
      <c r="I207" s="38"/>
      <c r="J207" s="17" t="s">
        <v>22</v>
      </c>
      <c r="K207" s="22">
        <f t="shared" si="202"/>
        <v>0.32500000000000001</v>
      </c>
      <c r="L207" s="22">
        <f t="shared" si="203"/>
        <v>0.42857142857142855</v>
      </c>
      <c r="P207" s="24"/>
      <c r="Q207" s="24"/>
      <c r="R207" s="24"/>
      <c r="S207" s="24"/>
    </row>
    <row r="208" spans="1:19" x14ac:dyDescent="0.15">
      <c r="A208" s="38">
        <v>104</v>
      </c>
      <c r="B208" s="21" t="s">
        <v>21</v>
      </c>
      <c r="C208" s="21">
        <f>[40]PARS_cds_stat!B208</f>
        <v>21</v>
      </c>
      <c r="D208" s="21">
        <f>[40]PARS_cds_stat!C208</f>
        <v>14</v>
      </c>
      <c r="E208" s="22">
        <f t="shared" ref="E208:F208" si="217">C208/(C208+C209)</f>
        <v>0.56756756756756754</v>
      </c>
      <c r="F208" s="22">
        <f t="shared" si="217"/>
        <v>0.48275862068965519</v>
      </c>
      <c r="I208" s="38">
        <v>104</v>
      </c>
      <c r="J208" s="17" t="s">
        <v>21</v>
      </c>
      <c r="K208" s="22">
        <f t="shared" si="202"/>
        <v>0.56756756756756754</v>
      </c>
      <c r="L208" s="22">
        <f t="shared" si="203"/>
        <v>0.48275862068965519</v>
      </c>
      <c r="P208" s="24"/>
      <c r="Q208" s="24"/>
      <c r="R208" s="24"/>
      <c r="S208" s="24"/>
    </row>
    <row r="209" spans="1:19" x14ac:dyDescent="0.15">
      <c r="A209" s="38"/>
      <c r="B209" s="21" t="s">
        <v>22</v>
      </c>
      <c r="C209" s="21">
        <f>[40]PARS_cds_stat!B209</f>
        <v>16</v>
      </c>
      <c r="D209" s="21">
        <f>[40]PARS_cds_stat!C209</f>
        <v>15</v>
      </c>
      <c r="E209" s="22">
        <f t="shared" ref="E209:F209" si="218">C209/(C208+C209)</f>
        <v>0.43243243243243246</v>
      </c>
      <c r="F209" s="22">
        <f t="shared" si="218"/>
        <v>0.51724137931034486</v>
      </c>
      <c r="I209" s="38"/>
      <c r="J209" s="17" t="s">
        <v>22</v>
      </c>
      <c r="K209" s="22">
        <f t="shared" si="202"/>
        <v>0.43243243243243246</v>
      </c>
      <c r="L209" s="22">
        <f t="shared" si="203"/>
        <v>0.51724137931034486</v>
      </c>
      <c r="P209" s="24"/>
      <c r="Q209" s="24"/>
      <c r="R209" s="24"/>
      <c r="S209" s="24"/>
    </row>
    <row r="210" spans="1:19" x14ac:dyDescent="0.15">
      <c r="A210" s="38">
        <v>105</v>
      </c>
      <c r="B210" s="21" t="s">
        <v>21</v>
      </c>
      <c r="C210" s="21">
        <f>[40]PARS_cds_stat!B210</f>
        <v>16</v>
      </c>
      <c r="D210" s="21">
        <f>[40]PARS_cds_stat!C210</f>
        <v>14</v>
      </c>
      <c r="E210" s="22">
        <f t="shared" ref="E210:F210" si="219">C210/(C210+C211)</f>
        <v>0.48484848484848486</v>
      </c>
      <c r="F210" s="22">
        <f t="shared" si="219"/>
        <v>0.41176470588235292</v>
      </c>
      <c r="I210" s="38">
        <v>105</v>
      </c>
      <c r="J210" s="17" t="s">
        <v>21</v>
      </c>
      <c r="K210" s="22">
        <f t="shared" si="202"/>
        <v>0.48484848484848486</v>
      </c>
      <c r="L210" s="22">
        <f t="shared" si="203"/>
        <v>0.41176470588235292</v>
      </c>
      <c r="P210" s="24"/>
      <c r="Q210" s="24"/>
      <c r="R210" s="24"/>
      <c r="S210" s="24"/>
    </row>
    <row r="211" spans="1:19" x14ac:dyDescent="0.15">
      <c r="A211" s="38"/>
      <c r="B211" s="21" t="s">
        <v>22</v>
      </c>
      <c r="C211" s="21">
        <f>[40]PARS_cds_stat!B211</f>
        <v>17</v>
      </c>
      <c r="D211" s="21">
        <f>[40]PARS_cds_stat!C211</f>
        <v>20</v>
      </c>
      <c r="E211" s="22">
        <f t="shared" ref="E211:F211" si="220">C211/(C210+C211)</f>
        <v>0.51515151515151514</v>
      </c>
      <c r="F211" s="22">
        <f t="shared" si="220"/>
        <v>0.58823529411764708</v>
      </c>
      <c r="I211" s="38"/>
      <c r="J211" s="17" t="s">
        <v>22</v>
      </c>
      <c r="K211" s="22">
        <f t="shared" si="202"/>
        <v>0.51515151515151514</v>
      </c>
      <c r="L211" s="22">
        <f t="shared" si="203"/>
        <v>0.58823529411764708</v>
      </c>
      <c r="P211" s="24"/>
      <c r="Q211" s="24"/>
      <c r="R211" s="24"/>
      <c r="S211" s="24"/>
    </row>
    <row r="212" spans="1:19" x14ac:dyDescent="0.15">
      <c r="A212" s="38">
        <v>106</v>
      </c>
      <c r="B212" s="21" t="s">
        <v>21</v>
      </c>
      <c r="C212" s="21">
        <f>[40]PARS_cds_stat!B212</f>
        <v>18</v>
      </c>
      <c r="D212" s="21">
        <f>[40]PARS_cds_stat!C212</f>
        <v>15</v>
      </c>
      <c r="E212" s="22">
        <f t="shared" ref="E212:F212" si="221">C212/(C212+C213)</f>
        <v>0.66666666666666663</v>
      </c>
      <c r="F212" s="22">
        <f t="shared" si="221"/>
        <v>0.57692307692307687</v>
      </c>
      <c r="I212" s="38">
        <v>106</v>
      </c>
      <c r="J212" s="17" t="s">
        <v>21</v>
      </c>
      <c r="K212" s="22">
        <f t="shared" si="202"/>
        <v>0.66666666666666663</v>
      </c>
      <c r="L212" s="22">
        <f t="shared" si="203"/>
        <v>0.57692307692307687</v>
      </c>
      <c r="P212" s="24"/>
      <c r="Q212" s="24"/>
      <c r="R212" s="24"/>
      <c r="S212" s="24"/>
    </row>
    <row r="213" spans="1:19" x14ac:dyDescent="0.15">
      <c r="A213" s="38"/>
      <c r="B213" s="21" t="s">
        <v>22</v>
      </c>
      <c r="C213" s="21">
        <f>[40]PARS_cds_stat!B213</f>
        <v>9</v>
      </c>
      <c r="D213" s="21">
        <f>[40]PARS_cds_stat!C213</f>
        <v>11</v>
      </c>
      <c r="E213" s="22">
        <f t="shared" ref="E213:F213" si="222">C213/(C212+C213)</f>
        <v>0.33333333333333331</v>
      </c>
      <c r="F213" s="22">
        <f t="shared" si="222"/>
        <v>0.42307692307692307</v>
      </c>
      <c r="I213" s="38"/>
      <c r="J213" s="17" t="s">
        <v>22</v>
      </c>
      <c r="K213" s="22">
        <f t="shared" si="202"/>
        <v>0.33333333333333331</v>
      </c>
      <c r="L213" s="22">
        <f t="shared" si="203"/>
        <v>0.42307692307692307</v>
      </c>
      <c r="P213" s="24"/>
      <c r="Q213" s="24"/>
      <c r="R213" s="24"/>
      <c r="S213" s="24"/>
    </row>
    <row r="214" spans="1:19" x14ac:dyDescent="0.15">
      <c r="A214" s="38">
        <v>107</v>
      </c>
      <c r="B214" s="21" t="s">
        <v>21</v>
      </c>
      <c r="C214" s="21">
        <f>[40]PARS_cds_stat!B214</f>
        <v>25</v>
      </c>
      <c r="D214" s="21">
        <f>[40]PARS_cds_stat!C214</f>
        <v>22</v>
      </c>
      <c r="E214" s="22">
        <f t="shared" ref="E214:F214" si="223">C214/(C214+C215)</f>
        <v>0.67567567567567566</v>
      </c>
      <c r="F214" s="22">
        <f t="shared" si="223"/>
        <v>0.57894736842105265</v>
      </c>
      <c r="I214" s="38">
        <v>107</v>
      </c>
      <c r="J214" s="17" t="s">
        <v>21</v>
      </c>
      <c r="K214" s="22">
        <f t="shared" si="202"/>
        <v>0.67567567567567566</v>
      </c>
      <c r="L214" s="22">
        <f t="shared" si="203"/>
        <v>0.57894736842105265</v>
      </c>
      <c r="P214" s="24"/>
      <c r="Q214" s="24"/>
      <c r="R214" s="24"/>
      <c r="S214" s="24"/>
    </row>
    <row r="215" spans="1:19" x14ac:dyDescent="0.15">
      <c r="A215" s="38"/>
      <c r="B215" s="21" t="s">
        <v>22</v>
      </c>
      <c r="C215" s="21">
        <f>[40]PARS_cds_stat!B215</f>
        <v>12</v>
      </c>
      <c r="D215" s="21">
        <f>[40]PARS_cds_stat!C215</f>
        <v>16</v>
      </c>
      <c r="E215" s="22">
        <f t="shared" ref="E215:F215" si="224">C215/(C214+C215)</f>
        <v>0.32432432432432434</v>
      </c>
      <c r="F215" s="22">
        <f t="shared" si="224"/>
        <v>0.42105263157894735</v>
      </c>
      <c r="I215" s="38"/>
      <c r="J215" s="17" t="s">
        <v>22</v>
      </c>
      <c r="K215" s="22">
        <f t="shared" si="202"/>
        <v>0.32432432432432434</v>
      </c>
      <c r="L215" s="22">
        <f t="shared" si="203"/>
        <v>0.42105263157894735</v>
      </c>
      <c r="P215" s="24"/>
      <c r="Q215" s="24"/>
      <c r="R215" s="24"/>
      <c r="S215" s="24"/>
    </row>
    <row r="216" spans="1:19" x14ac:dyDescent="0.15">
      <c r="A216" s="38">
        <v>108</v>
      </c>
      <c r="B216" s="21" t="s">
        <v>21</v>
      </c>
      <c r="C216" s="21">
        <f>[40]PARS_cds_stat!B216</f>
        <v>20</v>
      </c>
      <c r="D216" s="21">
        <f>[40]PARS_cds_stat!C216</f>
        <v>21</v>
      </c>
      <c r="E216" s="22">
        <f t="shared" ref="E216:F216" si="225">C216/(C216+C217)</f>
        <v>0.66666666666666663</v>
      </c>
      <c r="F216" s="22">
        <f t="shared" si="225"/>
        <v>0.65625</v>
      </c>
      <c r="I216" s="38">
        <v>108</v>
      </c>
      <c r="J216" s="17" t="s">
        <v>21</v>
      </c>
      <c r="K216" s="22">
        <f t="shared" si="202"/>
        <v>0.66666666666666663</v>
      </c>
      <c r="L216" s="22">
        <f t="shared" si="203"/>
        <v>0.65625</v>
      </c>
      <c r="P216" s="24"/>
      <c r="Q216" s="24"/>
      <c r="R216" s="24"/>
      <c r="S216" s="24"/>
    </row>
    <row r="217" spans="1:19" x14ac:dyDescent="0.15">
      <c r="A217" s="38"/>
      <c r="B217" s="21" t="s">
        <v>22</v>
      </c>
      <c r="C217" s="21">
        <f>[40]PARS_cds_stat!B217</f>
        <v>10</v>
      </c>
      <c r="D217" s="21">
        <f>[40]PARS_cds_stat!C217</f>
        <v>11</v>
      </c>
      <c r="E217" s="22">
        <f t="shared" ref="E217:F217" si="226">C217/(C216+C217)</f>
        <v>0.33333333333333331</v>
      </c>
      <c r="F217" s="22">
        <f t="shared" si="226"/>
        <v>0.34375</v>
      </c>
      <c r="I217" s="38"/>
      <c r="J217" s="17" t="s">
        <v>22</v>
      </c>
      <c r="K217" s="22">
        <f t="shared" si="202"/>
        <v>0.33333333333333331</v>
      </c>
      <c r="L217" s="22">
        <f t="shared" si="203"/>
        <v>0.34375</v>
      </c>
      <c r="P217" s="24"/>
      <c r="Q217" s="24"/>
      <c r="R217" s="24"/>
      <c r="S217" s="24"/>
    </row>
    <row r="218" spans="1:19" x14ac:dyDescent="0.15">
      <c r="A218" s="38">
        <v>109</v>
      </c>
      <c r="B218" s="21" t="s">
        <v>21</v>
      </c>
      <c r="C218" s="21">
        <f>[40]PARS_cds_stat!B218</f>
        <v>27</v>
      </c>
      <c r="D218" s="21">
        <f>[40]PARS_cds_stat!C218</f>
        <v>25</v>
      </c>
      <c r="E218" s="22">
        <f t="shared" ref="E218:F218" si="227">C218/(C218+C219)</f>
        <v>0.62790697674418605</v>
      </c>
      <c r="F218" s="22">
        <f t="shared" si="227"/>
        <v>0.69444444444444442</v>
      </c>
      <c r="I218" s="38">
        <v>109</v>
      </c>
      <c r="J218" s="17" t="s">
        <v>21</v>
      </c>
      <c r="K218" s="22">
        <f t="shared" si="202"/>
        <v>0.62790697674418605</v>
      </c>
      <c r="L218" s="22">
        <f t="shared" si="203"/>
        <v>0.69444444444444442</v>
      </c>
      <c r="P218" s="24"/>
      <c r="Q218" s="24"/>
      <c r="R218" s="24"/>
      <c r="S218" s="24"/>
    </row>
    <row r="219" spans="1:19" x14ac:dyDescent="0.15">
      <c r="A219" s="38"/>
      <c r="B219" s="21" t="s">
        <v>22</v>
      </c>
      <c r="C219" s="21">
        <f>[40]PARS_cds_stat!B219</f>
        <v>16</v>
      </c>
      <c r="D219" s="21">
        <f>[40]PARS_cds_stat!C219</f>
        <v>11</v>
      </c>
      <c r="E219" s="22">
        <f t="shared" ref="E219:F219" si="228">C219/(C218+C219)</f>
        <v>0.37209302325581395</v>
      </c>
      <c r="F219" s="22">
        <f t="shared" si="228"/>
        <v>0.30555555555555558</v>
      </c>
      <c r="I219" s="38"/>
      <c r="J219" s="17" t="s">
        <v>22</v>
      </c>
      <c r="K219" s="22">
        <f t="shared" si="202"/>
        <v>0.37209302325581395</v>
      </c>
      <c r="L219" s="22">
        <f t="shared" si="203"/>
        <v>0.30555555555555558</v>
      </c>
      <c r="P219" s="24"/>
      <c r="Q219" s="24"/>
      <c r="R219" s="24"/>
      <c r="S219" s="24"/>
    </row>
    <row r="220" spans="1:19" x14ac:dyDescent="0.15">
      <c r="A220" s="38">
        <v>110</v>
      </c>
      <c r="B220" s="21" t="s">
        <v>21</v>
      </c>
      <c r="C220" s="21">
        <f>[40]PARS_cds_stat!B220</f>
        <v>27</v>
      </c>
      <c r="D220" s="21">
        <f>[40]PARS_cds_stat!C220</f>
        <v>22</v>
      </c>
      <c r="E220" s="22">
        <f t="shared" ref="E220:F220" si="229">C220/(C220+C221)</f>
        <v>0.61363636363636365</v>
      </c>
      <c r="F220" s="22">
        <f t="shared" si="229"/>
        <v>0.55000000000000004</v>
      </c>
      <c r="I220" s="38">
        <v>110</v>
      </c>
      <c r="J220" s="17" t="s">
        <v>21</v>
      </c>
      <c r="K220" s="22">
        <f t="shared" si="202"/>
        <v>0.61363636363636365</v>
      </c>
      <c r="L220" s="22">
        <f t="shared" si="203"/>
        <v>0.55000000000000004</v>
      </c>
      <c r="P220" s="24"/>
      <c r="Q220" s="24"/>
      <c r="R220" s="24"/>
      <c r="S220" s="24"/>
    </row>
    <row r="221" spans="1:19" x14ac:dyDescent="0.15">
      <c r="A221" s="38"/>
      <c r="B221" s="21" t="s">
        <v>22</v>
      </c>
      <c r="C221" s="21">
        <f>[40]PARS_cds_stat!B221</f>
        <v>17</v>
      </c>
      <c r="D221" s="21">
        <f>[40]PARS_cds_stat!C221</f>
        <v>18</v>
      </c>
      <c r="E221" s="22">
        <f t="shared" ref="E221:F221" si="230">C221/(C220+C221)</f>
        <v>0.38636363636363635</v>
      </c>
      <c r="F221" s="22">
        <f t="shared" si="230"/>
        <v>0.45</v>
      </c>
      <c r="I221" s="38"/>
      <c r="J221" s="17" t="s">
        <v>22</v>
      </c>
      <c r="K221" s="22">
        <f t="shared" si="202"/>
        <v>0.38636363636363635</v>
      </c>
      <c r="L221" s="22">
        <f t="shared" si="203"/>
        <v>0.45</v>
      </c>
      <c r="P221" s="24"/>
      <c r="Q221" s="24"/>
      <c r="R221" s="24"/>
      <c r="S221" s="24"/>
    </row>
    <row r="222" spans="1:19" x14ac:dyDescent="0.15">
      <c r="A222" s="38">
        <v>111</v>
      </c>
      <c r="B222" s="21" t="s">
        <v>21</v>
      </c>
      <c r="C222" s="21">
        <f>[40]PARS_cds_stat!B222</f>
        <v>33</v>
      </c>
      <c r="D222" s="21">
        <f>[40]PARS_cds_stat!C222</f>
        <v>21</v>
      </c>
      <c r="E222" s="22">
        <f t="shared" ref="E222:F222" si="231">C222/(C222+C223)</f>
        <v>0.71739130434782605</v>
      </c>
      <c r="F222" s="22">
        <f t="shared" si="231"/>
        <v>0.52500000000000002</v>
      </c>
      <c r="I222" s="38">
        <v>111</v>
      </c>
      <c r="J222" s="17" t="s">
        <v>21</v>
      </c>
      <c r="K222" s="22">
        <f t="shared" si="202"/>
        <v>0.71739130434782605</v>
      </c>
      <c r="L222" s="22">
        <f t="shared" si="203"/>
        <v>0.52500000000000002</v>
      </c>
      <c r="P222" s="24"/>
      <c r="Q222" s="24"/>
      <c r="R222" s="24"/>
      <c r="S222" s="24"/>
    </row>
    <row r="223" spans="1:19" x14ac:dyDescent="0.15">
      <c r="A223" s="38"/>
      <c r="B223" s="21" t="s">
        <v>22</v>
      </c>
      <c r="C223" s="21">
        <f>[40]PARS_cds_stat!B223</f>
        <v>13</v>
      </c>
      <c r="D223" s="21">
        <f>[40]PARS_cds_stat!C223</f>
        <v>19</v>
      </c>
      <c r="E223" s="22">
        <f t="shared" ref="E223:F223" si="232">C223/(C222+C223)</f>
        <v>0.28260869565217389</v>
      </c>
      <c r="F223" s="22">
        <f t="shared" si="232"/>
        <v>0.47499999999999998</v>
      </c>
      <c r="I223" s="38"/>
      <c r="J223" s="17" t="s">
        <v>22</v>
      </c>
      <c r="K223" s="22">
        <f t="shared" si="202"/>
        <v>0.28260869565217389</v>
      </c>
      <c r="L223" s="22">
        <f t="shared" si="203"/>
        <v>0.47499999999999998</v>
      </c>
      <c r="P223" s="24"/>
      <c r="Q223" s="24"/>
      <c r="R223" s="24"/>
      <c r="S223" s="24"/>
    </row>
    <row r="224" spans="1:19" x14ac:dyDescent="0.15">
      <c r="A224" s="38">
        <v>112</v>
      </c>
      <c r="B224" s="21" t="s">
        <v>21</v>
      </c>
      <c r="C224" s="21">
        <f>[40]PARS_cds_stat!B224</f>
        <v>36</v>
      </c>
      <c r="D224" s="21">
        <f>[40]PARS_cds_stat!C224</f>
        <v>16</v>
      </c>
      <c r="E224" s="22">
        <f t="shared" ref="E224:F224" si="233">C224/(C224+C225)</f>
        <v>0.61016949152542377</v>
      </c>
      <c r="F224" s="22">
        <f t="shared" si="233"/>
        <v>0.5161290322580645</v>
      </c>
      <c r="I224" s="38">
        <v>112</v>
      </c>
      <c r="J224" s="17" t="s">
        <v>21</v>
      </c>
      <c r="K224" s="22">
        <f t="shared" si="202"/>
        <v>0.61016949152542377</v>
      </c>
      <c r="L224" s="22">
        <f t="shared" si="203"/>
        <v>0.5161290322580645</v>
      </c>
      <c r="P224" s="24"/>
      <c r="Q224" s="24"/>
      <c r="R224" s="24"/>
      <c r="S224" s="24"/>
    </row>
    <row r="225" spans="1:19" x14ac:dyDescent="0.15">
      <c r="A225" s="38"/>
      <c r="B225" s="21" t="s">
        <v>22</v>
      </c>
      <c r="C225" s="21">
        <f>[40]PARS_cds_stat!B225</f>
        <v>23</v>
      </c>
      <c r="D225" s="21">
        <f>[40]PARS_cds_stat!C225</f>
        <v>15</v>
      </c>
      <c r="E225" s="22">
        <f t="shared" ref="E225:F225" si="234">C225/(C224+C225)</f>
        <v>0.38983050847457629</v>
      </c>
      <c r="F225" s="22">
        <f t="shared" si="234"/>
        <v>0.4838709677419355</v>
      </c>
      <c r="I225" s="38"/>
      <c r="J225" s="17" t="s">
        <v>22</v>
      </c>
      <c r="K225" s="22">
        <f t="shared" si="202"/>
        <v>0.38983050847457629</v>
      </c>
      <c r="L225" s="22">
        <f t="shared" si="203"/>
        <v>0.4838709677419355</v>
      </c>
      <c r="P225" s="24"/>
      <c r="Q225" s="24"/>
      <c r="R225" s="24"/>
      <c r="S225" s="24"/>
    </row>
    <row r="226" spans="1:19" x14ac:dyDescent="0.15">
      <c r="A226" s="38">
        <v>113</v>
      </c>
      <c r="B226" s="21" t="s">
        <v>21</v>
      </c>
      <c r="C226" s="21">
        <f>[40]PARS_cds_stat!B226</f>
        <v>29</v>
      </c>
      <c r="D226" s="21">
        <f>[40]PARS_cds_stat!C226</f>
        <v>28</v>
      </c>
      <c r="E226" s="22">
        <f t="shared" ref="E226:F226" si="235">C226/(C226+C227)</f>
        <v>0.55769230769230771</v>
      </c>
      <c r="F226" s="22">
        <f t="shared" si="235"/>
        <v>0.62222222222222223</v>
      </c>
      <c r="I226" s="38">
        <v>113</v>
      </c>
      <c r="J226" s="17" t="s">
        <v>21</v>
      </c>
      <c r="K226" s="22">
        <f t="shared" si="202"/>
        <v>0.55769230769230771</v>
      </c>
      <c r="L226" s="22">
        <f t="shared" si="203"/>
        <v>0.62222222222222223</v>
      </c>
      <c r="P226" s="24"/>
      <c r="Q226" s="24"/>
      <c r="R226" s="24"/>
      <c r="S226" s="24"/>
    </row>
    <row r="227" spans="1:19" x14ac:dyDescent="0.15">
      <c r="A227" s="38"/>
      <c r="B227" s="21" t="s">
        <v>22</v>
      </c>
      <c r="C227" s="21">
        <f>[40]PARS_cds_stat!B227</f>
        <v>23</v>
      </c>
      <c r="D227" s="21">
        <f>[40]PARS_cds_stat!C227</f>
        <v>17</v>
      </c>
      <c r="E227" s="22">
        <f t="shared" ref="E227:F227" si="236">C227/(C226+C227)</f>
        <v>0.44230769230769229</v>
      </c>
      <c r="F227" s="22">
        <f t="shared" si="236"/>
        <v>0.37777777777777777</v>
      </c>
      <c r="I227" s="38"/>
      <c r="J227" s="17" t="s">
        <v>22</v>
      </c>
      <c r="K227" s="22">
        <f t="shared" si="202"/>
        <v>0.44230769230769229</v>
      </c>
      <c r="L227" s="22">
        <f t="shared" si="203"/>
        <v>0.37777777777777777</v>
      </c>
      <c r="P227" s="24"/>
      <c r="Q227" s="24"/>
      <c r="R227" s="24"/>
      <c r="S227" s="24"/>
    </row>
    <row r="228" spans="1:19" x14ac:dyDescent="0.15">
      <c r="A228" s="38">
        <v>114</v>
      </c>
      <c r="B228" s="21" t="s">
        <v>21</v>
      </c>
      <c r="C228" s="21">
        <f>[40]PARS_cds_stat!B228</f>
        <v>34</v>
      </c>
      <c r="D228" s="21">
        <f>[40]PARS_cds_stat!C228</f>
        <v>17</v>
      </c>
      <c r="E228" s="22">
        <f t="shared" ref="E228:F228" si="237">C228/(C228+C229)</f>
        <v>0.57627118644067798</v>
      </c>
      <c r="F228" s="22">
        <f t="shared" si="237"/>
        <v>0.45945945945945948</v>
      </c>
      <c r="I228" s="38">
        <v>114</v>
      </c>
      <c r="J228" s="17" t="s">
        <v>21</v>
      </c>
      <c r="K228" s="22">
        <f t="shared" si="202"/>
        <v>0.57627118644067798</v>
      </c>
      <c r="L228" s="22">
        <f t="shared" si="203"/>
        <v>0.45945945945945948</v>
      </c>
      <c r="P228" s="24"/>
      <c r="Q228" s="24"/>
      <c r="R228" s="24"/>
      <c r="S228" s="24"/>
    </row>
    <row r="229" spans="1:19" x14ac:dyDescent="0.15">
      <c r="A229" s="38"/>
      <c r="B229" s="21" t="s">
        <v>22</v>
      </c>
      <c r="C229" s="21">
        <f>[40]PARS_cds_stat!B229</f>
        <v>25</v>
      </c>
      <c r="D229" s="21">
        <f>[40]PARS_cds_stat!C229</f>
        <v>20</v>
      </c>
      <c r="E229" s="22">
        <f t="shared" ref="E229:F229" si="238">C229/(C228+C229)</f>
        <v>0.42372881355932202</v>
      </c>
      <c r="F229" s="22">
        <f t="shared" si="238"/>
        <v>0.54054054054054057</v>
      </c>
      <c r="I229" s="38"/>
      <c r="J229" s="17" t="s">
        <v>22</v>
      </c>
      <c r="K229" s="22">
        <f t="shared" si="202"/>
        <v>0.42372881355932202</v>
      </c>
      <c r="L229" s="22">
        <f t="shared" si="203"/>
        <v>0.54054054054054057</v>
      </c>
      <c r="P229" s="24"/>
      <c r="Q229" s="24"/>
      <c r="R229" s="24"/>
      <c r="S229" s="24"/>
    </row>
    <row r="230" spans="1:19" x14ac:dyDescent="0.15">
      <c r="A230" s="38">
        <v>115</v>
      </c>
      <c r="B230" s="21" t="s">
        <v>21</v>
      </c>
      <c r="C230" s="21">
        <f>[40]PARS_cds_stat!B230</f>
        <v>36</v>
      </c>
      <c r="D230" s="21">
        <f>[40]PARS_cds_stat!C230</f>
        <v>28</v>
      </c>
      <c r="E230" s="22">
        <f t="shared" ref="E230:F230" si="239">C230/(C230+C231)</f>
        <v>0.62068965517241381</v>
      </c>
      <c r="F230" s="22">
        <f t="shared" si="239"/>
        <v>0.50909090909090904</v>
      </c>
      <c r="I230" s="38">
        <v>115</v>
      </c>
      <c r="J230" s="17" t="s">
        <v>21</v>
      </c>
      <c r="K230" s="22">
        <f t="shared" si="202"/>
        <v>0.62068965517241381</v>
      </c>
      <c r="L230" s="22">
        <f t="shared" si="203"/>
        <v>0.50909090909090904</v>
      </c>
      <c r="P230" s="24"/>
      <c r="Q230" s="24"/>
      <c r="R230" s="24"/>
      <c r="S230" s="24"/>
    </row>
    <row r="231" spans="1:19" x14ac:dyDescent="0.15">
      <c r="A231" s="38"/>
      <c r="B231" s="21" t="s">
        <v>22</v>
      </c>
      <c r="C231" s="21">
        <f>[40]PARS_cds_stat!B231</f>
        <v>22</v>
      </c>
      <c r="D231" s="21">
        <f>[40]PARS_cds_stat!C231</f>
        <v>27</v>
      </c>
      <c r="E231" s="22">
        <f t="shared" ref="E231:F231" si="240">C231/(C230+C231)</f>
        <v>0.37931034482758619</v>
      </c>
      <c r="F231" s="22">
        <f t="shared" si="240"/>
        <v>0.49090909090909091</v>
      </c>
      <c r="I231" s="38"/>
      <c r="J231" s="17" t="s">
        <v>22</v>
      </c>
      <c r="K231" s="22">
        <f t="shared" si="202"/>
        <v>0.37931034482758619</v>
      </c>
      <c r="L231" s="22">
        <f t="shared" si="203"/>
        <v>0.49090909090909091</v>
      </c>
      <c r="P231" s="24"/>
      <c r="Q231" s="24"/>
      <c r="R231" s="24"/>
      <c r="S231" s="24"/>
    </row>
    <row r="232" spans="1:19" x14ac:dyDescent="0.15">
      <c r="A232" s="38">
        <v>116</v>
      </c>
      <c r="B232" s="21" t="s">
        <v>21</v>
      </c>
      <c r="C232" s="21">
        <f>[40]PARS_cds_stat!B232</f>
        <v>26</v>
      </c>
      <c r="D232" s="21">
        <f>[40]PARS_cds_stat!C232</f>
        <v>32</v>
      </c>
      <c r="E232" s="22">
        <f t="shared" ref="E232:F232" si="241">C232/(C232+C233)</f>
        <v>0.56521739130434778</v>
      </c>
      <c r="F232" s="22">
        <f t="shared" si="241"/>
        <v>0.69565217391304346</v>
      </c>
      <c r="I232" s="38">
        <v>116</v>
      </c>
      <c r="J232" s="17" t="s">
        <v>21</v>
      </c>
      <c r="K232" s="22">
        <f t="shared" si="202"/>
        <v>0.56521739130434778</v>
      </c>
      <c r="L232" s="22">
        <f t="shared" si="203"/>
        <v>0.69565217391304346</v>
      </c>
      <c r="P232" s="24"/>
      <c r="Q232" s="24"/>
      <c r="R232" s="24"/>
      <c r="S232" s="24"/>
    </row>
    <row r="233" spans="1:19" x14ac:dyDescent="0.15">
      <c r="A233" s="38"/>
      <c r="B233" s="21" t="s">
        <v>22</v>
      </c>
      <c r="C233" s="21">
        <f>[40]PARS_cds_stat!B233</f>
        <v>20</v>
      </c>
      <c r="D233" s="21">
        <f>[40]PARS_cds_stat!C233</f>
        <v>14</v>
      </c>
      <c r="E233" s="22">
        <f t="shared" ref="E233:F233" si="242">C233/(C232+C233)</f>
        <v>0.43478260869565216</v>
      </c>
      <c r="F233" s="22">
        <f t="shared" si="242"/>
        <v>0.30434782608695654</v>
      </c>
      <c r="I233" s="38"/>
      <c r="J233" s="17" t="s">
        <v>22</v>
      </c>
      <c r="K233" s="22">
        <f t="shared" si="202"/>
        <v>0.43478260869565216</v>
      </c>
      <c r="L233" s="22">
        <f t="shared" si="203"/>
        <v>0.30434782608695654</v>
      </c>
      <c r="P233" s="24"/>
      <c r="Q233" s="24"/>
      <c r="R233" s="24"/>
      <c r="S233" s="24"/>
    </row>
    <row r="234" spans="1:19" x14ac:dyDescent="0.15">
      <c r="A234" s="38">
        <v>117</v>
      </c>
      <c r="B234" s="21" t="s">
        <v>21</v>
      </c>
      <c r="C234" s="21">
        <f>[40]PARS_cds_stat!B234</f>
        <v>51</v>
      </c>
      <c r="D234" s="21">
        <f>[40]PARS_cds_stat!C234</f>
        <v>24</v>
      </c>
      <c r="E234" s="22">
        <f t="shared" ref="E234:F234" si="243">C234/(C234+C235)</f>
        <v>0.68</v>
      </c>
      <c r="F234" s="22">
        <f t="shared" si="243"/>
        <v>0.68571428571428572</v>
      </c>
      <c r="I234" s="38">
        <v>117</v>
      </c>
      <c r="J234" s="17" t="s">
        <v>21</v>
      </c>
      <c r="K234" s="22">
        <f t="shared" si="202"/>
        <v>0.68</v>
      </c>
      <c r="L234" s="22">
        <f t="shared" si="203"/>
        <v>0.68571428571428572</v>
      </c>
      <c r="P234" s="24"/>
      <c r="Q234" s="24"/>
      <c r="R234" s="24"/>
      <c r="S234" s="24"/>
    </row>
    <row r="235" spans="1:19" x14ac:dyDescent="0.15">
      <c r="A235" s="38"/>
      <c r="B235" s="21" t="s">
        <v>22</v>
      </c>
      <c r="C235" s="21">
        <f>[40]PARS_cds_stat!B235</f>
        <v>24</v>
      </c>
      <c r="D235" s="21">
        <f>[40]PARS_cds_stat!C235</f>
        <v>11</v>
      </c>
      <c r="E235" s="22">
        <f t="shared" ref="E235:F235" si="244">C235/(C234+C235)</f>
        <v>0.32</v>
      </c>
      <c r="F235" s="22">
        <f t="shared" si="244"/>
        <v>0.31428571428571428</v>
      </c>
      <c r="I235" s="38"/>
      <c r="J235" s="17" t="s">
        <v>22</v>
      </c>
      <c r="K235" s="22">
        <f t="shared" si="202"/>
        <v>0.32</v>
      </c>
      <c r="L235" s="22">
        <f t="shared" si="203"/>
        <v>0.31428571428571428</v>
      </c>
      <c r="P235" s="24"/>
      <c r="Q235" s="24"/>
      <c r="R235" s="24"/>
      <c r="S235" s="24"/>
    </row>
    <row r="236" spans="1:19" x14ac:dyDescent="0.15">
      <c r="A236" s="38">
        <v>118</v>
      </c>
      <c r="B236" s="21" t="s">
        <v>21</v>
      </c>
      <c r="C236" s="21">
        <f>[40]PARS_cds_stat!B236</f>
        <v>51</v>
      </c>
      <c r="D236" s="21">
        <f>[40]PARS_cds_stat!C236</f>
        <v>35</v>
      </c>
      <c r="E236" s="22">
        <f t="shared" ref="E236:F236" si="245">C236/(C236+C237)</f>
        <v>0.65384615384615385</v>
      </c>
      <c r="F236" s="22">
        <f t="shared" si="245"/>
        <v>0.60344827586206895</v>
      </c>
      <c r="I236" s="38">
        <v>118</v>
      </c>
      <c r="J236" s="17" t="s">
        <v>21</v>
      </c>
      <c r="K236" s="22">
        <f t="shared" si="202"/>
        <v>0.65384615384615385</v>
      </c>
      <c r="L236" s="22">
        <f t="shared" si="203"/>
        <v>0.60344827586206895</v>
      </c>
      <c r="P236" s="24"/>
      <c r="Q236" s="24"/>
      <c r="R236" s="24"/>
      <c r="S236" s="24"/>
    </row>
    <row r="237" spans="1:19" x14ac:dyDescent="0.15">
      <c r="A237" s="38"/>
      <c r="B237" s="21" t="s">
        <v>22</v>
      </c>
      <c r="C237" s="21">
        <f>[40]PARS_cds_stat!B237</f>
        <v>27</v>
      </c>
      <c r="D237" s="21">
        <f>[40]PARS_cds_stat!C237</f>
        <v>23</v>
      </c>
      <c r="E237" s="22">
        <f t="shared" ref="E237:F237" si="246">C237/(C236+C237)</f>
        <v>0.34615384615384615</v>
      </c>
      <c r="F237" s="22">
        <f t="shared" si="246"/>
        <v>0.39655172413793105</v>
      </c>
      <c r="I237" s="38"/>
      <c r="J237" s="17" t="s">
        <v>22</v>
      </c>
      <c r="K237" s="22">
        <f t="shared" si="202"/>
        <v>0.34615384615384615</v>
      </c>
      <c r="L237" s="22">
        <f t="shared" si="203"/>
        <v>0.39655172413793105</v>
      </c>
      <c r="P237" s="24"/>
      <c r="Q237" s="24"/>
      <c r="R237" s="24"/>
      <c r="S237" s="24"/>
    </row>
    <row r="238" spans="1:19" x14ac:dyDescent="0.15">
      <c r="A238" s="38">
        <v>119</v>
      </c>
      <c r="B238" s="21" t="s">
        <v>21</v>
      </c>
      <c r="C238" s="21">
        <f>[40]PARS_cds_stat!B238</f>
        <v>62</v>
      </c>
      <c r="D238" s="21">
        <f>[40]PARS_cds_stat!C238</f>
        <v>37</v>
      </c>
      <c r="E238" s="22">
        <f t="shared" ref="E238:F238" si="247">C238/(C238+C239)</f>
        <v>0.68131868131868134</v>
      </c>
      <c r="F238" s="22">
        <f t="shared" si="247"/>
        <v>0.56060606060606055</v>
      </c>
      <c r="I238" s="38">
        <v>119</v>
      </c>
      <c r="J238" s="17" t="s">
        <v>21</v>
      </c>
      <c r="K238" s="22">
        <f t="shared" si="202"/>
        <v>0.68131868131868134</v>
      </c>
      <c r="L238" s="22">
        <f t="shared" si="203"/>
        <v>0.56060606060606055</v>
      </c>
      <c r="P238" s="24"/>
      <c r="Q238" s="24"/>
      <c r="R238" s="24"/>
      <c r="S238" s="24"/>
    </row>
    <row r="239" spans="1:19" x14ac:dyDescent="0.15">
      <c r="A239" s="38"/>
      <c r="B239" s="21" t="s">
        <v>22</v>
      </c>
      <c r="C239" s="21">
        <f>[40]PARS_cds_stat!B239</f>
        <v>29</v>
      </c>
      <c r="D239" s="21">
        <f>[40]PARS_cds_stat!C239</f>
        <v>29</v>
      </c>
      <c r="E239" s="22">
        <f t="shared" ref="E239:F239" si="248">C239/(C238+C239)</f>
        <v>0.31868131868131866</v>
      </c>
      <c r="F239" s="22">
        <f t="shared" si="248"/>
        <v>0.43939393939393939</v>
      </c>
      <c r="I239" s="38"/>
      <c r="J239" s="17" t="s">
        <v>22</v>
      </c>
      <c r="K239" s="22">
        <f t="shared" si="202"/>
        <v>0.31868131868131866</v>
      </c>
      <c r="L239" s="22">
        <f t="shared" si="203"/>
        <v>0.43939393939393939</v>
      </c>
      <c r="P239" s="24"/>
      <c r="Q239" s="24"/>
      <c r="R239" s="24"/>
      <c r="S239" s="24"/>
    </row>
    <row r="240" spans="1:19" x14ac:dyDescent="0.15">
      <c r="A240" s="38">
        <v>120</v>
      </c>
      <c r="B240" s="21" t="s">
        <v>21</v>
      </c>
      <c r="C240" s="21">
        <f>[40]PARS_cds_stat!B240</f>
        <v>41</v>
      </c>
      <c r="D240" s="21">
        <f>[40]PARS_cds_stat!C240</f>
        <v>23</v>
      </c>
      <c r="E240" s="22">
        <f t="shared" ref="E240:F240" si="249">C240/(C240+C241)</f>
        <v>0.65079365079365081</v>
      </c>
      <c r="F240" s="22">
        <f t="shared" si="249"/>
        <v>0.45098039215686275</v>
      </c>
      <c r="I240" s="38">
        <v>120</v>
      </c>
      <c r="J240" s="17" t="s">
        <v>21</v>
      </c>
      <c r="K240" s="22">
        <f t="shared" si="202"/>
        <v>0.65079365079365081</v>
      </c>
      <c r="L240" s="22">
        <f t="shared" si="203"/>
        <v>0.45098039215686275</v>
      </c>
      <c r="P240" s="24"/>
      <c r="Q240" s="24"/>
      <c r="R240" s="24"/>
      <c r="S240" s="24"/>
    </row>
    <row r="241" spans="1:19" x14ac:dyDescent="0.15">
      <c r="A241" s="38"/>
      <c r="B241" s="21" t="s">
        <v>22</v>
      </c>
      <c r="C241" s="21">
        <f>[40]PARS_cds_stat!B241</f>
        <v>22</v>
      </c>
      <c r="D241" s="21">
        <f>[40]PARS_cds_stat!C241</f>
        <v>28</v>
      </c>
      <c r="E241" s="22">
        <f t="shared" ref="E241:F241" si="250">C241/(C240+C241)</f>
        <v>0.34920634920634919</v>
      </c>
      <c r="F241" s="22">
        <f t="shared" si="250"/>
        <v>0.5490196078431373</v>
      </c>
      <c r="I241" s="38"/>
      <c r="J241" s="17" t="s">
        <v>22</v>
      </c>
      <c r="K241" s="22">
        <f t="shared" si="202"/>
        <v>0.34920634920634919</v>
      </c>
      <c r="L241" s="22">
        <f t="shared" si="203"/>
        <v>0.5490196078431373</v>
      </c>
      <c r="P241" s="24"/>
      <c r="Q241" s="24"/>
      <c r="R241" s="24"/>
      <c r="S241" s="24"/>
    </row>
    <row r="242" spans="1:19" x14ac:dyDescent="0.15">
      <c r="A242" s="38">
        <v>121</v>
      </c>
      <c r="B242" s="21" t="s">
        <v>21</v>
      </c>
      <c r="C242" s="21">
        <f>[40]PARS_cds_stat!B242</f>
        <v>52</v>
      </c>
      <c r="D242" s="21">
        <f>[40]PARS_cds_stat!C242</f>
        <v>33</v>
      </c>
      <c r="E242" s="22">
        <f t="shared" ref="E242:F242" si="251">C242/(C242+C243)</f>
        <v>0.60465116279069764</v>
      </c>
      <c r="F242" s="22">
        <f t="shared" si="251"/>
        <v>0.5</v>
      </c>
      <c r="I242" s="38">
        <v>121</v>
      </c>
      <c r="J242" s="17" t="s">
        <v>21</v>
      </c>
      <c r="K242" s="22">
        <f t="shared" si="202"/>
        <v>0.60465116279069764</v>
      </c>
      <c r="L242" s="22">
        <f t="shared" si="203"/>
        <v>0.5</v>
      </c>
      <c r="P242" s="24"/>
      <c r="Q242" s="24"/>
      <c r="R242" s="24"/>
      <c r="S242" s="24"/>
    </row>
    <row r="243" spans="1:19" x14ac:dyDescent="0.15">
      <c r="A243" s="38"/>
      <c r="B243" s="21" t="s">
        <v>22</v>
      </c>
      <c r="C243" s="21">
        <f>[40]PARS_cds_stat!B243</f>
        <v>34</v>
      </c>
      <c r="D243" s="21">
        <f>[40]PARS_cds_stat!C243</f>
        <v>33</v>
      </c>
      <c r="E243" s="22">
        <f t="shared" ref="E243:F243" si="252">C243/(C242+C243)</f>
        <v>0.39534883720930231</v>
      </c>
      <c r="F243" s="22">
        <f t="shared" si="252"/>
        <v>0.5</v>
      </c>
      <c r="I243" s="38"/>
      <c r="J243" s="17" t="s">
        <v>22</v>
      </c>
      <c r="K243" s="22">
        <f t="shared" si="202"/>
        <v>0.39534883720930231</v>
      </c>
      <c r="L243" s="22">
        <f t="shared" si="203"/>
        <v>0.5</v>
      </c>
      <c r="P243" s="24"/>
      <c r="Q243" s="24"/>
      <c r="R243" s="24"/>
      <c r="S243" s="24"/>
    </row>
    <row r="244" spans="1:19" x14ac:dyDescent="0.15">
      <c r="A244" s="38">
        <v>122</v>
      </c>
      <c r="B244" s="21" t="s">
        <v>21</v>
      </c>
      <c r="C244" s="21">
        <f>[40]PARS_cds_stat!B244</f>
        <v>74</v>
      </c>
      <c r="D244" s="21">
        <f>[40]PARS_cds_stat!C244</f>
        <v>41</v>
      </c>
      <c r="E244" s="22">
        <f t="shared" ref="E244:F244" si="253">C244/(C244+C245)</f>
        <v>0.62184873949579833</v>
      </c>
      <c r="F244" s="22">
        <f t="shared" si="253"/>
        <v>0.52564102564102566</v>
      </c>
      <c r="I244" s="38">
        <v>122</v>
      </c>
      <c r="J244" s="17" t="s">
        <v>21</v>
      </c>
      <c r="K244" s="22">
        <f t="shared" si="202"/>
        <v>0.62184873949579833</v>
      </c>
      <c r="L244" s="22">
        <f t="shared" si="203"/>
        <v>0.52564102564102566</v>
      </c>
      <c r="P244" s="24"/>
      <c r="Q244" s="24"/>
      <c r="R244" s="24"/>
      <c r="S244" s="24"/>
    </row>
    <row r="245" spans="1:19" x14ac:dyDescent="0.15">
      <c r="A245" s="38"/>
      <c r="B245" s="21" t="s">
        <v>22</v>
      </c>
      <c r="C245" s="21">
        <f>[40]PARS_cds_stat!B245</f>
        <v>45</v>
      </c>
      <c r="D245" s="21">
        <f>[40]PARS_cds_stat!C245</f>
        <v>37</v>
      </c>
      <c r="E245" s="22">
        <f t="shared" ref="E245:F245" si="254">C245/(C244+C245)</f>
        <v>0.37815126050420167</v>
      </c>
      <c r="F245" s="22">
        <f t="shared" si="254"/>
        <v>0.47435897435897434</v>
      </c>
      <c r="I245" s="38"/>
      <c r="J245" s="17" t="s">
        <v>22</v>
      </c>
      <c r="K245" s="22">
        <f t="shared" si="202"/>
        <v>0.37815126050420167</v>
      </c>
      <c r="L245" s="22">
        <f t="shared" si="203"/>
        <v>0.47435897435897434</v>
      </c>
      <c r="P245" s="24"/>
      <c r="Q245" s="24"/>
      <c r="R245" s="24"/>
      <c r="S245" s="24"/>
    </row>
    <row r="246" spans="1:19" x14ac:dyDescent="0.15">
      <c r="A246" s="38">
        <v>123</v>
      </c>
      <c r="B246" s="21" t="s">
        <v>21</v>
      </c>
      <c r="C246" s="21">
        <f>[40]PARS_cds_stat!B246</f>
        <v>63</v>
      </c>
      <c r="D246" s="21">
        <f>[40]PARS_cds_stat!C246</f>
        <v>34</v>
      </c>
      <c r="E246" s="22">
        <f t="shared" ref="E246:F246" si="255">C246/(C246+C247)</f>
        <v>0.55752212389380529</v>
      </c>
      <c r="F246" s="22">
        <f t="shared" si="255"/>
        <v>0.56666666666666665</v>
      </c>
      <c r="I246" s="38">
        <v>123</v>
      </c>
      <c r="J246" s="17" t="s">
        <v>21</v>
      </c>
      <c r="K246" s="22">
        <f t="shared" si="202"/>
        <v>0.55752212389380529</v>
      </c>
      <c r="L246" s="22">
        <f t="shared" si="203"/>
        <v>0.56666666666666665</v>
      </c>
      <c r="P246" s="24"/>
      <c r="Q246" s="24"/>
      <c r="R246" s="24"/>
      <c r="S246" s="24"/>
    </row>
    <row r="247" spans="1:19" x14ac:dyDescent="0.15">
      <c r="A247" s="38"/>
      <c r="B247" s="21" t="s">
        <v>22</v>
      </c>
      <c r="C247" s="21">
        <f>[40]PARS_cds_stat!B247</f>
        <v>50</v>
      </c>
      <c r="D247" s="21">
        <f>[40]PARS_cds_stat!C247</f>
        <v>26</v>
      </c>
      <c r="E247" s="22">
        <f t="shared" ref="E247:F247" si="256">C247/(C246+C247)</f>
        <v>0.44247787610619471</v>
      </c>
      <c r="F247" s="22">
        <f t="shared" si="256"/>
        <v>0.43333333333333335</v>
      </c>
      <c r="I247" s="38"/>
      <c r="J247" s="17" t="s">
        <v>22</v>
      </c>
      <c r="K247" s="22">
        <f t="shared" si="202"/>
        <v>0.44247787610619471</v>
      </c>
      <c r="L247" s="22">
        <f t="shared" si="203"/>
        <v>0.43333333333333335</v>
      </c>
      <c r="P247" s="24"/>
      <c r="Q247" s="24"/>
      <c r="R247" s="24"/>
      <c r="S247" s="24"/>
    </row>
    <row r="248" spans="1:19" x14ac:dyDescent="0.15">
      <c r="A248" s="38">
        <v>124</v>
      </c>
      <c r="B248" s="21" t="s">
        <v>21</v>
      </c>
      <c r="C248" s="21">
        <f>[40]PARS_cds_stat!B248</f>
        <v>88</v>
      </c>
      <c r="D248" s="21">
        <f>[40]PARS_cds_stat!C248</f>
        <v>43</v>
      </c>
      <c r="E248" s="22">
        <f t="shared" ref="E248:F248" si="257">C248/(C248+C249)</f>
        <v>0.61538461538461542</v>
      </c>
      <c r="F248" s="22">
        <f t="shared" si="257"/>
        <v>0.4942528735632184</v>
      </c>
      <c r="I248" s="38">
        <v>124</v>
      </c>
      <c r="J248" s="17" t="s">
        <v>21</v>
      </c>
      <c r="K248" s="22">
        <f t="shared" si="202"/>
        <v>0.61538461538461542</v>
      </c>
      <c r="L248" s="22">
        <f t="shared" si="203"/>
        <v>0.4942528735632184</v>
      </c>
      <c r="P248" s="24"/>
      <c r="Q248" s="24"/>
      <c r="R248" s="24"/>
      <c r="S248" s="24"/>
    </row>
    <row r="249" spans="1:19" x14ac:dyDescent="0.15">
      <c r="A249" s="38"/>
      <c r="B249" s="21" t="s">
        <v>22</v>
      </c>
      <c r="C249" s="21">
        <f>[40]PARS_cds_stat!B249</f>
        <v>55</v>
      </c>
      <c r="D249" s="21">
        <f>[40]PARS_cds_stat!C249</f>
        <v>44</v>
      </c>
      <c r="E249" s="22">
        <f t="shared" ref="E249:F249" si="258">C249/(C248+C249)</f>
        <v>0.38461538461538464</v>
      </c>
      <c r="F249" s="22">
        <f t="shared" si="258"/>
        <v>0.50574712643678166</v>
      </c>
      <c r="I249" s="38"/>
      <c r="J249" s="17" t="s">
        <v>22</v>
      </c>
      <c r="K249" s="22">
        <f t="shared" si="202"/>
        <v>0.38461538461538464</v>
      </c>
      <c r="L249" s="22">
        <f t="shared" si="203"/>
        <v>0.50574712643678166</v>
      </c>
      <c r="P249" s="24"/>
      <c r="Q249" s="24"/>
      <c r="R249" s="24"/>
      <c r="S249" s="24"/>
    </row>
    <row r="250" spans="1:19" x14ac:dyDescent="0.15">
      <c r="A250" s="38">
        <v>125</v>
      </c>
      <c r="B250" s="21" t="s">
        <v>21</v>
      </c>
      <c r="C250" s="21">
        <f>[40]PARS_cds_stat!B250</f>
        <v>151</v>
      </c>
      <c r="D250" s="21">
        <f>[40]PARS_cds_stat!C250</f>
        <v>75</v>
      </c>
      <c r="E250" s="22">
        <f t="shared" ref="E250:F250" si="259">C250/(C250+C251)</f>
        <v>0.65086206896551724</v>
      </c>
      <c r="F250" s="22">
        <f t="shared" si="259"/>
        <v>0.53191489361702127</v>
      </c>
      <c r="I250" s="38">
        <v>125</v>
      </c>
      <c r="J250" s="17" t="s">
        <v>21</v>
      </c>
      <c r="K250" s="22">
        <f t="shared" si="202"/>
        <v>0.65086206896551724</v>
      </c>
      <c r="L250" s="22">
        <f t="shared" si="203"/>
        <v>0.53191489361702127</v>
      </c>
      <c r="P250" s="24"/>
      <c r="Q250" s="24"/>
      <c r="R250" s="24"/>
      <c r="S250" s="24"/>
    </row>
    <row r="251" spans="1:19" x14ac:dyDescent="0.15">
      <c r="A251" s="38"/>
      <c r="B251" s="21" t="s">
        <v>22</v>
      </c>
      <c r="C251" s="21">
        <f>[40]PARS_cds_stat!B251</f>
        <v>81</v>
      </c>
      <c r="D251" s="21">
        <f>[40]PARS_cds_stat!C251</f>
        <v>66</v>
      </c>
      <c r="E251" s="22">
        <f t="shared" ref="E251:F251" si="260">C251/(C250+C251)</f>
        <v>0.34913793103448276</v>
      </c>
      <c r="F251" s="22">
        <f t="shared" si="260"/>
        <v>0.46808510638297873</v>
      </c>
      <c r="I251" s="38"/>
      <c r="J251" s="17" t="s">
        <v>22</v>
      </c>
      <c r="K251" s="22">
        <f t="shared" si="202"/>
        <v>0.34913793103448276</v>
      </c>
      <c r="L251" s="22">
        <f t="shared" si="203"/>
        <v>0.46808510638297873</v>
      </c>
      <c r="P251" s="24"/>
      <c r="Q251" s="24"/>
      <c r="R251" s="24"/>
      <c r="S251" s="24"/>
    </row>
    <row r="252" spans="1:19" x14ac:dyDescent="0.15">
      <c r="A252" s="38">
        <v>126</v>
      </c>
      <c r="B252" s="21" t="s">
        <v>21</v>
      </c>
      <c r="C252" s="21">
        <f>[40]PARS_cds_stat!B252</f>
        <v>170</v>
      </c>
      <c r="D252" s="21">
        <f>[40]PARS_cds_stat!C252</f>
        <v>80</v>
      </c>
      <c r="E252" s="22">
        <f t="shared" ref="E252:F252" si="261">C252/(C252+C253)</f>
        <v>0.62962962962962965</v>
      </c>
      <c r="F252" s="22">
        <f t="shared" si="261"/>
        <v>0.52287581699346408</v>
      </c>
      <c r="I252" s="38">
        <v>126</v>
      </c>
      <c r="J252" s="17" t="s">
        <v>21</v>
      </c>
      <c r="K252" s="22">
        <f t="shared" si="202"/>
        <v>0.62962962962962965</v>
      </c>
      <c r="L252" s="22">
        <f t="shared" si="203"/>
        <v>0.52287581699346408</v>
      </c>
      <c r="P252" s="24"/>
      <c r="Q252" s="24"/>
      <c r="R252" s="24"/>
      <c r="S252" s="24"/>
    </row>
    <row r="253" spans="1:19" x14ac:dyDescent="0.15">
      <c r="A253" s="38"/>
      <c r="B253" s="21" t="s">
        <v>22</v>
      </c>
      <c r="C253" s="21">
        <f>[40]PARS_cds_stat!B253</f>
        <v>100</v>
      </c>
      <c r="D253" s="21">
        <f>[40]PARS_cds_stat!C253</f>
        <v>73</v>
      </c>
      <c r="E253" s="22">
        <f t="shared" ref="E253:F253" si="262">C253/(C252+C253)</f>
        <v>0.37037037037037035</v>
      </c>
      <c r="F253" s="22">
        <f t="shared" si="262"/>
        <v>0.47712418300653597</v>
      </c>
      <c r="I253" s="38"/>
      <c r="J253" s="17" t="s">
        <v>22</v>
      </c>
      <c r="K253" s="22">
        <f t="shared" si="202"/>
        <v>0.37037037037037035</v>
      </c>
      <c r="L253" s="22">
        <f t="shared" si="203"/>
        <v>0.47712418300653597</v>
      </c>
      <c r="P253" s="24"/>
      <c r="Q253" s="24"/>
      <c r="R253" s="24"/>
      <c r="S253" s="24"/>
    </row>
    <row r="254" spans="1:19" x14ac:dyDescent="0.15">
      <c r="A254" s="38">
        <v>127</v>
      </c>
      <c r="B254" s="21" t="s">
        <v>21</v>
      </c>
      <c r="C254" s="21">
        <f>[40]PARS_cds_stat!B254</f>
        <v>461</v>
      </c>
      <c r="D254" s="21">
        <f>[40]PARS_cds_stat!C254</f>
        <v>293</v>
      </c>
      <c r="E254" s="22">
        <f t="shared" ref="E254:F254" si="263">C254/(C254+C255)</f>
        <v>0.65205091937765203</v>
      </c>
      <c r="F254" s="22">
        <f t="shared" si="263"/>
        <v>0.57677165354330706</v>
      </c>
      <c r="I254" s="38">
        <v>127</v>
      </c>
      <c r="J254" s="17" t="s">
        <v>21</v>
      </c>
      <c r="K254" s="22">
        <f t="shared" si="202"/>
        <v>0.65205091937765203</v>
      </c>
      <c r="L254" s="22">
        <f t="shared" si="203"/>
        <v>0.57677165354330706</v>
      </c>
      <c r="P254" s="24"/>
      <c r="Q254" s="24"/>
      <c r="R254" s="24"/>
      <c r="S254" s="24"/>
    </row>
    <row r="255" spans="1:19" x14ac:dyDescent="0.15">
      <c r="A255" s="38"/>
      <c r="B255" s="21" t="s">
        <v>22</v>
      </c>
      <c r="C255" s="21">
        <f>[40]PARS_cds_stat!B255</f>
        <v>246</v>
      </c>
      <c r="D255" s="21">
        <f>[40]PARS_cds_stat!C255</f>
        <v>215</v>
      </c>
      <c r="E255" s="22">
        <f t="shared" ref="E255:F255" si="264">C255/(C254+C255)</f>
        <v>0.34794908062234797</v>
      </c>
      <c r="F255" s="22">
        <f t="shared" si="264"/>
        <v>0.42322834645669294</v>
      </c>
      <c r="I255" s="38"/>
      <c r="J255" s="17" t="s">
        <v>22</v>
      </c>
      <c r="K255" s="22">
        <f t="shared" si="202"/>
        <v>0.34794908062234797</v>
      </c>
      <c r="L255" s="22">
        <f t="shared" si="203"/>
        <v>0.42322834645669294</v>
      </c>
      <c r="P255" s="24"/>
      <c r="Q255" s="24"/>
      <c r="R255" s="24"/>
      <c r="S255" s="24"/>
    </row>
  </sheetData>
  <mergeCells count="256">
    <mergeCell ref="I250:I251"/>
    <mergeCell ref="I252:I253"/>
    <mergeCell ref="I254:I255"/>
    <mergeCell ref="I238:I239"/>
    <mergeCell ref="I240:I241"/>
    <mergeCell ref="I242:I243"/>
    <mergeCell ref="I244:I245"/>
    <mergeCell ref="I246:I247"/>
    <mergeCell ref="I248:I249"/>
    <mergeCell ref="I226:I227"/>
    <mergeCell ref="I228:I229"/>
    <mergeCell ref="I230:I231"/>
    <mergeCell ref="I232:I233"/>
    <mergeCell ref="I234:I235"/>
    <mergeCell ref="I236:I237"/>
    <mergeCell ref="I214:I215"/>
    <mergeCell ref="I216:I217"/>
    <mergeCell ref="I218:I219"/>
    <mergeCell ref="I220:I221"/>
    <mergeCell ref="I222:I223"/>
    <mergeCell ref="I224:I225"/>
    <mergeCell ref="I202:I203"/>
    <mergeCell ref="I204:I205"/>
    <mergeCell ref="I206:I207"/>
    <mergeCell ref="I208:I209"/>
    <mergeCell ref="I210:I211"/>
    <mergeCell ref="I212:I213"/>
    <mergeCell ref="I190:I191"/>
    <mergeCell ref="I192:I193"/>
    <mergeCell ref="I194:I195"/>
    <mergeCell ref="I196:I197"/>
    <mergeCell ref="I198:I199"/>
    <mergeCell ref="I200:I201"/>
    <mergeCell ref="I178:I179"/>
    <mergeCell ref="I180:I181"/>
    <mergeCell ref="I182:I183"/>
    <mergeCell ref="I184:I185"/>
    <mergeCell ref="I186:I187"/>
    <mergeCell ref="I188:I189"/>
    <mergeCell ref="I166:I167"/>
    <mergeCell ref="I168:I169"/>
    <mergeCell ref="I170:I171"/>
    <mergeCell ref="I172:I173"/>
    <mergeCell ref="I174:I175"/>
    <mergeCell ref="I176:I177"/>
    <mergeCell ref="I154:I155"/>
    <mergeCell ref="I156:I157"/>
    <mergeCell ref="I158:I159"/>
    <mergeCell ref="I160:I161"/>
    <mergeCell ref="I162:I163"/>
    <mergeCell ref="I164:I165"/>
    <mergeCell ref="I142:I143"/>
    <mergeCell ref="I144:I145"/>
    <mergeCell ref="I146:I147"/>
    <mergeCell ref="I148:I149"/>
    <mergeCell ref="I150:I151"/>
    <mergeCell ref="I152:I153"/>
    <mergeCell ref="I130:I131"/>
    <mergeCell ref="I132:I133"/>
    <mergeCell ref="I134:I135"/>
    <mergeCell ref="I136:I137"/>
    <mergeCell ref="I138:I139"/>
    <mergeCell ref="I140:I141"/>
    <mergeCell ref="I118:I119"/>
    <mergeCell ref="I120:I121"/>
    <mergeCell ref="I122:I123"/>
    <mergeCell ref="I124:I125"/>
    <mergeCell ref="I126:I127"/>
    <mergeCell ref="I128:I129"/>
    <mergeCell ref="I106:I107"/>
    <mergeCell ref="I108:I109"/>
    <mergeCell ref="I110:I111"/>
    <mergeCell ref="I112:I113"/>
    <mergeCell ref="I114:I115"/>
    <mergeCell ref="I116:I117"/>
    <mergeCell ref="I94:I95"/>
    <mergeCell ref="I96:I97"/>
    <mergeCell ref="I98:I99"/>
    <mergeCell ref="I100:I101"/>
    <mergeCell ref="I102:I103"/>
    <mergeCell ref="I104:I105"/>
    <mergeCell ref="I82:I83"/>
    <mergeCell ref="I84:I85"/>
    <mergeCell ref="I86:I87"/>
    <mergeCell ref="I88:I89"/>
    <mergeCell ref="I90:I91"/>
    <mergeCell ref="I92:I93"/>
    <mergeCell ref="I70:I71"/>
    <mergeCell ref="I72:I73"/>
    <mergeCell ref="I74:I75"/>
    <mergeCell ref="I76:I77"/>
    <mergeCell ref="I78:I79"/>
    <mergeCell ref="I80:I81"/>
    <mergeCell ref="I58:I59"/>
    <mergeCell ref="I60:I61"/>
    <mergeCell ref="I62:I63"/>
    <mergeCell ref="I64:I65"/>
    <mergeCell ref="I66:I67"/>
    <mergeCell ref="I68:I69"/>
    <mergeCell ref="I46:I47"/>
    <mergeCell ref="I48:I49"/>
    <mergeCell ref="I50:I51"/>
    <mergeCell ref="I52:I53"/>
    <mergeCell ref="I54:I55"/>
    <mergeCell ref="I56:I57"/>
    <mergeCell ref="I34:I35"/>
    <mergeCell ref="I36:I37"/>
    <mergeCell ref="I38:I39"/>
    <mergeCell ref="I40:I41"/>
    <mergeCell ref="I42:I43"/>
    <mergeCell ref="I44:I45"/>
    <mergeCell ref="I22:I23"/>
    <mergeCell ref="I24:I25"/>
    <mergeCell ref="I26:I27"/>
    <mergeCell ref="I28:I29"/>
    <mergeCell ref="I30:I31"/>
    <mergeCell ref="I32:I33"/>
    <mergeCell ref="I10:I11"/>
    <mergeCell ref="I12:I13"/>
    <mergeCell ref="I14:I15"/>
    <mergeCell ref="I16:I17"/>
    <mergeCell ref="I18:I19"/>
    <mergeCell ref="I20:I21"/>
    <mergeCell ref="I2:I3"/>
    <mergeCell ref="I4:I5"/>
    <mergeCell ref="I6:I7"/>
    <mergeCell ref="I8:I9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70:A171"/>
    <mergeCell ref="A172:A173"/>
    <mergeCell ref="A174:A175"/>
    <mergeCell ref="A176:A177"/>
    <mergeCell ref="A178:A179"/>
    <mergeCell ref="A180:A181"/>
    <mergeCell ref="A206:A207"/>
    <mergeCell ref="A208:A209"/>
    <mergeCell ref="A210:A211"/>
    <mergeCell ref="A212:A213"/>
    <mergeCell ref="A214:A215"/>
    <mergeCell ref="A216:A217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P1:Q1"/>
    <mergeCell ref="R1:S1"/>
    <mergeCell ref="A254:A255"/>
    <mergeCell ref="A236:A237"/>
    <mergeCell ref="A238:A239"/>
    <mergeCell ref="A240:A241"/>
    <mergeCell ref="A242:A243"/>
    <mergeCell ref="A244:A245"/>
    <mergeCell ref="A246:A247"/>
    <mergeCell ref="A248:A249"/>
    <mergeCell ref="A250:A251"/>
    <mergeCell ref="A252:A253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00:A201"/>
    <mergeCell ref="A202:A203"/>
    <mergeCell ref="A204:A20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5"/>
  <sheetViews>
    <sheetView tabSelected="1" workbookViewId="0">
      <selection activeCell="C2" sqref="C2:D255"/>
    </sheetView>
  </sheetViews>
  <sheetFormatPr baseColWidth="10" defaultRowHeight="15" x14ac:dyDescent="0.15"/>
  <cols>
    <col min="1" max="1" width="10.83203125" style="21"/>
    <col min="2" max="2" width="11.1640625" style="21" customWidth="1"/>
    <col min="3" max="4" width="10.83203125" style="21"/>
    <col min="5" max="8" width="13.1640625" style="22" customWidth="1"/>
    <col min="9" max="10" width="10.83203125" style="21"/>
    <col min="11" max="12" width="13.1640625" style="22" customWidth="1"/>
    <col min="15" max="15" width="10.83203125" style="21" customWidth="1"/>
    <col min="16" max="19" width="11.83203125" style="7" customWidth="1"/>
  </cols>
  <sheetData>
    <row r="1" spans="1:19" x14ac:dyDescent="0.15">
      <c r="A1" s="21" t="s">
        <v>62</v>
      </c>
      <c r="B1" s="21" t="s">
        <v>19</v>
      </c>
      <c r="C1" s="21" t="str">
        <f>[41]PARS_utr_stat!B1</f>
        <v>AT_GC</v>
      </c>
      <c r="D1" s="21" t="str">
        <f>[41]PARS_utr_stat!C1</f>
        <v>GC_AT</v>
      </c>
      <c r="E1" s="22" t="s">
        <v>46</v>
      </c>
      <c r="F1" s="22" t="s">
        <v>71</v>
      </c>
      <c r="I1" s="21" t="s">
        <v>23</v>
      </c>
      <c r="J1" s="21" t="s">
        <v>19</v>
      </c>
      <c r="K1" s="22" t="s">
        <v>44</v>
      </c>
      <c r="L1" s="22" t="s">
        <v>45</v>
      </c>
      <c r="P1" s="39" t="s">
        <v>76</v>
      </c>
      <c r="Q1" s="39"/>
      <c r="R1" s="39" t="s">
        <v>77</v>
      </c>
      <c r="S1" s="39"/>
    </row>
    <row r="2" spans="1:19" x14ac:dyDescent="0.15">
      <c r="A2" s="38">
        <v>1</v>
      </c>
      <c r="B2" s="21" t="s">
        <v>21</v>
      </c>
      <c r="C2" s="21">
        <f>[42]PARS_utr_stat!B2</f>
        <v>140</v>
      </c>
      <c r="D2" s="21">
        <f>[42]PARS_utr_stat!C2</f>
        <v>106</v>
      </c>
      <c r="E2" s="22">
        <f>C2/(C2+C3)</f>
        <v>0.51282051282051277</v>
      </c>
      <c r="F2" s="22">
        <f>D2/(D2+D3)</f>
        <v>0.60227272727272729</v>
      </c>
      <c r="I2" s="38">
        <v>1</v>
      </c>
      <c r="J2" s="21" t="s">
        <v>47</v>
      </c>
      <c r="K2" s="22">
        <f t="shared" ref="K2:L65" si="0">E2</f>
        <v>0.51282051282051277</v>
      </c>
      <c r="L2" s="22">
        <f t="shared" si="0"/>
        <v>0.60227272727272729</v>
      </c>
      <c r="O2" s="21" t="s">
        <v>23</v>
      </c>
      <c r="P2" s="7" t="s">
        <v>72</v>
      </c>
      <c r="Q2" s="7" t="s">
        <v>73</v>
      </c>
      <c r="R2" s="7" t="s">
        <v>74</v>
      </c>
      <c r="S2" s="7" t="s">
        <v>75</v>
      </c>
    </row>
    <row r="3" spans="1:19" x14ac:dyDescent="0.15">
      <c r="A3" s="38"/>
      <c r="B3" s="21" t="s">
        <v>22</v>
      </c>
      <c r="C3" s="21">
        <f>[42]PARS_utr_stat!B3</f>
        <v>133</v>
      </c>
      <c r="D3" s="21">
        <f>[42]PARS_utr_stat!C3</f>
        <v>70</v>
      </c>
      <c r="E3" s="22">
        <f>C3/(C2+C3)</f>
        <v>0.48717948717948717</v>
      </c>
      <c r="F3" s="22">
        <f>D3/(D2+D3)</f>
        <v>0.39772727272727271</v>
      </c>
      <c r="I3" s="38"/>
      <c r="J3" s="21" t="s">
        <v>22</v>
      </c>
      <c r="K3" s="22">
        <f t="shared" si="0"/>
        <v>0.48717948717948717</v>
      </c>
      <c r="L3" s="22">
        <f t="shared" si="0"/>
        <v>0.39772727272727271</v>
      </c>
      <c r="O3" s="21">
        <v>1</v>
      </c>
      <c r="P3" s="7">
        <f ca="1">INDIRECT("K"&amp;ROW(K1)*2)</f>
        <v>0.51282051282051277</v>
      </c>
      <c r="Q3" s="7">
        <f ca="1">INDIRECT("K"&amp;ROW(J1)*2+1)</f>
        <v>0.48717948717948717</v>
      </c>
      <c r="R3" s="7">
        <f ca="1">INDIRECT("l"&amp;ROW(L1)*2)</f>
        <v>0.60227272727272729</v>
      </c>
      <c r="S3" s="7">
        <f ca="1">INDIRECT("l"&amp;ROW(L1)*2+1)</f>
        <v>0.39772727272727271</v>
      </c>
    </row>
    <row r="4" spans="1:19" x14ac:dyDescent="0.15">
      <c r="A4" s="38">
        <v>2</v>
      </c>
      <c r="B4" s="21" t="s">
        <v>21</v>
      </c>
      <c r="C4" s="21">
        <f>[42]PARS_utr_stat!B4</f>
        <v>62</v>
      </c>
      <c r="D4" s="21">
        <f>[42]PARS_utr_stat!C4</f>
        <v>44</v>
      </c>
      <c r="E4" s="22">
        <f>C4/(C4+C5)</f>
        <v>0.52991452991452992</v>
      </c>
      <c r="F4" s="22">
        <f>D4/(D4+D5)</f>
        <v>0.61971830985915488</v>
      </c>
      <c r="I4" s="38">
        <v>2</v>
      </c>
      <c r="J4" s="21" t="s">
        <v>21</v>
      </c>
      <c r="K4" s="22">
        <f t="shared" si="0"/>
        <v>0.52991452991452992</v>
      </c>
      <c r="L4" s="22">
        <f t="shared" si="0"/>
        <v>0.61971830985915488</v>
      </c>
      <c r="O4" s="21">
        <v>2</v>
      </c>
      <c r="P4" s="7">
        <f ca="1">INDIRECT("K"&amp;ROW(K2)*2)</f>
        <v>0.52991452991452992</v>
      </c>
      <c r="Q4" s="7">
        <f ca="1">INDIRECT("K"&amp;ROW(J2)*2+1)</f>
        <v>0.47008547008547008</v>
      </c>
      <c r="R4" s="7">
        <f t="shared" ref="R4:R67" ca="1" si="1">INDIRECT("l"&amp;ROW(L2)*2)</f>
        <v>0.61971830985915488</v>
      </c>
      <c r="S4" s="7">
        <f t="shared" ref="S4:S67" ca="1" si="2">INDIRECT("l"&amp;ROW(L2)*2+1)</f>
        <v>0.38028169014084506</v>
      </c>
    </row>
    <row r="5" spans="1:19" x14ac:dyDescent="0.15">
      <c r="A5" s="38"/>
      <c r="B5" s="21" t="s">
        <v>22</v>
      </c>
      <c r="C5" s="21">
        <f>[42]PARS_utr_stat!B5</f>
        <v>55</v>
      </c>
      <c r="D5" s="21">
        <f>[42]PARS_utr_stat!C5</f>
        <v>27</v>
      </c>
      <c r="E5" s="22">
        <f>C5/(C4+C5)</f>
        <v>0.47008547008547008</v>
      </c>
      <c r="F5" s="22">
        <f>D5/(D4+D5)</f>
        <v>0.38028169014084506</v>
      </c>
      <c r="I5" s="38"/>
      <c r="J5" s="21" t="s">
        <v>22</v>
      </c>
      <c r="K5" s="22">
        <f t="shared" si="0"/>
        <v>0.47008547008547008</v>
      </c>
      <c r="L5" s="22">
        <f t="shared" si="0"/>
        <v>0.38028169014084506</v>
      </c>
      <c r="O5" s="21">
        <v>3</v>
      </c>
      <c r="P5" s="7">
        <f ca="1">INDIRECT("K"&amp;ROW(K3)*2)</f>
        <v>0.4642857142857143</v>
      </c>
      <c r="Q5" s="7">
        <f t="shared" ref="Q5:Q68" ca="1" si="3">INDIRECT("K"&amp;ROW(J3)*2+1)</f>
        <v>0.5357142857142857</v>
      </c>
      <c r="R5" s="7">
        <f t="shared" ca="1" si="1"/>
        <v>0.69230769230769229</v>
      </c>
      <c r="S5" s="7">
        <f t="shared" ca="1" si="2"/>
        <v>0.30769230769230771</v>
      </c>
    </row>
    <row r="6" spans="1:19" x14ac:dyDescent="0.15">
      <c r="A6" s="38">
        <v>3</v>
      </c>
      <c r="B6" s="21" t="s">
        <v>21</v>
      </c>
      <c r="C6" s="21">
        <f>[42]PARS_utr_stat!B6</f>
        <v>39</v>
      </c>
      <c r="D6" s="21">
        <f>[42]PARS_utr_stat!C6</f>
        <v>27</v>
      </c>
      <c r="E6" s="22">
        <f>C6/(C6+C7)</f>
        <v>0.4642857142857143</v>
      </c>
      <c r="F6" s="22">
        <f>D6/(D6+D7)</f>
        <v>0.69230769230769229</v>
      </c>
      <c r="I6" s="38">
        <v>3</v>
      </c>
      <c r="J6" s="21" t="s">
        <v>21</v>
      </c>
      <c r="K6" s="22">
        <f t="shared" si="0"/>
        <v>0.4642857142857143</v>
      </c>
      <c r="L6" s="22">
        <f t="shared" si="0"/>
        <v>0.69230769230769229</v>
      </c>
      <c r="O6" s="21">
        <v>4</v>
      </c>
      <c r="P6" s="7">
        <f t="shared" ref="P6:P8" ca="1" si="4">INDIRECT("K"&amp;ROW(K4)*2)</f>
        <v>0.56000000000000005</v>
      </c>
      <c r="Q6" s="7">
        <f t="shared" ca="1" si="3"/>
        <v>0.44</v>
      </c>
      <c r="R6" s="7">
        <f t="shared" ca="1" si="1"/>
        <v>0.64516129032258063</v>
      </c>
      <c r="S6" s="7">
        <f t="shared" ca="1" si="2"/>
        <v>0.35483870967741937</v>
      </c>
    </row>
    <row r="7" spans="1:19" x14ac:dyDescent="0.15">
      <c r="A7" s="38"/>
      <c r="B7" s="21" t="s">
        <v>22</v>
      </c>
      <c r="C7" s="21">
        <f>[42]PARS_utr_stat!B7</f>
        <v>45</v>
      </c>
      <c r="D7" s="21">
        <f>[42]PARS_utr_stat!C7</f>
        <v>12</v>
      </c>
      <c r="E7" s="22">
        <f>C7/(C6+C7)</f>
        <v>0.5357142857142857</v>
      </c>
      <c r="F7" s="22">
        <f>D7/(D6+D7)</f>
        <v>0.30769230769230771</v>
      </c>
      <c r="I7" s="38"/>
      <c r="J7" s="21" t="s">
        <v>22</v>
      </c>
      <c r="K7" s="22">
        <f t="shared" si="0"/>
        <v>0.5357142857142857</v>
      </c>
      <c r="L7" s="22">
        <f t="shared" si="0"/>
        <v>0.30769230769230771</v>
      </c>
      <c r="O7" s="21">
        <v>5</v>
      </c>
      <c r="P7" s="7">
        <f t="shared" ca="1" si="4"/>
        <v>0.5</v>
      </c>
      <c r="Q7" s="7">
        <f t="shared" ca="1" si="3"/>
        <v>0.5</v>
      </c>
      <c r="R7" s="7">
        <f t="shared" ca="1" si="1"/>
        <v>0.63636363636363635</v>
      </c>
      <c r="S7" s="7">
        <f t="shared" ca="1" si="2"/>
        <v>0.36363636363636365</v>
      </c>
    </row>
    <row r="8" spans="1:19" x14ac:dyDescent="0.15">
      <c r="A8" s="38">
        <v>4</v>
      </c>
      <c r="B8" s="21" t="s">
        <v>21</v>
      </c>
      <c r="C8" s="21">
        <f>[42]PARS_utr_stat!B8</f>
        <v>28</v>
      </c>
      <c r="D8" s="21">
        <f>[42]PARS_utr_stat!C8</f>
        <v>20</v>
      </c>
      <c r="E8" s="22">
        <f>C8/(C8+C9)</f>
        <v>0.56000000000000005</v>
      </c>
      <c r="F8" s="22">
        <f>D8/(D8+D9)</f>
        <v>0.64516129032258063</v>
      </c>
      <c r="I8" s="38">
        <v>4</v>
      </c>
      <c r="J8" s="21" t="s">
        <v>21</v>
      </c>
      <c r="K8" s="22">
        <f t="shared" si="0"/>
        <v>0.56000000000000005</v>
      </c>
      <c r="L8" s="22">
        <f t="shared" si="0"/>
        <v>0.64516129032258063</v>
      </c>
      <c r="O8" s="21">
        <v>6</v>
      </c>
      <c r="P8" s="7">
        <f t="shared" ca="1" si="4"/>
        <v>0.61764705882352944</v>
      </c>
      <c r="Q8" s="7">
        <f t="shared" ca="1" si="3"/>
        <v>0.38235294117647056</v>
      </c>
      <c r="R8" s="7">
        <f t="shared" ca="1" si="1"/>
        <v>0.64</v>
      </c>
      <c r="S8" s="7">
        <f t="shared" ca="1" si="2"/>
        <v>0.36</v>
      </c>
    </row>
    <row r="9" spans="1:19" x14ac:dyDescent="0.15">
      <c r="A9" s="38"/>
      <c r="B9" s="21" t="s">
        <v>22</v>
      </c>
      <c r="C9" s="21">
        <f>[42]PARS_utr_stat!B9</f>
        <v>22</v>
      </c>
      <c r="D9" s="21">
        <f>[42]PARS_utr_stat!C9</f>
        <v>11</v>
      </c>
      <c r="E9" s="22">
        <f>C9/(C8+C9)</f>
        <v>0.44</v>
      </c>
      <c r="F9" s="22">
        <f>D9/(D8+D9)</f>
        <v>0.35483870967741937</v>
      </c>
      <c r="I9" s="38"/>
      <c r="J9" s="21" t="s">
        <v>22</v>
      </c>
      <c r="K9" s="22">
        <f t="shared" si="0"/>
        <v>0.44</v>
      </c>
      <c r="L9" s="22">
        <f t="shared" si="0"/>
        <v>0.35483870967741937</v>
      </c>
      <c r="O9" s="21">
        <v>7</v>
      </c>
      <c r="P9" s="7">
        <f ca="1">INDIRECT("K"&amp;ROW(K7)*2)</f>
        <v>0.29629629629629628</v>
      </c>
      <c r="Q9" s="7">
        <f t="shared" ca="1" si="3"/>
        <v>0.70370370370370372</v>
      </c>
      <c r="R9" s="7">
        <f t="shared" ca="1" si="1"/>
        <v>0.6470588235294118</v>
      </c>
      <c r="S9" s="7">
        <f t="shared" ca="1" si="2"/>
        <v>0.35294117647058826</v>
      </c>
    </row>
    <row r="10" spans="1:19" x14ac:dyDescent="0.15">
      <c r="A10" s="38">
        <v>5</v>
      </c>
      <c r="B10" s="21" t="s">
        <v>21</v>
      </c>
      <c r="C10" s="21">
        <f>[42]PARS_utr_stat!B10</f>
        <v>18</v>
      </c>
      <c r="D10" s="21">
        <f>[42]PARS_utr_stat!C10</f>
        <v>14</v>
      </c>
      <c r="E10" s="22">
        <f>C10/(C10+C11)</f>
        <v>0.5</v>
      </c>
      <c r="F10" s="22">
        <f>D10/(D10+D11)</f>
        <v>0.63636363636363635</v>
      </c>
      <c r="I10" s="38">
        <v>5</v>
      </c>
      <c r="J10" s="21" t="s">
        <v>21</v>
      </c>
      <c r="K10" s="22">
        <f t="shared" si="0"/>
        <v>0.5</v>
      </c>
      <c r="L10" s="22">
        <f t="shared" si="0"/>
        <v>0.63636363636363635</v>
      </c>
      <c r="O10" s="21">
        <v>8</v>
      </c>
      <c r="P10" s="7">
        <f ca="1">INDIRECT("K"&amp;ROW(K8)*2)</f>
        <v>0.5</v>
      </c>
      <c r="Q10" s="7">
        <f t="shared" ca="1" si="3"/>
        <v>0.5</v>
      </c>
      <c r="R10" s="7">
        <f t="shared" ca="1" si="1"/>
        <v>0.33333333333333331</v>
      </c>
      <c r="S10" s="7">
        <f t="shared" ca="1" si="2"/>
        <v>0.66666666666666663</v>
      </c>
    </row>
    <row r="11" spans="1:19" x14ac:dyDescent="0.15">
      <c r="A11" s="38"/>
      <c r="B11" s="21" t="s">
        <v>22</v>
      </c>
      <c r="C11" s="21">
        <f>[42]PARS_utr_stat!B11</f>
        <v>18</v>
      </c>
      <c r="D11" s="21">
        <f>[42]PARS_utr_stat!C11</f>
        <v>8</v>
      </c>
      <c r="E11" s="22">
        <f>C11/(C10+C11)</f>
        <v>0.5</v>
      </c>
      <c r="F11" s="22">
        <f>D11/(D10+D11)</f>
        <v>0.36363636363636365</v>
      </c>
      <c r="I11" s="38"/>
      <c r="J11" s="21" t="s">
        <v>22</v>
      </c>
      <c r="K11" s="22">
        <f t="shared" si="0"/>
        <v>0.5</v>
      </c>
      <c r="L11" s="22">
        <f t="shared" si="0"/>
        <v>0.36363636363636365</v>
      </c>
      <c r="O11" s="21">
        <v>9</v>
      </c>
      <c r="P11" s="7">
        <f t="shared" ref="P11:P74" ca="1" si="5">INDIRECT("K"&amp;ROW(K9)*2)</f>
        <v>0.45714285714285713</v>
      </c>
      <c r="Q11" s="7">
        <f t="shared" ca="1" si="3"/>
        <v>0.54285714285714282</v>
      </c>
      <c r="R11" s="7">
        <f t="shared" ca="1" si="1"/>
        <v>0.57894736842105265</v>
      </c>
      <c r="S11" s="7">
        <f t="shared" ca="1" si="2"/>
        <v>0.42105263157894735</v>
      </c>
    </row>
    <row r="12" spans="1:19" x14ac:dyDescent="0.15">
      <c r="A12" s="38">
        <v>6</v>
      </c>
      <c r="B12" s="21" t="s">
        <v>21</v>
      </c>
      <c r="C12" s="21">
        <f>[42]PARS_utr_stat!B12</f>
        <v>21</v>
      </c>
      <c r="D12" s="21">
        <f>[42]PARS_utr_stat!C12</f>
        <v>16</v>
      </c>
      <c r="E12" s="22">
        <f t="shared" ref="E12:F12" si="6">C12/(C12+C13)</f>
        <v>0.61764705882352944</v>
      </c>
      <c r="F12" s="22">
        <f t="shared" si="6"/>
        <v>0.64</v>
      </c>
      <c r="I12" s="38">
        <v>6</v>
      </c>
      <c r="J12" s="21" t="s">
        <v>21</v>
      </c>
      <c r="K12" s="22">
        <f t="shared" si="0"/>
        <v>0.61764705882352944</v>
      </c>
      <c r="L12" s="22">
        <f t="shared" si="0"/>
        <v>0.64</v>
      </c>
      <c r="O12" s="21">
        <v>10</v>
      </c>
      <c r="P12" s="7">
        <f t="shared" ca="1" si="5"/>
        <v>0.44444444444444442</v>
      </c>
      <c r="Q12" s="7">
        <f t="shared" ca="1" si="3"/>
        <v>0.55555555555555558</v>
      </c>
      <c r="R12" s="7">
        <f t="shared" ca="1" si="1"/>
        <v>0.84615384615384615</v>
      </c>
      <c r="S12" s="7">
        <f t="shared" ca="1" si="2"/>
        <v>0.15384615384615385</v>
      </c>
    </row>
    <row r="13" spans="1:19" x14ac:dyDescent="0.15">
      <c r="A13" s="38"/>
      <c r="B13" s="21" t="s">
        <v>22</v>
      </c>
      <c r="C13" s="21">
        <f>[42]PARS_utr_stat!B13</f>
        <v>13</v>
      </c>
      <c r="D13" s="21">
        <f>[42]PARS_utr_stat!C13</f>
        <v>9</v>
      </c>
      <c r="E13" s="22">
        <f t="shared" ref="E13:F13" si="7">C13/(C12+C13)</f>
        <v>0.38235294117647056</v>
      </c>
      <c r="F13" s="22">
        <f t="shared" si="7"/>
        <v>0.36</v>
      </c>
      <c r="I13" s="38"/>
      <c r="J13" s="21" t="s">
        <v>22</v>
      </c>
      <c r="K13" s="22">
        <f t="shared" si="0"/>
        <v>0.38235294117647056</v>
      </c>
      <c r="L13" s="22">
        <f t="shared" si="0"/>
        <v>0.36</v>
      </c>
      <c r="O13" s="21">
        <v>11</v>
      </c>
      <c r="P13" s="7">
        <f t="shared" ca="1" si="5"/>
        <v>0.42857142857142855</v>
      </c>
      <c r="Q13" s="7">
        <f t="shared" ca="1" si="3"/>
        <v>0.5714285714285714</v>
      </c>
      <c r="R13" s="7">
        <f t="shared" ca="1" si="1"/>
        <v>0.61538461538461542</v>
      </c>
      <c r="S13" s="7">
        <f t="shared" ca="1" si="2"/>
        <v>0.38461538461538464</v>
      </c>
    </row>
    <row r="14" spans="1:19" x14ac:dyDescent="0.15">
      <c r="A14" s="38">
        <v>7</v>
      </c>
      <c r="B14" s="21" t="s">
        <v>21</v>
      </c>
      <c r="C14" s="21">
        <f>[42]PARS_utr_stat!B14</f>
        <v>8</v>
      </c>
      <c r="D14" s="21">
        <f>[42]PARS_utr_stat!C14</f>
        <v>11</v>
      </c>
      <c r="E14" s="22">
        <f t="shared" ref="E14:F14" si="8">C14/(C14+C15)</f>
        <v>0.29629629629629628</v>
      </c>
      <c r="F14" s="22">
        <f t="shared" si="8"/>
        <v>0.6470588235294118</v>
      </c>
      <c r="I14" s="38">
        <v>7</v>
      </c>
      <c r="J14" s="21" t="s">
        <v>21</v>
      </c>
      <c r="K14" s="22">
        <f t="shared" si="0"/>
        <v>0.29629629629629628</v>
      </c>
      <c r="L14" s="22">
        <f t="shared" si="0"/>
        <v>0.6470588235294118</v>
      </c>
      <c r="O14" s="21">
        <v>12</v>
      </c>
      <c r="P14" s="7">
        <f t="shared" ca="1" si="5"/>
        <v>0.4</v>
      </c>
      <c r="Q14" s="7">
        <f t="shared" ca="1" si="3"/>
        <v>0.6</v>
      </c>
      <c r="R14" s="7">
        <f t="shared" ca="1" si="1"/>
        <v>0.66666666666666663</v>
      </c>
      <c r="S14" s="7">
        <f t="shared" ca="1" si="2"/>
        <v>0.33333333333333331</v>
      </c>
    </row>
    <row r="15" spans="1:19" x14ac:dyDescent="0.15">
      <c r="A15" s="38"/>
      <c r="B15" s="21" t="s">
        <v>22</v>
      </c>
      <c r="C15" s="21">
        <f>[42]PARS_utr_stat!B15</f>
        <v>19</v>
      </c>
      <c r="D15" s="21">
        <f>[42]PARS_utr_stat!C15</f>
        <v>6</v>
      </c>
      <c r="E15" s="22">
        <f t="shared" ref="E15:F15" si="9">C15/(C14+C15)</f>
        <v>0.70370370370370372</v>
      </c>
      <c r="F15" s="22">
        <f t="shared" si="9"/>
        <v>0.35294117647058826</v>
      </c>
      <c r="I15" s="38"/>
      <c r="J15" s="21" t="s">
        <v>22</v>
      </c>
      <c r="K15" s="22">
        <f t="shared" si="0"/>
        <v>0.70370370370370372</v>
      </c>
      <c r="L15" s="22">
        <f t="shared" si="0"/>
        <v>0.35294117647058826</v>
      </c>
      <c r="O15" s="21">
        <v>13</v>
      </c>
      <c r="P15" s="7">
        <f t="shared" ca="1" si="5"/>
        <v>0.25</v>
      </c>
      <c r="Q15" s="7">
        <f t="shared" ca="1" si="3"/>
        <v>0.75</v>
      </c>
      <c r="R15" s="7">
        <f t="shared" ca="1" si="1"/>
        <v>0.83333333333333337</v>
      </c>
      <c r="S15" s="7">
        <f t="shared" ca="1" si="2"/>
        <v>0.16666666666666666</v>
      </c>
    </row>
    <row r="16" spans="1:19" x14ac:dyDescent="0.15">
      <c r="A16" s="38">
        <v>8</v>
      </c>
      <c r="B16" s="21" t="s">
        <v>21</v>
      </c>
      <c r="C16" s="21">
        <f>[42]PARS_utr_stat!B16</f>
        <v>16</v>
      </c>
      <c r="D16" s="21">
        <f>[42]PARS_utr_stat!C16</f>
        <v>3</v>
      </c>
      <c r="E16" s="22">
        <f t="shared" ref="E16:F16" si="10">C16/(C16+C17)</f>
        <v>0.5</v>
      </c>
      <c r="F16" s="22">
        <f t="shared" si="10"/>
        <v>0.33333333333333331</v>
      </c>
      <c r="I16" s="38">
        <v>8</v>
      </c>
      <c r="J16" s="21" t="s">
        <v>21</v>
      </c>
      <c r="K16" s="22">
        <f t="shared" si="0"/>
        <v>0.5</v>
      </c>
      <c r="L16" s="22">
        <f t="shared" si="0"/>
        <v>0.33333333333333331</v>
      </c>
      <c r="O16" s="21">
        <v>14</v>
      </c>
      <c r="P16" s="7">
        <f t="shared" ca="1" si="5"/>
        <v>0.5</v>
      </c>
      <c r="Q16" s="7">
        <f t="shared" ca="1" si="3"/>
        <v>0.5</v>
      </c>
      <c r="R16" s="7">
        <f t="shared" ca="1" si="1"/>
        <v>0.33333333333333331</v>
      </c>
      <c r="S16" s="7">
        <f t="shared" ca="1" si="2"/>
        <v>0.66666666666666663</v>
      </c>
    </row>
    <row r="17" spans="1:19" x14ac:dyDescent="0.15">
      <c r="A17" s="38"/>
      <c r="B17" s="21" t="s">
        <v>22</v>
      </c>
      <c r="C17" s="21">
        <f>[42]PARS_utr_stat!B17</f>
        <v>16</v>
      </c>
      <c r="D17" s="21">
        <f>[42]PARS_utr_stat!C17</f>
        <v>6</v>
      </c>
      <c r="E17" s="22">
        <f t="shared" ref="E17:F17" si="11">C17/(C16+C17)</f>
        <v>0.5</v>
      </c>
      <c r="F17" s="22">
        <f t="shared" si="11"/>
        <v>0.66666666666666663</v>
      </c>
      <c r="I17" s="38"/>
      <c r="J17" s="21" t="s">
        <v>22</v>
      </c>
      <c r="K17" s="22">
        <f t="shared" si="0"/>
        <v>0.5</v>
      </c>
      <c r="L17" s="22">
        <f t="shared" si="0"/>
        <v>0.66666666666666663</v>
      </c>
      <c r="O17" s="21">
        <v>15</v>
      </c>
      <c r="P17" s="7">
        <f t="shared" ca="1" si="5"/>
        <v>0.5</v>
      </c>
      <c r="Q17" s="7">
        <f t="shared" ca="1" si="3"/>
        <v>0.5</v>
      </c>
      <c r="R17" s="7">
        <f t="shared" ca="1" si="1"/>
        <v>0.5</v>
      </c>
      <c r="S17" s="7">
        <f t="shared" ca="1" si="2"/>
        <v>0.5</v>
      </c>
    </row>
    <row r="18" spans="1:19" x14ac:dyDescent="0.15">
      <c r="A18" s="38">
        <v>9</v>
      </c>
      <c r="B18" s="21" t="s">
        <v>21</v>
      </c>
      <c r="C18" s="21">
        <f>[42]PARS_utr_stat!B18</f>
        <v>16</v>
      </c>
      <c r="D18" s="21">
        <f>[42]PARS_utr_stat!C18</f>
        <v>11</v>
      </c>
      <c r="E18" s="22">
        <f t="shared" ref="E18:F18" si="12">C18/(C18+C19)</f>
        <v>0.45714285714285713</v>
      </c>
      <c r="F18" s="22">
        <f t="shared" si="12"/>
        <v>0.57894736842105265</v>
      </c>
      <c r="I18" s="38">
        <v>9</v>
      </c>
      <c r="J18" s="21" t="s">
        <v>21</v>
      </c>
      <c r="K18" s="22">
        <f t="shared" si="0"/>
        <v>0.45714285714285713</v>
      </c>
      <c r="L18" s="22">
        <f t="shared" si="0"/>
        <v>0.57894736842105265</v>
      </c>
      <c r="O18" s="21">
        <v>16</v>
      </c>
      <c r="P18" s="7">
        <f t="shared" ca="1" si="5"/>
        <v>0.66666666666666663</v>
      </c>
      <c r="Q18" s="7">
        <f t="shared" ca="1" si="3"/>
        <v>0.33333333333333331</v>
      </c>
      <c r="R18" s="7">
        <f t="shared" ca="1" si="1"/>
        <v>0.7</v>
      </c>
      <c r="S18" s="7">
        <f t="shared" ca="1" si="2"/>
        <v>0.3</v>
      </c>
    </row>
    <row r="19" spans="1:19" x14ac:dyDescent="0.15">
      <c r="A19" s="38"/>
      <c r="B19" s="21" t="s">
        <v>22</v>
      </c>
      <c r="C19" s="21">
        <f>[42]PARS_utr_stat!B19</f>
        <v>19</v>
      </c>
      <c r="D19" s="21">
        <f>[42]PARS_utr_stat!C19</f>
        <v>8</v>
      </c>
      <c r="E19" s="22">
        <f t="shared" ref="E19:F19" si="13">C19/(C18+C19)</f>
        <v>0.54285714285714282</v>
      </c>
      <c r="F19" s="22">
        <f t="shared" si="13"/>
        <v>0.42105263157894735</v>
      </c>
      <c r="I19" s="38"/>
      <c r="J19" s="21" t="s">
        <v>22</v>
      </c>
      <c r="K19" s="22">
        <f t="shared" si="0"/>
        <v>0.54285714285714282</v>
      </c>
      <c r="L19" s="22">
        <f t="shared" si="0"/>
        <v>0.42105263157894735</v>
      </c>
      <c r="O19" s="21">
        <v>17</v>
      </c>
      <c r="P19" s="7">
        <f t="shared" ca="1" si="5"/>
        <v>0.66666666666666663</v>
      </c>
      <c r="Q19" s="7">
        <f t="shared" ca="1" si="3"/>
        <v>0.33333333333333331</v>
      </c>
      <c r="R19" s="7">
        <f t="shared" ca="1" si="1"/>
        <v>0.8</v>
      </c>
      <c r="S19" s="7">
        <f t="shared" ca="1" si="2"/>
        <v>0.2</v>
      </c>
    </row>
    <row r="20" spans="1:19" x14ac:dyDescent="0.15">
      <c r="A20" s="38">
        <v>10</v>
      </c>
      <c r="B20" s="21" t="s">
        <v>21</v>
      </c>
      <c r="C20" s="21">
        <f>[42]PARS_utr_stat!B20</f>
        <v>8</v>
      </c>
      <c r="D20" s="21">
        <f>[42]PARS_utr_stat!C20</f>
        <v>11</v>
      </c>
      <c r="E20" s="22">
        <f t="shared" ref="E20:F20" si="14">C20/(C20+C21)</f>
        <v>0.44444444444444442</v>
      </c>
      <c r="F20" s="22">
        <f t="shared" si="14"/>
        <v>0.84615384615384615</v>
      </c>
      <c r="I20" s="38">
        <v>10</v>
      </c>
      <c r="J20" s="21" t="s">
        <v>21</v>
      </c>
      <c r="K20" s="22">
        <f t="shared" si="0"/>
        <v>0.44444444444444442</v>
      </c>
      <c r="L20" s="22">
        <f t="shared" si="0"/>
        <v>0.84615384615384615</v>
      </c>
      <c r="O20" s="21">
        <v>18</v>
      </c>
      <c r="P20" s="7">
        <f t="shared" ca="1" si="5"/>
        <v>0.33333333333333331</v>
      </c>
      <c r="Q20" s="7">
        <f t="shared" ca="1" si="3"/>
        <v>0.66666666666666663</v>
      </c>
      <c r="R20" s="7">
        <f t="shared" ca="1" si="1"/>
        <v>0.5</v>
      </c>
      <c r="S20" s="7">
        <f t="shared" ca="1" si="2"/>
        <v>0.5</v>
      </c>
    </row>
    <row r="21" spans="1:19" x14ac:dyDescent="0.15">
      <c r="A21" s="38"/>
      <c r="B21" s="21" t="s">
        <v>22</v>
      </c>
      <c r="C21" s="21">
        <f>[42]PARS_utr_stat!B21</f>
        <v>10</v>
      </c>
      <c r="D21" s="21">
        <f>[42]PARS_utr_stat!C21</f>
        <v>2</v>
      </c>
      <c r="E21" s="22">
        <f t="shared" ref="E21:F21" si="15">C21/(C20+C21)</f>
        <v>0.55555555555555558</v>
      </c>
      <c r="F21" s="22">
        <f t="shared" si="15"/>
        <v>0.15384615384615385</v>
      </c>
      <c r="I21" s="38"/>
      <c r="J21" s="21" t="s">
        <v>22</v>
      </c>
      <c r="K21" s="22">
        <f t="shared" si="0"/>
        <v>0.55555555555555558</v>
      </c>
      <c r="L21" s="22">
        <f t="shared" si="0"/>
        <v>0.15384615384615385</v>
      </c>
      <c r="O21" s="21">
        <v>19</v>
      </c>
      <c r="P21" s="7">
        <f t="shared" ca="1" si="5"/>
        <v>0.66666666666666663</v>
      </c>
      <c r="Q21" s="7">
        <f t="shared" ca="1" si="3"/>
        <v>0.33333333333333331</v>
      </c>
      <c r="R21" s="7">
        <f t="shared" ca="1" si="1"/>
        <v>0.6</v>
      </c>
      <c r="S21" s="7">
        <f t="shared" ca="1" si="2"/>
        <v>0.4</v>
      </c>
    </row>
    <row r="22" spans="1:19" x14ac:dyDescent="0.15">
      <c r="A22" s="38">
        <v>11</v>
      </c>
      <c r="B22" s="21" t="s">
        <v>21</v>
      </c>
      <c r="C22" s="21">
        <f>[42]PARS_utr_stat!B22</f>
        <v>6</v>
      </c>
      <c r="D22" s="21">
        <f>[42]PARS_utr_stat!C22</f>
        <v>8</v>
      </c>
      <c r="E22" s="22">
        <f t="shared" ref="E22:F22" si="16">C22/(C22+C23)</f>
        <v>0.42857142857142855</v>
      </c>
      <c r="F22" s="22">
        <f t="shared" si="16"/>
        <v>0.61538461538461542</v>
      </c>
      <c r="I22" s="38">
        <v>11</v>
      </c>
      <c r="J22" s="21" t="s">
        <v>21</v>
      </c>
      <c r="K22" s="22">
        <f t="shared" si="0"/>
        <v>0.42857142857142855</v>
      </c>
      <c r="L22" s="22">
        <f t="shared" si="0"/>
        <v>0.61538461538461542</v>
      </c>
      <c r="O22" s="21">
        <v>20</v>
      </c>
      <c r="P22" s="7">
        <f t="shared" ca="1" si="5"/>
        <v>0.35714285714285715</v>
      </c>
      <c r="Q22" s="7">
        <f t="shared" ca="1" si="3"/>
        <v>0.6428571428571429</v>
      </c>
      <c r="R22" s="7">
        <f t="shared" ca="1" si="1"/>
        <v>0.75</v>
      </c>
      <c r="S22" s="7">
        <f t="shared" ca="1" si="2"/>
        <v>0.25</v>
      </c>
    </row>
    <row r="23" spans="1:19" x14ac:dyDescent="0.15">
      <c r="A23" s="38"/>
      <c r="B23" s="21" t="s">
        <v>22</v>
      </c>
      <c r="C23" s="21">
        <f>[42]PARS_utr_stat!B23</f>
        <v>8</v>
      </c>
      <c r="D23" s="21">
        <f>[42]PARS_utr_stat!C23</f>
        <v>5</v>
      </c>
      <c r="E23" s="22">
        <f t="shared" ref="E23:F23" si="17">C23/(C22+C23)</f>
        <v>0.5714285714285714</v>
      </c>
      <c r="F23" s="22">
        <f t="shared" si="17"/>
        <v>0.38461538461538464</v>
      </c>
      <c r="I23" s="38"/>
      <c r="J23" s="21" t="s">
        <v>22</v>
      </c>
      <c r="K23" s="22">
        <f t="shared" si="0"/>
        <v>0.5714285714285714</v>
      </c>
      <c r="L23" s="22">
        <f t="shared" si="0"/>
        <v>0.38461538461538464</v>
      </c>
      <c r="O23" s="21">
        <v>21</v>
      </c>
      <c r="P23" s="7">
        <f t="shared" ca="1" si="5"/>
        <v>0.33333333333333331</v>
      </c>
      <c r="Q23" s="7">
        <f t="shared" ca="1" si="3"/>
        <v>0.66666666666666663</v>
      </c>
      <c r="R23" s="7">
        <f t="shared" ca="1" si="1"/>
        <v>0.25</v>
      </c>
      <c r="S23" s="7">
        <f t="shared" ca="1" si="2"/>
        <v>0.75</v>
      </c>
    </row>
    <row r="24" spans="1:19" x14ac:dyDescent="0.15">
      <c r="A24" s="38">
        <v>12</v>
      </c>
      <c r="B24" s="21" t="s">
        <v>21</v>
      </c>
      <c r="C24" s="21">
        <f>[42]PARS_utr_stat!B24</f>
        <v>4</v>
      </c>
      <c r="D24" s="21">
        <f>[42]PARS_utr_stat!C24</f>
        <v>4</v>
      </c>
      <c r="E24" s="22">
        <f t="shared" ref="E24:F24" si="18">C24/(C24+C25)</f>
        <v>0.4</v>
      </c>
      <c r="F24" s="22">
        <f t="shared" si="18"/>
        <v>0.66666666666666663</v>
      </c>
      <c r="I24" s="38">
        <v>12</v>
      </c>
      <c r="J24" s="21" t="s">
        <v>21</v>
      </c>
      <c r="K24" s="22">
        <f t="shared" si="0"/>
        <v>0.4</v>
      </c>
      <c r="L24" s="22">
        <f t="shared" si="0"/>
        <v>0.66666666666666663</v>
      </c>
      <c r="O24" s="21">
        <v>22</v>
      </c>
      <c r="P24" s="7">
        <f t="shared" ca="1" si="5"/>
        <v>0.66666666666666663</v>
      </c>
      <c r="Q24" s="7">
        <f t="shared" ca="1" si="3"/>
        <v>0.33333333333333331</v>
      </c>
      <c r="R24" s="7">
        <f t="shared" ca="1" si="1"/>
        <v>0.16666666666666666</v>
      </c>
      <c r="S24" s="7">
        <f t="shared" ca="1" si="2"/>
        <v>0.83333333333333337</v>
      </c>
    </row>
    <row r="25" spans="1:19" x14ac:dyDescent="0.15">
      <c r="A25" s="38"/>
      <c r="B25" s="21" t="s">
        <v>22</v>
      </c>
      <c r="C25" s="21">
        <f>[42]PARS_utr_stat!B25</f>
        <v>6</v>
      </c>
      <c r="D25" s="21">
        <f>[42]PARS_utr_stat!C25</f>
        <v>2</v>
      </c>
      <c r="E25" s="22">
        <f t="shared" ref="E25:F25" si="19">C25/(C24+C25)</f>
        <v>0.6</v>
      </c>
      <c r="F25" s="22">
        <f t="shared" si="19"/>
        <v>0.33333333333333331</v>
      </c>
      <c r="I25" s="38"/>
      <c r="J25" s="21" t="s">
        <v>22</v>
      </c>
      <c r="K25" s="22">
        <f t="shared" si="0"/>
        <v>0.6</v>
      </c>
      <c r="L25" s="22">
        <f t="shared" si="0"/>
        <v>0.33333333333333331</v>
      </c>
      <c r="O25" s="21">
        <v>23</v>
      </c>
      <c r="P25" s="7">
        <f t="shared" ca="1" si="5"/>
        <v>0.6</v>
      </c>
      <c r="Q25" s="7">
        <f t="shared" ca="1" si="3"/>
        <v>0.4</v>
      </c>
      <c r="R25" s="7">
        <f t="shared" ca="1" si="1"/>
        <v>0.4</v>
      </c>
      <c r="S25" s="7">
        <f t="shared" ca="1" si="2"/>
        <v>0.6</v>
      </c>
    </row>
    <row r="26" spans="1:19" x14ac:dyDescent="0.15">
      <c r="A26" s="38">
        <v>13</v>
      </c>
      <c r="B26" s="21" t="s">
        <v>21</v>
      </c>
      <c r="C26" s="21">
        <f>[42]PARS_utr_stat!B26</f>
        <v>2</v>
      </c>
      <c r="D26" s="21">
        <f>[42]PARS_utr_stat!C26</f>
        <v>5</v>
      </c>
      <c r="E26" s="22">
        <f t="shared" ref="E26:F26" si="20">C26/(C26+C27)</f>
        <v>0.25</v>
      </c>
      <c r="F26" s="22">
        <f t="shared" si="20"/>
        <v>0.83333333333333337</v>
      </c>
      <c r="I26" s="38">
        <v>13</v>
      </c>
      <c r="J26" s="21" t="s">
        <v>21</v>
      </c>
      <c r="K26" s="22">
        <f t="shared" si="0"/>
        <v>0.25</v>
      </c>
      <c r="L26" s="22">
        <f t="shared" si="0"/>
        <v>0.83333333333333337</v>
      </c>
      <c r="O26" s="21">
        <v>24</v>
      </c>
      <c r="P26" s="7">
        <f t="shared" ca="1" si="5"/>
        <v>0.7142857142857143</v>
      </c>
      <c r="Q26" s="7">
        <f t="shared" ca="1" si="3"/>
        <v>0.2857142857142857</v>
      </c>
      <c r="R26" s="7" t="e">
        <f t="shared" ca="1" si="1"/>
        <v>#DIV/0!</v>
      </c>
      <c r="S26" s="7" t="e">
        <f t="shared" ca="1" si="2"/>
        <v>#DIV/0!</v>
      </c>
    </row>
    <row r="27" spans="1:19" x14ac:dyDescent="0.15">
      <c r="A27" s="38"/>
      <c r="B27" s="21" t="s">
        <v>22</v>
      </c>
      <c r="C27" s="21">
        <f>[42]PARS_utr_stat!B27</f>
        <v>6</v>
      </c>
      <c r="D27" s="21">
        <f>[42]PARS_utr_stat!C27</f>
        <v>1</v>
      </c>
      <c r="E27" s="22">
        <f t="shared" ref="E27:F27" si="21">C27/(C26+C27)</f>
        <v>0.75</v>
      </c>
      <c r="F27" s="22">
        <f t="shared" si="21"/>
        <v>0.16666666666666666</v>
      </c>
      <c r="I27" s="38"/>
      <c r="J27" s="21" t="s">
        <v>22</v>
      </c>
      <c r="K27" s="22">
        <f t="shared" si="0"/>
        <v>0.75</v>
      </c>
      <c r="L27" s="22">
        <f t="shared" si="0"/>
        <v>0.16666666666666666</v>
      </c>
      <c r="O27" s="21">
        <v>25</v>
      </c>
      <c r="P27" s="7">
        <f t="shared" ca="1" si="5"/>
        <v>1</v>
      </c>
      <c r="Q27" s="7">
        <f t="shared" ca="1" si="3"/>
        <v>0</v>
      </c>
      <c r="R27" s="7">
        <f t="shared" ca="1" si="1"/>
        <v>0.66666666666666663</v>
      </c>
      <c r="S27" s="7">
        <f t="shared" ca="1" si="2"/>
        <v>0.33333333333333331</v>
      </c>
    </row>
    <row r="28" spans="1:19" x14ac:dyDescent="0.15">
      <c r="A28" s="38">
        <v>14</v>
      </c>
      <c r="B28" s="21" t="s">
        <v>21</v>
      </c>
      <c r="C28" s="21">
        <f>[42]PARS_utr_stat!B28</f>
        <v>6</v>
      </c>
      <c r="D28" s="21">
        <f>[42]PARS_utr_stat!C28</f>
        <v>4</v>
      </c>
      <c r="E28" s="22">
        <f t="shared" ref="E28:F28" si="22">C28/(C28+C29)</f>
        <v>0.5</v>
      </c>
      <c r="F28" s="22">
        <f t="shared" si="22"/>
        <v>0.33333333333333331</v>
      </c>
      <c r="I28" s="38">
        <v>14</v>
      </c>
      <c r="J28" s="21" t="s">
        <v>21</v>
      </c>
      <c r="K28" s="22">
        <f t="shared" si="0"/>
        <v>0.5</v>
      </c>
      <c r="L28" s="22">
        <f t="shared" si="0"/>
        <v>0.33333333333333331</v>
      </c>
      <c r="O28" s="21">
        <v>26</v>
      </c>
      <c r="P28" s="7">
        <f t="shared" ca="1" si="5"/>
        <v>0.5</v>
      </c>
      <c r="Q28" s="7">
        <f t="shared" ca="1" si="3"/>
        <v>0.5</v>
      </c>
      <c r="R28" s="7">
        <f t="shared" ca="1" si="1"/>
        <v>0.75</v>
      </c>
      <c r="S28" s="7">
        <f t="shared" ca="1" si="2"/>
        <v>0.25</v>
      </c>
    </row>
    <row r="29" spans="1:19" x14ac:dyDescent="0.15">
      <c r="A29" s="38"/>
      <c r="B29" s="21" t="s">
        <v>22</v>
      </c>
      <c r="C29" s="21">
        <f>[42]PARS_utr_stat!B29</f>
        <v>6</v>
      </c>
      <c r="D29" s="21">
        <f>[42]PARS_utr_stat!C29</f>
        <v>8</v>
      </c>
      <c r="E29" s="22">
        <f t="shared" ref="E29:F29" si="23">C29/(C28+C29)</f>
        <v>0.5</v>
      </c>
      <c r="F29" s="22">
        <f t="shared" si="23"/>
        <v>0.66666666666666663</v>
      </c>
      <c r="I29" s="38"/>
      <c r="J29" s="21" t="s">
        <v>22</v>
      </c>
      <c r="K29" s="22">
        <f t="shared" si="0"/>
        <v>0.5</v>
      </c>
      <c r="L29" s="22">
        <f t="shared" si="0"/>
        <v>0.66666666666666663</v>
      </c>
      <c r="O29" s="21">
        <v>27</v>
      </c>
      <c r="P29" s="7">
        <f t="shared" ca="1" si="5"/>
        <v>0.33333333333333331</v>
      </c>
      <c r="Q29" s="7">
        <f t="shared" ca="1" si="3"/>
        <v>0.66666666666666663</v>
      </c>
      <c r="R29" s="7">
        <f t="shared" ca="1" si="1"/>
        <v>0.8</v>
      </c>
      <c r="S29" s="7">
        <f t="shared" ca="1" si="2"/>
        <v>0.2</v>
      </c>
    </row>
    <row r="30" spans="1:19" x14ac:dyDescent="0.15">
      <c r="A30" s="38">
        <v>15</v>
      </c>
      <c r="B30" s="21" t="s">
        <v>21</v>
      </c>
      <c r="C30" s="21">
        <f>[42]PARS_utr_stat!B30</f>
        <v>5</v>
      </c>
      <c r="D30" s="21">
        <f>[42]PARS_utr_stat!C30</f>
        <v>4</v>
      </c>
      <c r="E30" s="22">
        <f t="shared" ref="E30:F30" si="24">C30/(C30+C31)</f>
        <v>0.5</v>
      </c>
      <c r="F30" s="22">
        <f t="shared" si="24"/>
        <v>0.5</v>
      </c>
      <c r="I30" s="38">
        <v>15</v>
      </c>
      <c r="J30" s="21" t="s">
        <v>21</v>
      </c>
      <c r="K30" s="22">
        <f t="shared" si="0"/>
        <v>0.5</v>
      </c>
      <c r="L30" s="22">
        <f t="shared" si="0"/>
        <v>0.5</v>
      </c>
      <c r="O30" s="21">
        <v>28</v>
      </c>
      <c r="P30" s="7">
        <f t="shared" ca="1" si="5"/>
        <v>0.8</v>
      </c>
      <c r="Q30" s="7">
        <f t="shared" ca="1" si="3"/>
        <v>0.2</v>
      </c>
      <c r="R30" s="7">
        <f t="shared" ca="1" si="1"/>
        <v>0</v>
      </c>
      <c r="S30" s="7">
        <f t="shared" ca="1" si="2"/>
        <v>1</v>
      </c>
    </row>
    <row r="31" spans="1:19" x14ac:dyDescent="0.15">
      <c r="A31" s="38"/>
      <c r="B31" s="21" t="s">
        <v>22</v>
      </c>
      <c r="C31" s="21">
        <f>[42]PARS_utr_stat!B31</f>
        <v>5</v>
      </c>
      <c r="D31" s="21">
        <f>[42]PARS_utr_stat!C31</f>
        <v>4</v>
      </c>
      <c r="E31" s="22">
        <f t="shared" ref="E31:F31" si="25">C31/(C30+C31)</f>
        <v>0.5</v>
      </c>
      <c r="F31" s="22">
        <f t="shared" si="25"/>
        <v>0.5</v>
      </c>
      <c r="I31" s="38"/>
      <c r="J31" s="21" t="s">
        <v>22</v>
      </c>
      <c r="K31" s="22">
        <f t="shared" si="0"/>
        <v>0.5</v>
      </c>
      <c r="L31" s="22">
        <f t="shared" si="0"/>
        <v>0.5</v>
      </c>
      <c r="O31" s="21">
        <v>29</v>
      </c>
      <c r="P31" s="7">
        <f t="shared" ca="1" si="5"/>
        <v>1</v>
      </c>
      <c r="Q31" s="7">
        <f t="shared" ca="1" si="3"/>
        <v>0</v>
      </c>
      <c r="R31" s="7">
        <f t="shared" ca="1" si="1"/>
        <v>1</v>
      </c>
      <c r="S31" s="7">
        <f t="shared" ca="1" si="2"/>
        <v>0</v>
      </c>
    </row>
    <row r="32" spans="1:19" x14ac:dyDescent="0.15">
      <c r="A32" s="38">
        <v>16</v>
      </c>
      <c r="B32" s="21" t="s">
        <v>21</v>
      </c>
      <c r="C32" s="21">
        <f>[42]PARS_utr_stat!B32</f>
        <v>6</v>
      </c>
      <c r="D32" s="21">
        <f>[42]PARS_utr_stat!C32</f>
        <v>7</v>
      </c>
      <c r="E32" s="22">
        <f t="shared" ref="E32:F32" si="26">C32/(C32+C33)</f>
        <v>0.66666666666666663</v>
      </c>
      <c r="F32" s="22">
        <f t="shared" si="26"/>
        <v>0.7</v>
      </c>
      <c r="I32" s="38">
        <v>16</v>
      </c>
      <c r="J32" s="21" t="s">
        <v>21</v>
      </c>
      <c r="K32" s="22">
        <f t="shared" si="0"/>
        <v>0.66666666666666663</v>
      </c>
      <c r="L32" s="22">
        <f t="shared" si="0"/>
        <v>0.7</v>
      </c>
      <c r="O32" s="21">
        <v>30</v>
      </c>
      <c r="P32" s="7">
        <f t="shared" ca="1" si="5"/>
        <v>0.375</v>
      </c>
      <c r="Q32" s="7">
        <f t="shared" ca="1" si="3"/>
        <v>0.625</v>
      </c>
      <c r="R32" s="7">
        <f t="shared" ca="1" si="1"/>
        <v>1</v>
      </c>
      <c r="S32" s="7">
        <f t="shared" ca="1" si="2"/>
        <v>0</v>
      </c>
    </row>
    <row r="33" spans="1:19" x14ac:dyDescent="0.15">
      <c r="A33" s="38"/>
      <c r="B33" s="21" t="s">
        <v>22</v>
      </c>
      <c r="C33" s="21">
        <f>[42]PARS_utr_stat!B33</f>
        <v>3</v>
      </c>
      <c r="D33" s="21">
        <f>[42]PARS_utr_stat!C33</f>
        <v>3</v>
      </c>
      <c r="E33" s="22">
        <f t="shared" ref="E33:F33" si="27">C33/(C32+C33)</f>
        <v>0.33333333333333331</v>
      </c>
      <c r="F33" s="22">
        <f t="shared" si="27"/>
        <v>0.3</v>
      </c>
      <c r="I33" s="38"/>
      <c r="J33" s="21" t="s">
        <v>22</v>
      </c>
      <c r="K33" s="22">
        <f t="shared" si="0"/>
        <v>0.33333333333333331</v>
      </c>
      <c r="L33" s="22">
        <f t="shared" si="0"/>
        <v>0.3</v>
      </c>
      <c r="O33" s="21">
        <v>31</v>
      </c>
      <c r="P33" s="7">
        <f t="shared" ca="1" si="5"/>
        <v>0.5</v>
      </c>
      <c r="Q33" s="7">
        <f t="shared" ca="1" si="3"/>
        <v>0.5</v>
      </c>
      <c r="R33" s="7">
        <f t="shared" ca="1" si="1"/>
        <v>0.5</v>
      </c>
      <c r="S33" s="7">
        <f t="shared" ca="1" si="2"/>
        <v>0.5</v>
      </c>
    </row>
    <row r="34" spans="1:19" x14ac:dyDescent="0.15">
      <c r="A34" s="38">
        <v>17</v>
      </c>
      <c r="B34" s="21" t="s">
        <v>21</v>
      </c>
      <c r="C34" s="21">
        <f>[42]PARS_utr_stat!B34</f>
        <v>4</v>
      </c>
      <c r="D34" s="21">
        <f>[42]PARS_utr_stat!C34</f>
        <v>4</v>
      </c>
      <c r="E34" s="22">
        <f t="shared" ref="E34:F34" si="28">C34/(C34+C35)</f>
        <v>0.66666666666666663</v>
      </c>
      <c r="F34" s="22">
        <f t="shared" si="28"/>
        <v>0.8</v>
      </c>
      <c r="I34" s="38">
        <v>17</v>
      </c>
      <c r="J34" s="21" t="s">
        <v>21</v>
      </c>
      <c r="K34" s="22">
        <f t="shared" si="0"/>
        <v>0.66666666666666663</v>
      </c>
      <c r="L34" s="22">
        <f t="shared" si="0"/>
        <v>0.8</v>
      </c>
      <c r="O34" s="21">
        <v>32</v>
      </c>
      <c r="P34" s="7">
        <f t="shared" ca="1" si="5"/>
        <v>0.33333333333333331</v>
      </c>
      <c r="Q34" s="7">
        <f t="shared" ca="1" si="3"/>
        <v>0.66666666666666663</v>
      </c>
      <c r="R34" s="7">
        <f t="shared" ca="1" si="1"/>
        <v>1</v>
      </c>
      <c r="S34" s="7">
        <f t="shared" ca="1" si="2"/>
        <v>0</v>
      </c>
    </row>
    <row r="35" spans="1:19" x14ac:dyDescent="0.15">
      <c r="A35" s="38"/>
      <c r="B35" s="21" t="s">
        <v>22</v>
      </c>
      <c r="C35" s="21">
        <f>[42]PARS_utr_stat!B35</f>
        <v>2</v>
      </c>
      <c r="D35" s="21">
        <f>[42]PARS_utr_stat!C35</f>
        <v>1</v>
      </c>
      <c r="E35" s="22">
        <f t="shared" ref="E35:F35" si="29">C35/(C34+C35)</f>
        <v>0.33333333333333331</v>
      </c>
      <c r="F35" s="22">
        <f t="shared" si="29"/>
        <v>0.2</v>
      </c>
      <c r="I35" s="38"/>
      <c r="J35" s="21" t="s">
        <v>22</v>
      </c>
      <c r="K35" s="22">
        <f t="shared" si="0"/>
        <v>0.33333333333333331</v>
      </c>
      <c r="L35" s="22">
        <f t="shared" si="0"/>
        <v>0.2</v>
      </c>
      <c r="O35" s="21">
        <v>33</v>
      </c>
      <c r="P35" s="7">
        <f t="shared" ca="1" si="5"/>
        <v>0.2</v>
      </c>
      <c r="Q35" s="7">
        <f t="shared" ca="1" si="3"/>
        <v>0.8</v>
      </c>
      <c r="R35" s="7" t="e">
        <f t="shared" ca="1" si="1"/>
        <v>#DIV/0!</v>
      </c>
      <c r="S35" s="7" t="e">
        <f t="shared" ca="1" si="2"/>
        <v>#DIV/0!</v>
      </c>
    </row>
    <row r="36" spans="1:19" x14ac:dyDescent="0.15">
      <c r="A36" s="38">
        <v>18</v>
      </c>
      <c r="B36" s="21" t="s">
        <v>21</v>
      </c>
      <c r="C36" s="21">
        <f>[42]PARS_utr_stat!B36</f>
        <v>1</v>
      </c>
      <c r="D36" s="21">
        <f>[42]PARS_utr_stat!C36</f>
        <v>2</v>
      </c>
      <c r="E36" s="22">
        <f t="shared" ref="E36:F36" si="30">C36/(C36+C37)</f>
        <v>0.33333333333333331</v>
      </c>
      <c r="F36" s="22">
        <f t="shared" si="30"/>
        <v>0.5</v>
      </c>
      <c r="I36" s="38">
        <v>18</v>
      </c>
      <c r="J36" s="21" t="s">
        <v>21</v>
      </c>
      <c r="K36" s="22">
        <f t="shared" si="0"/>
        <v>0.33333333333333331</v>
      </c>
      <c r="L36" s="22">
        <f t="shared" si="0"/>
        <v>0.5</v>
      </c>
      <c r="O36" s="21">
        <v>34</v>
      </c>
      <c r="P36" s="7">
        <f t="shared" ca="1" si="5"/>
        <v>0.66666666666666663</v>
      </c>
      <c r="Q36" s="7">
        <f t="shared" ca="1" si="3"/>
        <v>0.33333333333333331</v>
      </c>
      <c r="R36" s="7">
        <f t="shared" ca="1" si="1"/>
        <v>0.66666666666666663</v>
      </c>
      <c r="S36" s="7">
        <f t="shared" ca="1" si="2"/>
        <v>0.33333333333333331</v>
      </c>
    </row>
    <row r="37" spans="1:19" x14ac:dyDescent="0.15">
      <c r="A37" s="38"/>
      <c r="B37" s="21" t="s">
        <v>22</v>
      </c>
      <c r="C37" s="21">
        <f>[42]PARS_utr_stat!B37</f>
        <v>2</v>
      </c>
      <c r="D37" s="21">
        <f>[42]PARS_utr_stat!C37</f>
        <v>2</v>
      </c>
      <c r="E37" s="22">
        <f t="shared" ref="E37:F37" si="31">C37/(C36+C37)</f>
        <v>0.66666666666666663</v>
      </c>
      <c r="F37" s="22">
        <f t="shared" si="31"/>
        <v>0.5</v>
      </c>
      <c r="I37" s="38"/>
      <c r="J37" s="21" t="s">
        <v>22</v>
      </c>
      <c r="K37" s="22">
        <f t="shared" si="0"/>
        <v>0.66666666666666663</v>
      </c>
      <c r="L37" s="22">
        <f t="shared" si="0"/>
        <v>0.5</v>
      </c>
      <c r="O37" s="21">
        <v>35</v>
      </c>
      <c r="P37" s="7">
        <f t="shared" ca="1" si="5"/>
        <v>0.8</v>
      </c>
      <c r="Q37" s="7">
        <f t="shared" ca="1" si="3"/>
        <v>0.2</v>
      </c>
      <c r="R37" s="7">
        <f t="shared" ca="1" si="1"/>
        <v>1</v>
      </c>
      <c r="S37" s="7">
        <f t="shared" ca="1" si="2"/>
        <v>0</v>
      </c>
    </row>
    <row r="38" spans="1:19" x14ac:dyDescent="0.15">
      <c r="A38" s="38">
        <v>19</v>
      </c>
      <c r="B38" s="21" t="s">
        <v>21</v>
      </c>
      <c r="C38" s="21">
        <f>[42]PARS_utr_stat!B38</f>
        <v>4</v>
      </c>
      <c r="D38" s="21">
        <f>[42]PARS_utr_stat!C38</f>
        <v>3</v>
      </c>
      <c r="E38" s="22">
        <f t="shared" ref="E38:F38" si="32">C38/(C38+C39)</f>
        <v>0.66666666666666663</v>
      </c>
      <c r="F38" s="22">
        <f t="shared" si="32"/>
        <v>0.6</v>
      </c>
      <c r="I38" s="38">
        <v>19</v>
      </c>
      <c r="J38" s="21" t="s">
        <v>21</v>
      </c>
      <c r="K38" s="22">
        <f t="shared" si="0"/>
        <v>0.66666666666666663</v>
      </c>
      <c r="L38" s="22">
        <f t="shared" si="0"/>
        <v>0.6</v>
      </c>
      <c r="O38" s="21">
        <v>36</v>
      </c>
      <c r="P38" s="7">
        <f t="shared" ca="1" si="5"/>
        <v>0.75</v>
      </c>
      <c r="Q38" s="7">
        <f t="shared" ca="1" si="3"/>
        <v>0.25</v>
      </c>
      <c r="R38" s="7">
        <f t="shared" ca="1" si="1"/>
        <v>0.83333333333333337</v>
      </c>
      <c r="S38" s="7">
        <f t="shared" ca="1" si="2"/>
        <v>0.16666666666666666</v>
      </c>
    </row>
    <row r="39" spans="1:19" x14ac:dyDescent="0.15">
      <c r="A39" s="38"/>
      <c r="B39" s="21" t="s">
        <v>22</v>
      </c>
      <c r="C39" s="21">
        <f>[42]PARS_utr_stat!B39</f>
        <v>2</v>
      </c>
      <c r="D39" s="21">
        <f>[42]PARS_utr_stat!C39</f>
        <v>2</v>
      </c>
      <c r="E39" s="22">
        <f t="shared" ref="E39:F39" si="33">C39/(C38+C39)</f>
        <v>0.33333333333333331</v>
      </c>
      <c r="F39" s="22">
        <f t="shared" si="33"/>
        <v>0.4</v>
      </c>
      <c r="I39" s="38"/>
      <c r="J39" s="21" t="s">
        <v>22</v>
      </c>
      <c r="K39" s="22">
        <f t="shared" si="0"/>
        <v>0.33333333333333331</v>
      </c>
      <c r="L39" s="22">
        <f t="shared" si="0"/>
        <v>0.4</v>
      </c>
      <c r="O39" s="21">
        <v>37</v>
      </c>
      <c r="P39" s="7">
        <f t="shared" ca="1" si="5"/>
        <v>0.2</v>
      </c>
      <c r="Q39" s="7">
        <f t="shared" ca="1" si="3"/>
        <v>0.8</v>
      </c>
      <c r="R39" s="7">
        <f t="shared" ca="1" si="1"/>
        <v>0.5</v>
      </c>
      <c r="S39" s="7">
        <f t="shared" ca="1" si="2"/>
        <v>0.5</v>
      </c>
    </row>
    <row r="40" spans="1:19" x14ac:dyDescent="0.15">
      <c r="A40" s="38">
        <v>20</v>
      </c>
      <c r="B40" s="21" t="s">
        <v>21</v>
      </c>
      <c r="C40" s="21">
        <f>[42]PARS_utr_stat!B40</f>
        <v>5</v>
      </c>
      <c r="D40" s="21">
        <f>[42]PARS_utr_stat!C40</f>
        <v>6</v>
      </c>
      <c r="E40" s="22">
        <f t="shared" ref="E40:F40" si="34">C40/(C40+C41)</f>
        <v>0.35714285714285715</v>
      </c>
      <c r="F40" s="22">
        <f t="shared" si="34"/>
        <v>0.75</v>
      </c>
      <c r="I40" s="38">
        <v>20</v>
      </c>
      <c r="J40" s="21" t="s">
        <v>21</v>
      </c>
      <c r="K40" s="22">
        <f t="shared" si="0"/>
        <v>0.35714285714285715</v>
      </c>
      <c r="L40" s="22">
        <f t="shared" si="0"/>
        <v>0.75</v>
      </c>
      <c r="O40" s="21">
        <v>38</v>
      </c>
      <c r="P40" s="7">
        <f t="shared" ca="1" si="5"/>
        <v>0.4</v>
      </c>
      <c r="Q40" s="7">
        <f t="shared" ca="1" si="3"/>
        <v>0.6</v>
      </c>
      <c r="R40" s="7">
        <f t="shared" ca="1" si="1"/>
        <v>0.66666666666666663</v>
      </c>
      <c r="S40" s="7">
        <f t="shared" ca="1" si="2"/>
        <v>0.33333333333333331</v>
      </c>
    </row>
    <row r="41" spans="1:19" x14ac:dyDescent="0.15">
      <c r="A41" s="38"/>
      <c r="B41" s="21" t="s">
        <v>22</v>
      </c>
      <c r="C41" s="21">
        <f>[42]PARS_utr_stat!B41</f>
        <v>9</v>
      </c>
      <c r="D41" s="21">
        <f>[42]PARS_utr_stat!C41</f>
        <v>2</v>
      </c>
      <c r="E41" s="22">
        <f t="shared" ref="E41:F41" si="35">C41/(C40+C41)</f>
        <v>0.6428571428571429</v>
      </c>
      <c r="F41" s="22">
        <f t="shared" si="35"/>
        <v>0.25</v>
      </c>
      <c r="I41" s="38"/>
      <c r="J41" s="21" t="s">
        <v>22</v>
      </c>
      <c r="K41" s="22">
        <f t="shared" si="0"/>
        <v>0.6428571428571429</v>
      </c>
      <c r="L41" s="22">
        <f t="shared" si="0"/>
        <v>0.25</v>
      </c>
      <c r="O41" s="21">
        <v>39</v>
      </c>
      <c r="P41" s="7">
        <f t="shared" ca="1" si="5"/>
        <v>0.625</v>
      </c>
      <c r="Q41" s="7">
        <f t="shared" ca="1" si="3"/>
        <v>0.375</v>
      </c>
      <c r="R41" s="7">
        <f t="shared" ca="1" si="1"/>
        <v>1</v>
      </c>
      <c r="S41" s="7">
        <f t="shared" ca="1" si="2"/>
        <v>0</v>
      </c>
    </row>
    <row r="42" spans="1:19" x14ac:dyDescent="0.15">
      <c r="A42" s="38">
        <v>21</v>
      </c>
      <c r="B42" s="21" t="s">
        <v>21</v>
      </c>
      <c r="C42" s="21">
        <f>[42]PARS_utr_stat!B42</f>
        <v>2</v>
      </c>
      <c r="D42" s="21">
        <f>[42]PARS_utr_stat!C42</f>
        <v>1</v>
      </c>
      <c r="E42" s="22">
        <f t="shared" ref="E42:F42" si="36">C42/(C42+C43)</f>
        <v>0.33333333333333331</v>
      </c>
      <c r="F42" s="22">
        <f t="shared" si="36"/>
        <v>0.25</v>
      </c>
      <c r="I42" s="38">
        <v>21</v>
      </c>
      <c r="J42" s="21" t="s">
        <v>21</v>
      </c>
      <c r="K42" s="22">
        <f t="shared" si="0"/>
        <v>0.33333333333333331</v>
      </c>
      <c r="L42" s="22">
        <f t="shared" si="0"/>
        <v>0.25</v>
      </c>
      <c r="O42" s="21">
        <v>40</v>
      </c>
      <c r="P42" s="7">
        <f t="shared" ca="1" si="5"/>
        <v>0.33333333333333331</v>
      </c>
      <c r="Q42" s="7">
        <f t="shared" ca="1" si="3"/>
        <v>0.66666666666666663</v>
      </c>
      <c r="R42" s="7">
        <f t="shared" ca="1" si="1"/>
        <v>0.5</v>
      </c>
      <c r="S42" s="7">
        <f t="shared" ca="1" si="2"/>
        <v>0.5</v>
      </c>
    </row>
    <row r="43" spans="1:19" x14ac:dyDescent="0.15">
      <c r="A43" s="38"/>
      <c r="B43" s="21" t="s">
        <v>22</v>
      </c>
      <c r="C43" s="21">
        <f>[42]PARS_utr_stat!B43</f>
        <v>4</v>
      </c>
      <c r="D43" s="21">
        <f>[42]PARS_utr_stat!C43</f>
        <v>3</v>
      </c>
      <c r="E43" s="22">
        <f t="shared" ref="E43:F43" si="37">C43/(C42+C43)</f>
        <v>0.66666666666666663</v>
      </c>
      <c r="F43" s="22">
        <f t="shared" si="37"/>
        <v>0.75</v>
      </c>
      <c r="I43" s="38"/>
      <c r="J43" s="21" t="s">
        <v>22</v>
      </c>
      <c r="K43" s="22">
        <f t="shared" si="0"/>
        <v>0.66666666666666663</v>
      </c>
      <c r="L43" s="22">
        <f t="shared" si="0"/>
        <v>0.75</v>
      </c>
      <c r="O43" s="21">
        <v>41</v>
      </c>
      <c r="P43" s="7">
        <f t="shared" ca="1" si="5"/>
        <v>0.8</v>
      </c>
      <c r="Q43" s="7">
        <f t="shared" ca="1" si="3"/>
        <v>0.2</v>
      </c>
      <c r="R43" s="7">
        <f t="shared" ca="1" si="1"/>
        <v>0.25</v>
      </c>
      <c r="S43" s="7">
        <f t="shared" ca="1" si="2"/>
        <v>0.75</v>
      </c>
    </row>
    <row r="44" spans="1:19" x14ac:dyDescent="0.15">
      <c r="A44" s="38">
        <v>22</v>
      </c>
      <c r="B44" s="21" t="s">
        <v>21</v>
      </c>
      <c r="C44" s="21">
        <f>[42]PARS_utr_stat!B44</f>
        <v>4</v>
      </c>
      <c r="D44" s="21">
        <f>[42]PARS_utr_stat!C44</f>
        <v>1</v>
      </c>
      <c r="E44" s="22">
        <f t="shared" ref="E44:F44" si="38">C44/(C44+C45)</f>
        <v>0.66666666666666663</v>
      </c>
      <c r="F44" s="22">
        <f t="shared" si="38"/>
        <v>0.16666666666666666</v>
      </c>
      <c r="I44" s="38">
        <v>22</v>
      </c>
      <c r="J44" s="21" t="s">
        <v>21</v>
      </c>
      <c r="K44" s="22">
        <f t="shared" si="0"/>
        <v>0.66666666666666663</v>
      </c>
      <c r="L44" s="22">
        <f t="shared" si="0"/>
        <v>0.16666666666666666</v>
      </c>
      <c r="O44" s="21">
        <v>42</v>
      </c>
      <c r="P44" s="7">
        <f t="shared" ca="1" si="5"/>
        <v>0.6</v>
      </c>
      <c r="Q44" s="7">
        <f t="shared" ca="1" si="3"/>
        <v>0.4</v>
      </c>
      <c r="R44" s="7">
        <f t="shared" ca="1" si="1"/>
        <v>0</v>
      </c>
      <c r="S44" s="7">
        <f t="shared" ca="1" si="2"/>
        <v>1</v>
      </c>
    </row>
    <row r="45" spans="1:19" x14ac:dyDescent="0.15">
      <c r="A45" s="38"/>
      <c r="B45" s="21" t="s">
        <v>22</v>
      </c>
      <c r="C45" s="21">
        <f>[42]PARS_utr_stat!B45</f>
        <v>2</v>
      </c>
      <c r="D45" s="21">
        <f>[42]PARS_utr_stat!C45</f>
        <v>5</v>
      </c>
      <c r="E45" s="22">
        <f t="shared" ref="E45:F45" si="39">C45/(C44+C45)</f>
        <v>0.33333333333333331</v>
      </c>
      <c r="F45" s="22">
        <f t="shared" si="39"/>
        <v>0.83333333333333337</v>
      </c>
      <c r="I45" s="38"/>
      <c r="J45" s="21" t="s">
        <v>22</v>
      </c>
      <c r="K45" s="22">
        <f t="shared" si="0"/>
        <v>0.33333333333333331</v>
      </c>
      <c r="L45" s="22">
        <f t="shared" si="0"/>
        <v>0.83333333333333337</v>
      </c>
      <c r="O45" s="21">
        <v>43</v>
      </c>
      <c r="P45" s="7">
        <f t="shared" ca="1" si="5"/>
        <v>0.75</v>
      </c>
      <c r="Q45" s="7">
        <f t="shared" ca="1" si="3"/>
        <v>0.25</v>
      </c>
      <c r="R45" s="7">
        <f t="shared" ca="1" si="1"/>
        <v>0.75</v>
      </c>
      <c r="S45" s="7">
        <f t="shared" ca="1" si="2"/>
        <v>0.25</v>
      </c>
    </row>
    <row r="46" spans="1:19" x14ac:dyDescent="0.15">
      <c r="A46" s="38">
        <v>23</v>
      </c>
      <c r="B46" s="21" t="s">
        <v>21</v>
      </c>
      <c r="C46" s="21">
        <f>[42]PARS_utr_stat!B46</f>
        <v>3</v>
      </c>
      <c r="D46" s="21">
        <f>[42]PARS_utr_stat!C46</f>
        <v>2</v>
      </c>
      <c r="E46" s="22">
        <f t="shared" ref="E46:F46" si="40">C46/(C46+C47)</f>
        <v>0.6</v>
      </c>
      <c r="F46" s="22">
        <f t="shared" si="40"/>
        <v>0.4</v>
      </c>
      <c r="I46" s="38">
        <v>23</v>
      </c>
      <c r="J46" s="21" t="s">
        <v>21</v>
      </c>
      <c r="K46" s="22">
        <f t="shared" si="0"/>
        <v>0.6</v>
      </c>
      <c r="L46" s="22">
        <f t="shared" si="0"/>
        <v>0.4</v>
      </c>
      <c r="O46" s="21">
        <v>44</v>
      </c>
      <c r="P46" s="7">
        <f t="shared" ca="1" si="5"/>
        <v>0</v>
      </c>
      <c r="Q46" s="7">
        <f t="shared" ca="1" si="3"/>
        <v>1</v>
      </c>
      <c r="R46" s="7">
        <f t="shared" ca="1" si="1"/>
        <v>0.8</v>
      </c>
      <c r="S46" s="7">
        <f t="shared" ca="1" si="2"/>
        <v>0.2</v>
      </c>
    </row>
    <row r="47" spans="1:19" x14ac:dyDescent="0.15">
      <c r="A47" s="38"/>
      <c r="B47" s="21" t="s">
        <v>22</v>
      </c>
      <c r="C47" s="21">
        <f>[42]PARS_utr_stat!B47</f>
        <v>2</v>
      </c>
      <c r="D47" s="21">
        <f>[42]PARS_utr_stat!C47</f>
        <v>3</v>
      </c>
      <c r="E47" s="22">
        <f t="shared" ref="E47:F47" si="41">C47/(C46+C47)</f>
        <v>0.4</v>
      </c>
      <c r="F47" s="22">
        <f t="shared" si="41"/>
        <v>0.6</v>
      </c>
      <c r="I47" s="38"/>
      <c r="J47" s="21" t="s">
        <v>22</v>
      </c>
      <c r="K47" s="22">
        <f t="shared" si="0"/>
        <v>0.4</v>
      </c>
      <c r="L47" s="22">
        <f t="shared" si="0"/>
        <v>0.6</v>
      </c>
      <c r="O47" s="21">
        <v>45</v>
      </c>
      <c r="P47" s="7">
        <f t="shared" ca="1" si="5"/>
        <v>0.2857142857142857</v>
      </c>
      <c r="Q47" s="7">
        <f t="shared" ca="1" si="3"/>
        <v>0.7142857142857143</v>
      </c>
      <c r="R47" s="7">
        <f t="shared" ca="1" si="1"/>
        <v>0.5</v>
      </c>
      <c r="S47" s="7">
        <f t="shared" ca="1" si="2"/>
        <v>0.5</v>
      </c>
    </row>
    <row r="48" spans="1:19" x14ac:dyDescent="0.15">
      <c r="A48" s="38">
        <v>24</v>
      </c>
      <c r="B48" s="21" t="s">
        <v>21</v>
      </c>
      <c r="C48" s="21">
        <f>[42]PARS_utr_stat!B48</f>
        <v>5</v>
      </c>
      <c r="D48" s="21">
        <f>[42]PARS_utr_stat!C48</f>
        <v>0</v>
      </c>
      <c r="E48" s="22">
        <f t="shared" ref="E48:F48" si="42">C48/(C48+C49)</f>
        <v>0.7142857142857143</v>
      </c>
      <c r="F48" s="22" t="e">
        <f t="shared" si="42"/>
        <v>#DIV/0!</v>
      </c>
      <c r="I48" s="38">
        <v>24</v>
      </c>
      <c r="J48" s="21" t="s">
        <v>21</v>
      </c>
      <c r="K48" s="22">
        <f t="shared" si="0"/>
        <v>0.7142857142857143</v>
      </c>
      <c r="L48" s="22" t="e">
        <f t="shared" si="0"/>
        <v>#DIV/0!</v>
      </c>
      <c r="O48" s="21">
        <v>46</v>
      </c>
      <c r="P48" s="7">
        <f t="shared" ca="1" si="5"/>
        <v>1</v>
      </c>
      <c r="Q48" s="7">
        <f t="shared" ca="1" si="3"/>
        <v>0</v>
      </c>
      <c r="R48" s="7">
        <f t="shared" ca="1" si="1"/>
        <v>0.5</v>
      </c>
      <c r="S48" s="7">
        <f t="shared" ca="1" si="2"/>
        <v>0.5</v>
      </c>
    </row>
    <row r="49" spans="1:19" x14ac:dyDescent="0.15">
      <c r="A49" s="38"/>
      <c r="B49" s="21" t="s">
        <v>22</v>
      </c>
      <c r="C49" s="21">
        <f>[42]PARS_utr_stat!B49</f>
        <v>2</v>
      </c>
      <c r="D49" s="21">
        <f>[42]PARS_utr_stat!C49</f>
        <v>0</v>
      </c>
      <c r="E49" s="22">
        <f t="shared" ref="E49:F49" si="43">C49/(C48+C49)</f>
        <v>0.2857142857142857</v>
      </c>
      <c r="F49" s="22" t="e">
        <f t="shared" si="43"/>
        <v>#DIV/0!</v>
      </c>
      <c r="I49" s="38"/>
      <c r="J49" s="21" t="s">
        <v>22</v>
      </c>
      <c r="K49" s="22">
        <f t="shared" si="0"/>
        <v>0.2857142857142857</v>
      </c>
      <c r="L49" s="22" t="e">
        <f t="shared" si="0"/>
        <v>#DIV/0!</v>
      </c>
      <c r="O49" s="21">
        <v>47</v>
      </c>
      <c r="P49" s="7">
        <f t="shared" ca="1" si="5"/>
        <v>1</v>
      </c>
      <c r="Q49" s="7">
        <f t="shared" ca="1" si="3"/>
        <v>0</v>
      </c>
      <c r="R49" s="7">
        <f t="shared" ca="1" si="1"/>
        <v>0</v>
      </c>
      <c r="S49" s="7">
        <f t="shared" ca="1" si="2"/>
        <v>1</v>
      </c>
    </row>
    <row r="50" spans="1:19" x14ac:dyDescent="0.15">
      <c r="A50" s="38">
        <v>25</v>
      </c>
      <c r="B50" s="21" t="s">
        <v>21</v>
      </c>
      <c r="C50" s="21">
        <f>[42]PARS_utr_stat!B50</f>
        <v>1</v>
      </c>
      <c r="D50" s="21">
        <f>[42]PARS_utr_stat!C50</f>
        <v>2</v>
      </c>
      <c r="E50" s="22">
        <f t="shared" ref="E50:F50" si="44">C50/(C50+C51)</f>
        <v>1</v>
      </c>
      <c r="F50" s="22">
        <f t="shared" si="44"/>
        <v>0.66666666666666663</v>
      </c>
      <c r="I50" s="38">
        <v>25</v>
      </c>
      <c r="J50" s="21" t="s">
        <v>21</v>
      </c>
      <c r="K50" s="22">
        <f t="shared" si="0"/>
        <v>1</v>
      </c>
      <c r="L50" s="22">
        <f t="shared" si="0"/>
        <v>0.66666666666666663</v>
      </c>
      <c r="O50" s="21">
        <v>48</v>
      </c>
      <c r="P50" s="7">
        <f t="shared" ca="1" si="5"/>
        <v>0.75</v>
      </c>
      <c r="Q50" s="7">
        <f t="shared" ca="1" si="3"/>
        <v>0.25</v>
      </c>
      <c r="R50" s="7">
        <f t="shared" ca="1" si="1"/>
        <v>0.75</v>
      </c>
      <c r="S50" s="7">
        <f t="shared" ca="1" si="2"/>
        <v>0.25</v>
      </c>
    </row>
    <row r="51" spans="1:19" x14ac:dyDescent="0.15">
      <c r="A51" s="38"/>
      <c r="B51" s="21" t="s">
        <v>22</v>
      </c>
      <c r="C51" s="21">
        <f>[42]PARS_utr_stat!B51</f>
        <v>0</v>
      </c>
      <c r="D51" s="21">
        <f>[42]PARS_utr_stat!C51</f>
        <v>1</v>
      </c>
      <c r="E51" s="22">
        <f t="shared" ref="E51:F51" si="45">C51/(C50+C51)</f>
        <v>0</v>
      </c>
      <c r="F51" s="22">
        <f t="shared" si="45"/>
        <v>0.33333333333333331</v>
      </c>
      <c r="I51" s="38"/>
      <c r="J51" s="21" t="s">
        <v>22</v>
      </c>
      <c r="K51" s="22">
        <f t="shared" si="0"/>
        <v>0</v>
      </c>
      <c r="L51" s="22">
        <f t="shared" si="0"/>
        <v>0.33333333333333331</v>
      </c>
      <c r="O51" s="21">
        <v>49</v>
      </c>
      <c r="P51" s="7">
        <f t="shared" ca="1" si="5"/>
        <v>0</v>
      </c>
      <c r="Q51" s="7">
        <f t="shared" ca="1" si="3"/>
        <v>1</v>
      </c>
      <c r="R51" s="7">
        <f t="shared" ca="1" si="1"/>
        <v>0</v>
      </c>
      <c r="S51" s="7">
        <f t="shared" ca="1" si="2"/>
        <v>1</v>
      </c>
    </row>
    <row r="52" spans="1:19" x14ac:dyDescent="0.15">
      <c r="A52" s="38">
        <v>26</v>
      </c>
      <c r="B52" s="21" t="s">
        <v>21</v>
      </c>
      <c r="C52" s="21">
        <f>[42]PARS_utr_stat!B52</f>
        <v>3</v>
      </c>
      <c r="D52" s="21">
        <f>[42]PARS_utr_stat!C52</f>
        <v>3</v>
      </c>
      <c r="E52" s="22">
        <f t="shared" ref="E52:F52" si="46">C52/(C52+C53)</f>
        <v>0.5</v>
      </c>
      <c r="F52" s="22">
        <f t="shared" si="46"/>
        <v>0.75</v>
      </c>
      <c r="I52" s="38">
        <v>26</v>
      </c>
      <c r="J52" s="21" t="s">
        <v>21</v>
      </c>
      <c r="K52" s="22">
        <f t="shared" si="0"/>
        <v>0.5</v>
      </c>
      <c r="L52" s="22">
        <f t="shared" si="0"/>
        <v>0.75</v>
      </c>
      <c r="O52" s="21">
        <v>50</v>
      </c>
      <c r="P52" s="7">
        <f t="shared" ca="1" si="5"/>
        <v>1</v>
      </c>
      <c r="Q52" s="7">
        <f t="shared" ca="1" si="3"/>
        <v>0</v>
      </c>
      <c r="R52" s="7">
        <f t="shared" ca="1" si="1"/>
        <v>0.5</v>
      </c>
      <c r="S52" s="7">
        <f t="shared" ca="1" si="2"/>
        <v>0.5</v>
      </c>
    </row>
    <row r="53" spans="1:19" x14ac:dyDescent="0.15">
      <c r="A53" s="38"/>
      <c r="B53" s="21" t="s">
        <v>22</v>
      </c>
      <c r="C53" s="21">
        <f>[42]PARS_utr_stat!B53</f>
        <v>3</v>
      </c>
      <c r="D53" s="21">
        <f>[42]PARS_utr_stat!C53</f>
        <v>1</v>
      </c>
      <c r="E53" s="22">
        <f t="shared" ref="E53:F53" si="47">C53/(C52+C53)</f>
        <v>0.5</v>
      </c>
      <c r="F53" s="22">
        <f t="shared" si="47"/>
        <v>0.25</v>
      </c>
      <c r="I53" s="38"/>
      <c r="J53" s="21" t="s">
        <v>22</v>
      </c>
      <c r="K53" s="22">
        <f t="shared" si="0"/>
        <v>0.5</v>
      </c>
      <c r="L53" s="22">
        <f t="shared" si="0"/>
        <v>0.25</v>
      </c>
      <c r="O53" s="21">
        <v>51</v>
      </c>
      <c r="P53" s="7">
        <f t="shared" ca="1" si="5"/>
        <v>0</v>
      </c>
      <c r="Q53" s="7">
        <f t="shared" ca="1" si="3"/>
        <v>1</v>
      </c>
      <c r="R53" s="7" t="e">
        <f t="shared" ca="1" si="1"/>
        <v>#DIV/0!</v>
      </c>
      <c r="S53" s="7" t="e">
        <f t="shared" ca="1" si="2"/>
        <v>#DIV/0!</v>
      </c>
    </row>
    <row r="54" spans="1:19" x14ac:dyDescent="0.15">
      <c r="A54" s="38">
        <v>27</v>
      </c>
      <c r="B54" s="21" t="s">
        <v>21</v>
      </c>
      <c r="C54" s="21">
        <f>[42]PARS_utr_stat!B54</f>
        <v>2</v>
      </c>
      <c r="D54" s="21">
        <f>[42]PARS_utr_stat!C54</f>
        <v>4</v>
      </c>
      <c r="E54" s="22">
        <f t="shared" ref="E54:F54" si="48">C54/(C54+C55)</f>
        <v>0.33333333333333331</v>
      </c>
      <c r="F54" s="22">
        <f t="shared" si="48"/>
        <v>0.8</v>
      </c>
      <c r="I54" s="38">
        <v>27</v>
      </c>
      <c r="J54" s="21" t="s">
        <v>21</v>
      </c>
      <c r="K54" s="22">
        <f t="shared" si="0"/>
        <v>0.33333333333333331</v>
      </c>
      <c r="L54" s="22">
        <f t="shared" si="0"/>
        <v>0.8</v>
      </c>
      <c r="O54" s="21">
        <v>52</v>
      </c>
      <c r="P54" s="7">
        <f t="shared" ca="1" si="5"/>
        <v>0.6</v>
      </c>
      <c r="Q54" s="7">
        <f t="shared" ca="1" si="3"/>
        <v>0.4</v>
      </c>
      <c r="R54" s="7">
        <f t="shared" ca="1" si="1"/>
        <v>0</v>
      </c>
      <c r="S54" s="7">
        <f t="shared" ca="1" si="2"/>
        <v>1</v>
      </c>
    </row>
    <row r="55" spans="1:19" x14ac:dyDescent="0.15">
      <c r="A55" s="38"/>
      <c r="B55" s="21" t="s">
        <v>22</v>
      </c>
      <c r="C55" s="21">
        <f>[42]PARS_utr_stat!B55</f>
        <v>4</v>
      </c>
      <c r="D55" s="21">
        <f>[42]PARS_utr_stat!C55</f>
        <v>1</v>
      </c>
      <c r="E55" s="22">
        <f t="shared" ref="E55:F55" si="49">C55/(C54+C55)</f>
        <v>0.66666666666666663</v>
      </c>
      <c r="F55" s="22">
        <f t="shared" si="49"/>
        <v>0.2</v>
      </c>
      <c r="I55" s="38"/>
      <c r="J55" s="21" t="s">
        <v>22</v>
      </c>
      <c r="K55" s="22">
        <f t="shared" si="0"/>
        <v>0.66666666666666663</v>
      </c>
      <c r="L55" s="22">
        <f t="shared" si="0"/>
        <v>0.2</v>
      </c>
      <c r="O55" s="21">
        <v>53</v>
      </c>
      <c r="P55" s="7">
        <f t="shared" ca="1" si="5"/>
        <v>0.25</v>
      </c>
      <c r="Q55" s="7">
        <f t="shared" ca="1" si="3"/>
        <v>0.75</v>
      </c>
      <c r="R55" s="7">
        <f t="shared" ca="1" si="1"/>
        <v>0.5</v>
      </c>
      <c r="S55" s="7">
        <f t="shared" ca="1" si="2"/>
        <v>0.5</v>
      </c>
    </row>
    <row r="56" spans="1:19" x14ac:dyDescent="0.15">
      <c r="A56" s="38">
        <v>28</v>
      </c>
      <c r="B56" s="21" t="s">
        <v>21</v>
      </c>
      <c r="C56" s="21">
        <f>[42]PARS_utr_stat!B56</f>
        <v>4</v>
      </c>
      <c r="D56" s="21">
        <f>[42]PARS_utr_stat!C56</f>
        <v>0</v>
      </c>
      <c r="E56" s="22">
        <f t="shared" ref="E56:F56" si="50">C56/(C56+C57)</f>
        <v>0.8</v>
      </c>
      <c r="F56" s="22">
        <f t="shared" si="50"/>
        <v>0</v>
      </c>
      <c r="I56" s="38">
        <v>28</v>
      </c>
      <c r="J56" s="21" t="s">
        <v>21</v>
      </c>
      <c r="K56" s="22">
        <f t="shared" si="0"/>
        <v>0.8</v>
      </c>
      <c r="L56" s="22">
        <f t="shared" si="0"/>
        <v>0</v>
      </c>
      <c r="O56" s="21">
        <v>54</v>
      </c>
      <c r="P56" s="7">
        <f t="shared" ca="1" si="5"/>
        <v>0.875</v>
      </c>
      <c r="Q56" s="7">
        <f t="shared" ca="1" si="3"/>
        <v>0.125</v>
      </c>
      <c r="R56" s="7">
        <f t="shared" ca="1" si="1"/>
        <v>1</v>
      </c>
      <c r="S56" s="7">
        <f t="shared" ca="1" si="2"/>
        <v>0</v>
      </c>
    </row>
    <row r="57" spans="1:19" x14ac:dyDescent="0.15">
      <c r="A57" s="38"/>
      <c r="B57" s="21" t="s">
        <v>22</v>
      </c>
      <c r="C57" s="21">
        <f>[42]PARS_utr_stat!B57</f>
        <v>1</v>
      </c>
      <c r="D57" s="21">
        <f>[42]PARS_utr_stat!C57</f>
        <v>4</v>
      </c>
      <c r="E57" s="22">
        <f t="shared" ref="E57:F57" si="51">C57/(C56+C57)</f>
        <v>0.2</v>
      </c>
      <c r="F57" s="22">
        <f t="shared" si="51"/>
        <v>1</v>
      </c>
      <c r="I57" s="38"/>
      <c r="J57" s="21" t="s">
        <v>22</v>
      </c>
      <c r="K57" s="22">
        <f t="shared" si="0"/>
        <v>0.2</v>
      </c>
      <c r="L57" s="22">
        <f t="shared" si="0"/>
        <v>1</v>
      </c>
      <c r="O57" s="21">
        <v>55</v>
      </c>
      <c r="P57" s="7">
        <f t="shared" ca="1" si="5"/>
        <v>0.33333333333333331</v>
      </c>
      <c r="Q57" s="7">
        <f t="shared" ca="1" si="3"/>
        <v>0.66666666666666663</v>
      </c>
      <c r="R57" s="7">
        <f t="shared" ca="1" si="1"/>
        <v>0.75</v>
      </c>
      <c r="S57" s="7">
        <f t="shared" ca="1" si="2"/>
        <v>0.25</v>
      </c>
    </row>
    <row r="58" spans="1:19" x14ac:dyDescent="0.15">
      <c r="A58" s="38">
        <v>29</v>
      </c>
      <c r="B58" s="21" t="s">
        <v>21</v>
      </c>
      <c r="C58" s="21">
        <f>[42]PARS_utr_stat!B58</f>
        <v>1</v>
      </c>
      <c r="D58" s="21">
        <f>[42]PARS_utr_stat!C58</f>
        <v>2</v>
      </c>
      <c r="E58" s="22">
        <f t="shared" ref="E58:F58" si="52">C58/(C58+C59)</f>
        <v>1</v>
      </c>
      <c r="F58" s="22">
        <f t="shared" si="52"/>
        <v>1</v>
      </c>
      <c r="I58" s="38">
        <v>29</v>
      </c>
      <c r="J58" s="21" t="s">
        <v>21</v>
      </c>
      <c r="K58" s="22">
        <f t="shared" si="0"/>
        <v>1</v>
      </c>
      <c r="L58" s="22">
        <f t="shared" si="0"/>
        <v>1</v>
      </c>
      <c r="O58" s="21">
        <v>56</v>
      </c>
      <c r="P58" s="7">
        <f t="shared" ca="1" si="5"/>
        <v>0.4</v>
      </c>
      <c r="Q58" s="7">
        <f t="shared" ca="1" si="3"/>
        <v>0.6</v>
      </c>
      <c r="R58" s="7">
        <f t="shared" ca="1" si="1"/>
        <v>1</v>
      </c>
      <c r="S58" s="7">
        <f t="shared" ca="1" si="2"/>
        <v>0</v>
      </c>
    </row>
    <row r="59" spans="1:19" x14ac:dyDescent="0.15">
      <c r="A59" s="38"/>
      <c r="B59" s="21" t="s">
        <v>22</v>
      </c>
      <c r="C59" s="21">
        <f>[42]PARS_utr_stat!B59</f>
        <v>0</v>
      </c>
      <c r="D59" s="21">
        <f>[42]PARS_utr_stat!C59</f>
        <v>0</v>
      </c>
      <c r="E59" s="22">
        <f t="shared" ref="E59:F59" si="53">C59/(C58+C59)</f>
        <v>0</v>
      </c>
      <c r="F59" s="22">
        <f t="shared" si="53"/>
        <v>0</v>
      </c>
      <c r="I59" s="38"/>
      <c r="J59" s="21" t="s">
        <v>22</v>
      </c>
      <c r="K59" s="22">
        <f t="shared" si="0"/>
        <v>0</v>
      </c>
      <c r="L59" s="22">
        <f t="shared" si="0"/>
        <v>0</v>
      </c>
      <c r="O59" s="21">
        <v>57</v>
      </c>
      <c r="P59" s="7">
        <f t="shared" ca="1" si="5"/>
        <v>0.66666666666666663</v>
      </c>
      <c r="Q59" s="7">
        <f t="shared" ca="1" si="3"/>
        <v>0.33333333333333331</v>
      </c>
      <c r="R59" s="7">
        <f t="shared" ca="1" si="1"/>
        <v>0.5</v>
      </c>
      <c r="S59" s="7">
        <f t="shared" ca="1" si="2"/>
        <v>0.5</v>
      </c>
    </row>
    <row r="60" spans="1:19" x14ac:dyDescent="0.15">
      <c r="A60" s="38">
        <v>30</v>
      </c>
      <c r="B60" s="21" t="s">
        <v>21</v>
      </c>
      <c r="C60" s="21">
        <f>[42]PARS_utr_stat!B60</f>
        <v>3</v>
      </c>
      <c r="D60" s="21">
        <f>[42]PARS_utr_stat!C60</f>
        <v>2</v>
      </c>
      <c r="E60" s="22">
        <f t="shared" ref="E60:F60" si="54">C60/(C60+C61)</f>
        <v>0.375</v>
      </c>
      <c r="F60" s="22">
        <f t="shared" si="54"/>
        <v>1</v>
      </c>
      <c r="I60" s="38">
        <v>30</v>
      </c>
      <c r="J60" s="21" t="s">
        <v>21</v>
      </c>
      <c r="K60" s="22">
        <f t="shared" si="0"/>
        <v>0.375</v>
      </c>
      <c r="L60" s="22">
        <f t="shared" si="0"/>
        <v>1</v>
      </c>
      <c r="O60" s="21">
        <v>58</v>
      </c>
      <c r="P60" s="7">
        <f t="shared" ca="1" si="5"/>
        <v>1</v>
      </c>
      <c r="Q60" s="7">
        <f t="shared" ca="1" si="3"/>
        <v>0</v>
      </c>
      <c r="R60" s="7">
        <f t="shared" ca="1" si="1"/>
        <v>0.66666666666666663</v>
      </c>
      <c r="S60" s="7">
        <f t="shared" ca="1" si="2"/>
        <v>0.33333333333333331</v>
      </c>
    </row>
    <row r="61" spans="1:19" x14ac:dyDescent="0.15">
      <c r="A61" s="38"/>
      <c r="B61" s="21" t="s">
        <v>22</v>
      </c>
      <c r="C61" s="21">
        <f>[42]PARS_utr_stat!B61</f>
        <v>5</v>
      </c>
      <c r="D61" s="21">
        <f>[42]PARS_utr_stat!C61</f>
        <v>0</v>
      </c>
      <c r="E61" s="22">
        <f t="shared" ref="E61:F61" si="55">C61/(C60+C61)</f>
        <v>0.625</v>
      </c>
      <c r="F61" s="22">
        <f t="shared" si="55"/>
        <v>0</v>
      </c>
      <c r="I61" s="38"/>
      <c r="J61" s="21" t="s">
        <v>22</v>
      </c>
      <c r="K61" s="22">
        <f t="shared" si="0"/>
        <v>0.625</v>
      </c>
      <c r="L61" s="22">
        <f t="shared" si="0"/>
        <v>0</v>
      </c>
      <c r="O61" s="21">
        <v>59</v>
      </c>
      <c r="P61" s="7">
        <f t="shared" ca="1" si="5"/>
        <v>1</v>
      </c>
      <c r="Q61" s="7">
        <f t="shared" ca="1" si="3"/>
        <v>0</v>
      </c>
      <c r="R61" s="7">
        <f t="shared" ca="1" si="1"/>
        <v>1</v>
      </c>
      <c r="S61" s="7">
        <f t="shared" ca="1" si="2"/>
        <v>0</v>
      </c>
    </row>
    <row r="62" spans="1:19" x14ac:dyDescent="0.15">
      <c r="A62" s="38">
        <v>31</v>
      </c>
      <c r="B62" s="21" t="s">
        <v>21</v>
      </c>
      <c r="C62" s="21">
        <f>[42]PARS_utr_stat!B62</f>
        <v>1</v>
      </c>
      <c r="D62" s="21">
        <f>[42]PARS_utr_stat!C62</f>
        <v>1</v>
      </c>
      <c r="E62" s="22">
        <f t="shared" ref="E62:F62" si="56">C62/(C62+C63)</f>
        <v>0.5</v>
      </c>
      <c r="F62" s="22">
        <f t="shared" si="56"/>
        <v>0.5</v>
      </c>
      <c r="I62" s="38">
        <v>31</v>
      </c>
      <c r="J62" s="21" t="s">
        <v>21</v>
      </c>
      <c r="K62" s="22">
        <f t="shared" si="0"/>
        <v>0.5</v>
      </c>
      <c r="L62" s="22">
        <f t="shared" si="0"/>
        <v>0.5</v>
      </c>
      <c r="O62" s="21">
        <v>60</v>
      </c>
      <c r="P62" s="7">
        <f t="shared" ca="1" si="5"/>
        <v>0.5</v>
      </c>
      <c r="Q62" s="7">
        <f t="shared" ca="1" si="3"/>
        <v>0.5</v>
      </c>
      <c r="R62" s="7" t="e">
        <f t="shared" ca="1" si="1"/>
        <v>#DIV/0!</v>
      </c>
      <c r="S62" s="7" t="e">
        <f t="shared" ca="1" si="2"/>
        <v>#DIV/0!</v>
      </c>
    </row>
    <row r="63" spans="1:19" x14ac:dyDescent="0.15">
      <c r="A63" s="38"/>
      <c r="B63" s="21" t="s">
        <v>22</v>
      </c>
      <c r="C63" s="21">
        <f>[42]PARS_utr_stat!B63</f>
        <v>1</v>
      </c>
      <c r="D63" s="21">
        <f>[42]PARS_utr_stat!C63</f>
        <v>1</v>
      </c>
      <c r="E63" s="22">
        <f t="shared" ref="E63:F63" si="57">C63/(C62+C63)</f>
        <v>0.5</v>
      </c>
      <c r="F63" s="22">
        <f t="shared" si="57"/>
        <v>0.5</v>
      </c>
      <c r="I63" s="38"/>
      <c r="J63" s="21" t="s">
        <v>22</v>
      </c>
      <c r="K63" s="22">
        <f t="shared" si="0"/>
        <v>0.5</v>
      </c>
      <c r="L63" s="22">
        <f t="shared" si="0"/>
        <v>0.5</v>
      </c>
      <c r="O63" s="21">
        <v>61</v>
      </c>
      <c r="P63" s="7">
        <f t="shared" ca="1" si="5"/>
        <v>0</v>
      </c>
      <c r="Q63" s="7">
        <f t="shared" ca="1" si="3"/>
        <v>1</v>
      </c>
      <c r="R63" s="7" t="e">
        <f t="shared" ca="1" si="1"/>
        <v>#DIV/0!</v>
      </c>
      <c r="S63" s="7" t="e">
        <f t="shared" ca="1" si="2"/>
        <v>#DIV/0!</v>
      </c>
    </row>
    <row r="64" spans="1:19" x14ac:dyDescent="0.15">
      <c r="A64" s="38">
        <v>32</v>
      </c>
      <c r="B64" s="21" t="s">
        <v>21</v>
      </c>
      <c r="C64" s="21">
        <f>[42]PARS_utr_stat!B64</f>
        <v>2</v>
      </c>
      <c r="D64" s="21">
        <f>[42]PARS_utr_stat!C64</f>
        <v>1</v>
      </c>
      <c r="E64" s="22">
        <f t="shared" ref="E64:F64" si="58">C64/(C64+C65)</f>
        <v>0.33333333333333331</v>
      </c>
      <c r="F64" s="22">
        <f t="shared" si="58"/>
        <v>1</v>
      </c>
      <c r="I64" s="38">
        <v>32</v>
      </c>
      <c r="J64" s="21" t="s">
        <v>21</v>
      </c>
      <c r="K64" s="22">
        <f t="shared" si="0"/>
        <v>0.33333333333333331</v>
      </c>
      <c r="L64" s="22">
        <f t="shared" si="0"/>
        <v>1</v>
      </c>
      <c r="O64" s="21">
        <v>62</v>
      </c>
      <c r="P64" s="7">
        <f t="shared" ca="1" si="5"/>
        <v>0.4</v>
      </c>
      <c r="Q64" s="7">
        <f t="shared" ca="1" si="3"/>
        <v>0.6</v>
      </c>
      <c r="R64" s="7">
        <f t="shared" ca="1" si="1"/>
        <v>0</v>
      </c>
      <c r="S64" s="7">
        <f t="shared" ca="1" si="2"/>
        <v>1</v>
      </c>
    </row>
    <row r="65" spans="1:19" x14ac:dyDescent="0.15">
      <c r="A65" s="38"/>
      <c r="B65" s="21" t="s">
        <v>22</v>
      </c>
      <c r="C65" s="21">
        <f>[42]PARS_utr_stat!B65</f>
        <v>4</v>
      </c>
      <c r="D65" s="21">
        <f>[42]PARS_utr_stat!C65</f>
        <v>0</v>
      </c>
      <c r="E65" s="22">
        <f t="shared" ref="E65:F65" si="59">C65/(C64+C65)</f>
        <v>0.66666666666666663</v>
      </c>
      <c r="F65" s="22">
        <f t="shared" si="59"/>
        <v>0</v>
      </c>
      <c r="I65" s="38"/>
      <c r="J65" s="21" t="s">
        <v>22</v>
      </c>
      <c r="K65" s="22">
        <f t="shared" si="0"/>
        <v>0.66666666666666663</v>
      </c>
      <c r="L65" s="22">
        <f t="shared" si="0"/>
        <v>0</v>
      </c>
      <c r="O65" s="21">
        <v>63</v>
      </c>
      <c r="P65" s="7" t="e">
        <f t="shared" ca="1" si="5"/>
        <v>#DIV/0!</v>
      </c>
      <c r="Q65" s="7" t="e">
        <f t="shared" ca="1" si="3"/>
        <v>#DIV/0!</v>
      </c>
      <c r="R65" s="7">
        <f t="shared" ca="1" si="1"/>
        <v>0</v>
      </c>
      <c r="S65" s="7">
        <f t="shared" ca="1" si="2"/>
        <v>1</v>
      </c>
    </row>
    <row r="66" spans="1:19" x14ac:dyDescent="0.15">
      <c r="A66" s="38">
        <v>33</v>
      </c>
      <c r="B66" s="21" t="s">
        <v>21</v>
      </c>
      <c r="C66" s="21">
        <f>[42]PARS_utr_stat!B66</f>
        <v>1</v>
      </c>
      <c r="D66" s="21">
        <f>[42]PARS_utr_stat!C66</f>
        <v>0</v>
      </c>
      <c r="E66" s="22">
        <f t="shared" ref="E66:F66" si="60">C66/(C66+C67)</f>
        <v>0.2</v>
      </c>
      <c r="F66" s="22" t="e">
        <f t="shared" si="60"/>
        <v>#DIV/0!</v>
      </c>
      <c r="I66" s="38">
        <v>33</v>
      </c>
      <c r="J66" s="21" t="s">
        <v>21</v>
      </c>
      <c r="K66" s="22">
        <f t="shared" ref="K66:L129" si="61">E66</f>
        <v>0.2</v>
      </c>
      <c r="L66" s="22" t="e">
        <f t="shared" si="61"/>
        <v>#DIV/0!</v>
      </c>
      <c r="O66" s="21">
        <v>64</v>
      </c>
      <c r="P66" s="7">
        <f t="shared" ca="1" si="5"/>
        <v>0.25</v>
      </c>
      <c r="Q66" s="7">
        <f t="shared" ca="1" si="3"/>
        <v>0.75</v>
      </c>
      <c r="R66" s="7">
        <f t="shared" ca="1" si="1"/>
        <v>0.66666666666666663</v>
      </c>
      <c r="S66" s="7">
        <f t="shared" ca="1" si="2"/>
        <v>0.33333333333333331</v>
      </c>
    </row>
    <row r="67" spans="1:19" x14ac:dyDescent="0.15">
      <c r="A67" s="38"/>
      <c r="B67" s="21" t="s">
        <v>22</v>
      </c>
      <c r="C67" s="21">
        <f>[42]PARS_utr_stat!B67</f>
        <v>4</v>
      </c>
      <c r="D67" s="21">
        <f>[42]PARS_utr_stat!C67</f>
        <v>0</v>
      </c>
      <c r="E67" s="22">
        <f t="shared" ref="E67:F67" si="62">C67/(C66+C67)</f>
        <v>0.8</v>
      </c>
      <c r="F67" s="22" t="e">
        <f t="shared" si="62"/>
        <v>#DIV/0!</v>
      </c>
      <c r="I67" s="38"/>
      <c r="J67" s="21" t="s">
        <v>22</v>
      </c>
      <c r="K67" s="22">
        <f t="shared" si="61"/>
        <v>0.8</v>
      </c>
      <c r="L67" s="22" t="e">
        <f t="shared" si="61"/>
        <v>#DIV/0!</v>
      </c>
      <c r="O67" s="21">
        <v>65</v>
      </c>
      <c r="P67" s="7">
        <f t="shared" ca="1" si="5"/>
        <v>0.66666666666666663</v>
      </c>
      <c r="Q67" s="7">
        <f t="shared" ca="1" si="3"/>
        <v>0.33333333333333331</v>
      </c>
      <c r="R67" s="7">
        <f t="shared" ca="1" si="1"/>
        <v>0.5</v>
      </c>
      <c r="S67" s="7">
        <f t="shared" ca="1" si="2"/>
        <v>0.5</v>
      </c>
    </row>
    <row r="68" spans="1:19" x14ac:dyDescent="0.15">
      <c r="A68" s="38">
        <v>34</v>
      </c>
      <c r="B68" s="21" t="s">
        <v>21</v>
      </c>
      <c r="C68" s="21">
        <f>[42]PARS_utr_stat!B68</f>
        <v>4</v>
      </c>
      <c r="D68" s="21">
        <f>[42]PARS_utr_stat!C68</f>
        <v>4</v>
      </c>
      <c r="E68" s="22">
        <f t="shared" ref="E68:F68" si="63">C68/(C68+C69)</f>
        <v>0.66666666666666663</v>
      </c>
      <c r="F68" s="22">
        <f t="shared" si="63"/>
        <v>0.66666666666666663</v>
      </c>
      <c r="I68" s="38">
        <v>34</v>
      </c>
      <c r="J68" s="21" t="s">
        <v>21</v>
      </c>
      <c r="K68" s="22">
        <f t="shared" si="61"/>
        <v>0.66666666666666663</v>
      </c>
      <c r="L68" s="22">
        <f t="shared" si="61"/>
        <v>0.66666666666666663</v>
      </c>
      <c r="O68" s="21">
        <v>66</v>
      </c>
      <c r="P68" s="7">
        <f t="shared" ca="1" si="5"/>
        <v>0.5</v>
      </c>
      <c r="Q68" s="7">
        <f t="shared" ca="1" si="3"/>
        <v>0.5</v>
      </c>
      <c r="R68" s="7">
        <f t="shared" ref="R68:R129" ca="1" si="64">INDIRECT("l"&amp;ROW(L66)*2)</f>
        <v>0.5</v>
      </c>
      <c r="S68" s="7">
        <f t="shared" ref="S68:S129" ca="1" si="65">INDIRECT("l"&amp;ROW(L66)*2+1)</f>
        <v>0.5</v>
      </c>
    </row>
    <row r="69" spans="1:19" x14ac:dyDescent="0.15">
      <c r="A69" s="38"/>
      <c r="B69" s="21" t="s">
        <v>22</v>
      </c>
      <c r="C69" s="21">
        <f>[42]PARS_utr_stat!B69</f>
        <v>2</v>
      </c>
      <c r="D69" s="21">
        <f>[42]PARS_utr_stat!C69</f>
        <v>2</v>
      </c>
      <c r="E69" s="22">
        <f t="shared" ref="E69:F69" si="66">C69/(C68+C69)</f>
        <v>0.33333333333333331</v>
      </c>
      <c r="F69" s="22">
        <f t="shared" si="66"/>
        <v>0.33333333333333331</v>
      </c>
      <c r="I69" s="38"/>
      <c r="J69" s="21" t="s">
        <v>22</v>
      </c>
      <c r="K69" s="22">
        <f t="shared" si="61"/>
        <v>0.33333333333333331</v>
      </c>
      <c r="L69" s="22">
        <f t="shared" si="61"/>
        <v>0.33333333333333331</v>
      </c>
      <c r="O69" s="21">
        <v>67</v>
      </c>
      <c r="P69" s="7">
        <f t="shared" ca="1" si="5"/>
        <v>0</v>
      </c>
      <c r="Q69" s="7">
        <f t="shared" ref="Q69:Q129" ca="1" si="67">INDIRECT("K"&amp;ROW(J67)*2+1)</f>
        <v>1</v>
      </c>
      <c r="R69" s="7">
        <f t="shared" ca="1" si="64"/>
        <v>1</v>
      </c>
      <c r="S69" s="7">
        <f t="shared" ca="1" si="65"/>
        <v>0</v>
      </c>
    </row>
    <row r="70" spans="1:19" x14ac:dyDescent="0.15">
      <c r="A70" s="38">
        <v>35</v>
      </c>
      <c r="B70" s="21" t="s">
        <v>21</v>
      </c>
      <c r="C70" s="21">
        <f>[42]PARS_utr_stat!B70</f>
        <v>4</v>
      </c>
      <c r="D70" s="21">
        <f>[42]PARS_utr_stat!C70</f>
        <v>2</v>
      </c>
      <c r="E70" s="22">
        <f t="shared" ref="E70:F70" si="68">C70/(C70+C71)</f>
        <v>0.8</v>
      </c>
      <c r="F70" s="22">
        <f t="shared" si="68"/>
        <v>1</v>
      </c>
      <c r="I70" s="38">
        <v>35</v>
      </c>
      <c r="J70" s="21" t="s">
        <v>21</v>
      </c>
      <c r="K70" s="22">
        <f t="shared" si="61"/>
        <v>0.8</v>
      </c>
      <c r="L70" s="22">
        <f t="shared" si="61"/>
        <v>1</v>
      </c>
      <c r="O70" s="21">
        <v>68</v>
      </c>
      <c r="P70" s="7">
        <f t="shared" ca="1" si="5"/>
        <v>0</v>
      </c>
      <c r="Q70" s="7">
        <f t="shared" ca="1" si="67"/>
        <v>1</v>
      </c>
      <c r="R70" s="7">
        <f t="shared" ca="1" si="64"/>
        <v>0.66666666666666663</v>
      </c>
      <c r="S70" s="7">
        <f t="shared" ca="1" si="65"/>
        <v>0.33333333333333331</v>
      </c>
    </row>
    <row r="71" spans="1:19" x14ac:dyDescent="0.15">
      <c r="A71" s="38"/>
      <c r="B71" s="21" t="s">
        <v>22</v>
      </c>
      <c r="C71" s="21">
        <f>[42]PARS_utr_stat!B71</f>
        <v>1</v>
      </c>
      <c r="D71" s="21">
        <f>[42]PARS_utr_stat!C71</f>
        <v>0</v>
      </c>
      <c r="E71" s="22">
        <f t="shared" ref="E71:F71" si="69">C71/(C70+C71)</f>
        <v>0.2</v>
      </c>
      <c r="F71" s="22">
        <f t="shared" si="69"/>
        <v>0</v>
      </c>
      <c r="I71" s="38"/>
      <c r="J71" s="21" t="s">
        <v>22</v>
      </c>
      <c r="K71" s="22">
        <f t="shared" si="61"/>
        <v>0.2</v>
      </c>
      <c r="L71" s="22">
        <f t="shared" si="61"/>
        <v>0</v>
      </c>
      <c r="O71" s="21">
        <v>69</v>
      </c>
      <c r="P71" s="7">
        <f t="shared" ca="1" si="5"/>
        <v>0.5</v>
      </c>
      <c r="Q71" s="7">
        <f t="shared" ca="1" si="67"/>
        <v>0.5</v>
      </c>
      <c r="R71" s="7">
        <f t="shared" ca="1" si="64"/>
        <v>0.5</v>
      </c>
      <c r="S71" s="7">
        <f t="shared" ca="1" si="65"/>
        <v>0.5</v>
      </c>
    </row>
    <row r="72" spans="1:19" x14ac:dyDescent="0.15">
      <c r="A72" s="38">
        <v>36</v>
      </c>
      <c r="B72" s="21" t="s">
        <v>21</v>
      </c>
      <c r="C72" s="21">
        <f>[42]PARS_utr_stat!B72</f>
        <v>3</v>
      </c>
      <c r="D72" s="21">
        <f>[42]PARS_utr_stat!C72</f>
        <v>5</v>
      </c>
      <c r="E72" s="22">
        <f t="shared" ref="E72:F72" si="70">C72/(C72+C73)</f>
        <v>0.75</v>
      </c>
      <c r="F72" s="22">
        <f t="shared" si="70"/>
        <v>0.83333333333333337</v>
      </c>
      <c r="I72" s="38">
        <v>36</v>
      </c>
      <c r="J72" s="21" t="s">
        <v>21</v>
      </c>
      <c r="K72" s="22">
        <f t="shared" si="61"/>
        <v>0.75</v>
      </c>
      <c r="L72" s="22">
        <f t="shared" si="61"/>
        <v>0.83333333333333337</v>
      </c>
      <c r="O72" s="21">
        <v>70</v>
      </c>
      <c r="P72" s="7" t="e">
        <f t="shared" ca="1" si="5"/>
        <v>#DIV/0!</v>
      </c>
      <c r="Q72" s="7" t="e">
        <f t="shared" ca="1" si="67"/>
        <v>#DIV/0!</v>
      </c>
      <c r="R72" s="7" t="e">
        <f t="shared" ca="1" si="64"/>
        <v>#DIV/0!</v>
      </c>
      <c r="S72" s="7" t="e">
        <f t="shared" ca="1" si="65"/>
        <v>#DIV/0!</v>
      </c>
    </row>
    <row r="73" spans="1:19" x14ac:dyDescent="0.15">
      <c r="A73" s="38"/>
      <c r="B73" s="21" t="s">
        <v>22</v>
      </c>
      <c r="C73" s="21">
        <f>[42]PARS_utr_stat!B73</f>
        <v>1</v>
      </c>
      <c r="D73" s="21">
        <f>[42]PARS_utr_stat!C73</f>
        <v>1</v>
      </c>
      <c r="E73" s="22">
        <f t="shared" ref="E73:F73" si="71">C73/(C72+C73)</f>
        <v>0.25</v>
      </c>
      <c r="F73" s="22">
        <f t="shared" si="71"/>
        <v>0.16666666666666666</v>
      </c>
      <c r="I73" s="38"/>
      <c r="J73" s="21" t="s">
        <v>22</v>
      </c>
      <c r="K73" s="22">
        <f t="shared" si="61"/>
        <v>0.25</v>
      </c>
      <c r="L73" s="22">
        <f t="shared" si="61"/>
        <v>0.16666666666666666</v>
      </c>
      <c r="O73" s="21">
        <v>71</v>
      </c>
      <c r="P73" s="7">
        <f t="shared" ca="1" si="5"/>
        <v>0.5</v>
      </c>
      <c r="Q73" s="7">
        <f t="shared" ca="1" si="67"/>
        <v>0.5</v>
      </c>
      <c r="R73" s="7">
        <f t="shared" ca="1" si="64"/>
        <v>0.75</v>
      </c>
      <c r="S73" s="7">
        <f t="shared" ca="1" si="65"/>
        <v>0.25</v>
      </c>
    </row>
    <row r="74" spans="1:19" x14ac:dyDescent="0.15">
      <c r="A74" s="38">
        <v>37</v>
      </c>
      <c r="B74" s="21" t="s">
        <v>21</v>
      </c>
      <c r="C74" s="21">
        <f>[42]PARS_utr_stat!B74</f>
        <v>1</v>
      </c>
      <c r="D74" s="21">
        <f>[42]PARS_utr_stat!C74</f>
        <v>2</v>
      </c>
      <c r="E74" s="22">
        <f t="shared" ref="E74:F74" si="72">C74/(C74+C75)</f>
        <v>0.2</v>
      </c>
      <c r="F74" s="22">
        <f t="shared" si="72"/>
        <v>0.5</v>
      </c>
      <c r="I74" s="38">
        <v>37</v>
      </c>
      <c r="J74" s="21" t="s">
        <v>21</v>
      </c>
      <c r="K74" s="22">
        <f t="shared" si="61"/>
        <v>0.2</v>
      </c>
      <c r="L74" s="22">
        <f t="shared" si="61"/>
        <v>0.5</v>
      </c>
      <c r="O74" s="21">
        <v>72</v>
      </c>
      <c r="P74" s="7">
        <f t="shared" ca="1" si="5"/>
        <v>0.5</v>
      </c>
      <c r="Q74" s="7">
        <f t="shared" ca="1" si="67"/>
        <v>0.5</v>
      </c>
      <c r="R74" s="7">
        <f t="shared" ca="1" si="64"/>
        <v>0</v>
      </c>
      <c r="S74" s="7">
        <f t="shared" ca="1" si="65"/>
        <v>1</v>
      </c>
    </row>
    <row r="75" spans="1:19" x14ac:dyDescent="0.15">
      <c r="A75" s="38"/>
      <c r="B75" s="21" t="s">
        <v>22</v>
      </c>
      <c r="C75" s="21">
        <f>[42]PARS_utr_stat!B75</f>
        <v>4</v>
      </c>
      <c r="D75" s="21">
        <f>[42]PARS_utr_stat!C75</f>
        <v>2</v>
      </c>
      <c r="E75" s="22">
        <f t="shared" ref="E75:F75" si="73">C75/(C74+C75)</f>
        <v>0.8</v>
      </c>
      <c r="F75" s="22">
        <f t="shared" si="73"/>
        <v>0.5</v>
      </c>
      <c r="I75" s="38"/>
      <c r="J75" s="21" t="s">
        <v>22</v>
      </c>
      <c r="K75" s="22">
        <f t="shared" si="61"/>
        <v>0.8</v>
      </c>
      <c r="L75" s="22">
        <f t="shared" si="61"/>
        <v>0.5</v>
      </c>
      <c r="O75" s="21">
        <v>73</v>
      </c>
      <c r="P75" s="7">
        <f t="shared" ref="P75:P129" ca="1" si="74">INDIRECT("K"&amp;ROW(K73)*2)</f>
        <v>1</v>
      </c>
      <c r="Q75" s="7">
        <f t="shared" ca="1" si="67"/>
        <v>0</v>
      </c>
      <c r="R75" s="7" t="e">
        <f t="shared" ca="1" si="64"/>
        <v>#DIV/0!</v>
      </c>
      <c r="S75" s="7" t="e">
        <f t="shared" ca="1" si="65"/>
        <v>#DIV/0!</v>
      </c>
    </row>
    <row r="76" spans="1:19" x14ac:dyDescent="0.15">
      <c r="A76" s="38">
        <v>38</v>
      </c>
      <c r="B76" s="21" t="s">
        <v>21</v>
      </c>
      <c r="C76" s="21">
        <f>[42]PARS_utr_stat!B76</f>
        <v>2</v>
      </c>
      <c r="D76" s="21">
        <f>[42]PARS_utr_stat!C76</f>
        <v>2</v>
      </c>
      <c r="E76" s="22">
        <f t="shared" ref="E76:F76" si="75">C76/(C76+C77)</f>
        <v>0.4</v>
      </c>
      <c r="F76" s="22">
        <f t="shared" si="75"/>
        <v>0.66666666666666663</v>
      </c>
      <c r="I76" s="38">
        <v>38</v>
      </c>
      <c r="J76" s="21" t="s">
        <v>21</v>
      </c>
      <c r="K76" s="22">
        <f t="shared" si="61"/>
        <v>0.4</v>
      </c>
      <c r="L76" s="22">
        <f t="shared" si="61"/>
        <v>0.66666666666666663</v>
      </c>
      <c r="O76" s="21">
        <v>74</v>
      </c>
      <c r="P76" s="7">
        <f t="shared" ca="1" si="74"/>
        <v>0.66666666666666663</v>
      </c>
      <c r="Q76" s="7">
        <f t="shared" ca="1" si="67"/>
        <v>0.33333333333333331</v>
      </c>
      <c r="R76" s="7">
        <f t="shared" ca="1" si="64"/>
        <v>0</v>
      </c>
      <c r="S76" s="7">
        <f t="shared" ca="1" si="65"/>
        <v>1</v>
      </c>
    </row>
    <row r="77" spans="1:19" x14ac:dyDescent="0.15">
      <c r="A77" s="38"/>
      <c r="B77" s="21" t="s">
        <v>22</v>
      </c>
      <c r="C77" s="21">
        <f>[42]PARS_utr_stat!B77</f>
        <v>3</v>
      </c>
      <c r="D77" s="21">
        <f>[42]PARS_utr_stat!C77</f>
        <v>1</v>
      </c>
      <c r="E77" s="22">
        <f t="shared" ref="E77:F77" si="76">C77/(C76+C77)</f>
        <v>0.6</v>
      </c>
      <c r="F77" s="22">
        <f t="shared" si="76"/>
        <v>0.33333333333333331</v>
      </c>
      <c r="I77" s="38"/>
      <c r="J77" s="21" t="s">
        <v>22</v>
      </c>
      <c r="K77" s="22">
        <f t="shared" si="61"/>
        <v>0.6</v>
      </c>
      <c r="L77" s="22">
        <f t="shared" si="61"/>
        <v>0.33333333333333331</v>
      </c>
      <c r="O77" s="21">
        <v>75</v>
      </c>
      <c r="P77" s="7">
        <f t="shared" ca="1" si="74"/>
        <v>0.5</v>
      </c>
      <c r="Q77" s="7">
        <f t="shared" ca="1" si="67"/>
        <v>0.5</v>
      </c>
      <c r="R77" s="7">
        <f t="shared" ca="1" si="64"/>
        <v>0.5</v>
      </c>
      <c r="S77" s="7">
        <f t="shared" ca="1" si="65"/>
        <v>0.5</v>
      </c>
    </row>
    <row r="78" spans="1:19" x14ac:dyDescent="0.15">
      <c r="A78" s="38">
        <v>39</v>
      </c>
      <c r="B78" s="21" t="s">
        <v>21</v>
      </c>
      <c r="C78" s="21">
        <f>[42]PARS_utr_stat!B78</f>
        <v>5</v>
      </c>
      <c r="D78" s="21">
        <f>[42]PARS_utr_stat!C78</f>
        <v>2</v>
      </c>
      <c r="E78" s="22">
        <f t="shared" ref="E78:F78" si="77">C78/(C78+C79)</f>
        <v>0.625</v>
      </c>
      <c r="F78" s="22">
        <f t="shared" si="77"/>
        <v>1</v>
      </c>
      <c r="I78" s="38">
        <v>39</v>
      </c>
      <c r="J78" s="21" t="s">
        <v>21</v>
      </c>
      <c r="K78" s="22">
        <f t="shared" si="61"/>
        <v>0.625</v>
      </c>
      <c r="L78" s="22">
        <f t="shared" si="61"/>
        <v>1</v>
      </c>
      <c r="O78" s="21">
        <v>76</v>
      </c>
      <c r="P78" s="7">
        <f t="shared" ca="1" si="74"/>
        <v>0.75</v>
      </c>
      <c r="Q78" s="7">
        <f t="shared" ca="1" si="67"/>
        <v>0.25</v>
      </c>
      <c r="R78" s="7">
        <f t="shared" ca="1" si="64"/>
        <v>0</v>
      </c>
      <c r="S78" s="7">
        <f t="shared" ca="1" si="65"/>
        <v>1</v>
      </c>
    </row>
    <row r="79" spans="1:19" x14ac:dyDescent="0.15">
      <c r="A79" s="38"/>
      <c r="B79" s="21" t="s">
        <v>22</v>
      </c>
      <c r="C79" s="21">
        <f>[42]PARS_utr_stat!B79</f>
        <v>3</v>
      </c>
      <c r="D79" s="21">
        <f>[42]PARS_utr_stat!C79</f>
        <v>0</v>
      </c>
      <c r="E79" s="22">
        <f t="shared" ref="E79:F79" si="78">C79/(C78+C79)</f>
        <v>0.375</v>
      </c>
      <c r="F79" s="22">
        <f t="shared" si="78"/>
        <v>0</v>
      </c>
      <c r="I79" s="38"/>
      <c r="J79" s="21" t="s">
        <v>22</v>
      </c>
      <c r="K79" s="22">
        <f t="shared" si="61"/>
        <v>0.375</v>
      </c>
      <c r="L79" s="22">
        <f t="shared" si="61"/>
        <v>0</v>
      </c>
      <c r="O79" s="21">
        <v>77</v>
      </c>
      <c r="P79" s="7">
        <f t="shared" ca="1" si="74"/>
        <v>0.5</v>
      </c>
      <c r="Q79" s="7">
        <f t="shared" ca="1" si="67"/>
        <v>0.5</v>
      </c>
      <c r="R79" s="7">
        <f t="shared" ca="1" si="64"/>
        <v>0.66666666666666663</v>
      </c>
      <c r="S79" s="7">
        <f t="shared" ca="1" si="65"/>
        <v>0.33333333333333331</v>
      </c>
    </row>
    <row r="80" spans="1:19" x14ac:dyDescent="0.15">
      <c r="A80" s="38">
        <v>40</v>
      </c>
      <c r="B80" s="21" t="s">
        <v>21</v>
      </c>
      <c r="C80" s="21">
        <f>[42]PARS_utr_stat!B80</f>
        <v>1</v>
      </c>
      <c r="D80" s="21">
        <f>[42]PARS_utr_stat!C80</f>
        <v>2</v>
      </c>
      <c r="E80" s="22">
        <f t="shared" ref="E80:F80" si="79">C80/(C80+C81)</f>
        <v>0.33333333333333331</v>
      </c>
      <c r="F80" s="22">
        <f t="shared" si="79"/>
        <v>0.5</v>
      </c>
      <c r="I80" s="38">
        <v>40</v>
      </c>
      <c r="J80" s="21" t="s">
        <v>21</v>
      </c>
      <c r="K80" s="22">
        <f t="shared" si="61"/>
        <v>0.33333333333333331</v>
      </c>
      <c r="L80" s="22">
        <f t="shared" si="61"/>
        <v>0.5</v>
      </c>
      <c r="O80" s="21">
        <v>78</v>
      </c>
      <c r="P80" s="7">
        <f t="shared" ca="1" si="74"/>
        <v>0.5</v>
      </c>
      <c r="Q80" s="7">
        <f t="shared" ca="1" si="67"/>
        <v>0.5</v>
      </c>
      <c r="R80" s="7">
        <f t="shared" ca="1" si="64"/>
        <v>0.5</v>
      </c>
      <c r="S80" s="7">
        <f t="shared" ca="1" si="65"/>
        <v>0.5</v>
      </c>
    </row>
    <row r="81" spans="1:19" x14ac:dyDescent="0.15">
      <c r="A81" s="38"/>
      <c r="B81" s="21" t="s">
        <v>22</v>
      </c>
      <c r="C81" s="21">
        <f>[42]PARS_utr_stat!B81</f>
        <v>2</v>
      </c>
      <c r="D81" s="21">
        <f>[42]PARS_utr_stat!C81</f>
        <v>2</v>
      </c>
      <c r="E81" s="22">
        <f t="shared" ref="E81:F81" si="80">C81/(C80+C81)</f>
        <v>0.66666666666666663</v>
      </c>
      <c r="F81" s="22">
        <f t="shared" si="80"/>
        <v>0.5</v>
      </c>
      <c r="I81" s="38"/>
      <c r="J81" s="21" t="s">
        <v>22</v>
      </c>
      <c r="K81" s="22">
        <f t="shared" si="61"/>
        <v>0.66666666666666663</v>
      </c>
      <c r="L81" s="22">
        <f t="shared" si="61"/>
        <v>0.5</v>
      </c>
      <c r="O81" s="21">
        <v>79</v>
      </c>
      <c r="P81" s="7">
        <f t="shared" ca="1" si="74"/>
        <v>1</v>
      </c>
      <c r="Q81" s="7">
        <f t="shared" ca="1" si="67"/>
        <v>0</v>
      </c>
      <c r="R81" s="7">
        <f t="shared" ca="1" si="64"/>
        <v>0.33333333333333331</v>
      </c>
      <c r="S81" s="7">
        <f t="shared" ca="1" si="65"/>
        <v>0.66666666666666663</v>
      </c>
    </row>
    <row r="82" spans="1:19" x14ac:dyDescent="0.15">
      <c r="A82" s="38">
        <v>41</v>
      </c>
      <c r="B82" s="21" t="s">
        <v>21</v>
      </c>
      <c r="C82" s="21">
        <f>[42]PARS_utr_stat!B82</f>
        <v>4</v>
      </c>
      <c r="D82" s="21">
        <f>[42]PARS_utr_stat!C82</f>
        <v>1</v>
      </c>
      <c r="E82" s="22">
        <f t="shared" ref="E82:F82" si="81">C82/(C82+C83)</f>
        <v>0.8</v>
      </c>
      <c r="F82" s="22">
        <f t="shared" si="81"/>
        <v>0.25</v>
      </c>
      <c r="I82" s="38">
        <v>41</v>
      </c>
      <c r="J82" s="21" t="s">
        <v>21</v>
      </c>
      <c r="K82" s="22">
        <f t="shared" si="61"/>
        <v>0.8</v>
      </c>
      <c r="L82" s="22">
        <f t="shared" si="61"/>
        <v>0.25</v>
      </c>
      <c r="O82" s="21">
        <v>80</v>
      </c>
      <c r="P82" s="7">
        <f t="shared" ca="1" si="74"/>
        <v>0.66666666666666663</v>
      </c>
      <c r="Q82" s="7">
        <f t="shared" ca="1" si="67"/>
        <v>0.33333333333333331</v>
      </c>
      <c r="R82" s="7">
        <f t="shared" ca="1" si="64"/>
        <v>1</v>
      </c>
      <c r="S82" s="7">
        <f t="shared" ca="1" si="65"/>
        <v>0</v>
      </c>
    </row>
    <row r="83" spans="1:19" x14ac:dyDescent="0.15">
      <c r="A83" s="38"/>
      <c r="B83" s="21" t="s">
        <v>22</v>
      </c>
      <c r="C83" s="21">
        <f>[42]PARS_utr_stat!B83</f>
        <v>1</v>
      </c>
      <c r="D83" s="21">
        <f>[42]PARS_utr_stat!C83</f>
        <v>3</v>
      </c>
      <c r="E83" s="22">
        <f t="shared" ref="E83:F83" si="82">C83/(C82+C83)</f>
        <v>0.2</v>
      </c>
      <c r="F83" s="22">
        <f t="shared" si="82"/>
        <v>0.75</v>
      </c>
      <c r="I83" s="38"/>
      <c r="J83" s="21" t="s">
        <v>22</v>
      </c>
      <c r="K83" s="22">
        <f t="shared" si="61"/>
        <v>0.2</v>
      </c>
      <c r="L83" s="22">
        <f t="shared" si="61"/>
        <v>0.75</v>
      </c>
      <c r="O83" s="21">
        <v>81</v>
      </c>
      <c r="P83" s="7">
        <f t="shared" ca="1" si="74"/>
        <v>0.66666666666666663</v>
      </c>
      <c r="Q83" s="7">
        <f t="shared" ca="1" si="67"/>
        <v>0.33333333333333331</v>
      </c>
      <c r="R83" s="7" t="e">
        <f t="shared" ca="1" si="64"/>
        <v>#DIV/0!</v>
      </c>
      <c r="S83" s="7" t="e">
        <f t="shared" ca="1" si="65"/>
        <v>#DIV/0!</v>
      </c>
    </row>
    <row r="84" spans="1:19" x14ac:dyDescent="0.15">
      <c r="A84" s="38">
        <v>42</v>
      </c>
      <c r="B84" s="21" t="s">
        <v>21</v>
      </c>
      <c r="C84" s="21">
        <f>[42]PARS_utr_stat!B84</f>
        <v>6</v>
      </c>
      <c r="D84" s="21">
        <f>[42]PARS_utr_stat!C84</f>
        <v>0</v>
      </c>
      <c r="E84" s="22">
        <f t="shared" ref="E84:F84" si="83">C84/(C84+C85)</f>
        <v>0.6</v>
      </c>
      <c r="F84" s="22">
        <f t="shared" si="83"/>
        <v>0</v>
      </c>
      <c r="I84" s="38">
        <v>42</v>
      </c>
      <c r="J84" s="21" t="s">
        <v>21</v>
      </c>
      <c r="K84" s="22">
        <f t="shared" si="61"/>
        <v>0.6</v>
      </c>
      <c r="L84" s="22">
        <f t="shared" si="61"/>
        <v>0</v>
      </c>
      <c r="O84" s="21">
        <v>82</v>
      </c>
      <c r="P84" s="7">
        <f t="shared" ca="1" si="74"/>
        <v>1</v>
      </c>
      <c r="Q84" s="7">
        <f t="shared" ca="1" si="67"/>
        <v>0</v>
      </c>
      <c r="R84" s="7">
        <f t="shared" ca="1" si="64"/>
        <v>1</v>
      </c>
      <c r="S84" s="7">
        <f t="shared" ca="1" si="65"/>
        <v>0</v>
      </c>
    </row>
    <row r="85" spans="1:19" x14ac:dyDescent="0.15">
      <c r="A85" s="38"/>
      <c r="B85" s="21" t="s">
        <v>22</v>
      </c>
      <c r="C85" s="21">
        <f>[42]PARS_utr_stat!B85</f>
        <v>4</v>
      </c>
      <c r="D85" s="21">
        <f>[42]PARS_utr_stat!C85</f>
        <v>3</v>
      </c>
      <c r="E85" s="22">
        <f t="shared" ref="E85:F85" si="84">C85/(C84+C85)</f>
        <v>0.4</v>
      </c>
      <c r="F85" s="22">
        <f t="shared" si="84"/>
        <v>1</v>
      </c>
      <c r="I85" s="38"/>
      <c r="J85" s="21" t="s">
        <v>22</v>
      </c>
      <c r="K85" s="22">
        <f t="shared" si="61"/>
        <v>0.4</v>
      </c>
      <c r="L85" s="22">
        <f t="shared" si="61"/>
        <v>1</v>
      </c>
      <c r="O85" s="21">
        <v>83</v>
      </c>
      <c r="P85" s="7">
        <f t="shared" ca="1" si="74"/>
        <v>0</v>
      </c>
      <c r="Q85" s="7">
        <f t="shared" ca="1" si="67"/>
        <v>1</v>
      </c>
      <c r="R85" s="7" t="e">
        <f t="shared" ca="1" si="64"/>
        <v>#DIV/0!</v>
      </c>
      <c r="S85" s="7" t="e">
        <f t="shared" ca="1" si="65"/>
        <v>#DIV/0!</v>
      </c>
    </row>
    <row r="86" spans="1:19" x14ac:dyDescent="0.15">
      <c r="A86" s="38">
        <v>43</v>
      </c>
      <c r="B86" s="21" t="s">
        <v>21</v>
      </c>
      <c r="C86" s="21">
        <f>[42]PARS_utr_stat!B86</f>
        <v>6</v>
      </c>
      <c r="D86" s="21">
        <f>[42]PARS_utr_stat!C86</f>
        <v>3</v>
      </c>
      <c r="E86" s="22">
        <f t="shared" ref="E86:F86" si="85">C86/(C86+C87)</f>
        <v>0.75</v>
      </c>
      <c r="F86" s="22">
        <f t="shared" si="85"/>
        <v>0.75</v>
      </c>
      <c r="I86" s="38">
        <v>43</v>
      </c>
      <c r="J86" s="21" t="s">
        <v>21</v>
      </c>
      <c r="K86" s="22">
        <f t="shared" si="61"/>
        <v>0.75</v>
      </c>
      <c r="L86" s="22">
        <f t="shared" si="61"/>
        <v>0.75</v>
      </c>
      <c r="O86" s="21">
        <v>84</v>
      </c>
      <c r="P86" s="7">
        <f t="shared" ca="1" si="74"/>
        <v>0.66666666666666663</v>
      </c>
      <c r="Q86" s="7">
        <f t="shared" ca="1" si="67"/>
        <v>0.33333333333333331</v>
      </c>
      <c r="R86" s="7">
        <f t="shared" ca="1" si="64"/>
        <v>0.5</v>
      </c>
      <c r="S86" s="7">
        <f t="shared" ca="1" si="65"/>
        <v>0.5</v>
      </c>
    </row>
    <row r="87" spans="1:19" x14ac:dyDescent="0.15">
      <c r="A87" s="38"/>
      <c r="B87" s="21" t="s">
        <v>22</v>
      </c>
      <c r="C87" s="21">
        <f>[42]PARS_utr_stat!B87</f>
        <v>2</v>
      </c>
      <c r="D87" s="21">
        <f>[42]PARS_utr_stat!C87</f>
        <v>1</v>
      </c>
      <c r="E87" s="22">
        <f t="shared" ref="E87:F87" si="86">C87/(C86+C87)</f>
        <v>0.25</v>
      </c>
      <c r="F87" s="22">
        <f t="shared" si="86"/>
        <v>0.25</v>
      </c>
      <c r="I87" s="38"/>
      <c r="J87" s="21" t="s">
        <v>22</v>
      </c>
      <c r="K87" s="22">
        <f t="shared" si="61"/>
        <v>0.25</v>
      </c>
      <c r="L87" s="22">
        <f t="shared" si="61"/>
        <v>0.25</v>
      </c>
      <c r="O87" s="21">
        <v>85</v>
      </c>
      <c r="P87" s="7">
        <f t="shared" ca="1" si="74"/>
        <v>0.25</v>
      </c>
      <c r="Q87" s="7">
        <f t="shared" ca="1" si="67"/>
        <v>0.75</v>
      </c>
      <c r="R87" s="7">
        <f t="shared" ca="1" si="64"/>
        <v>1</v>
      </c>
      <c r="S87" s="7">
        <f t="shared" ca="1" si="65"/>
        <v>0</v>
      </c>
    </row>
    <row r="88" spans="1:19" x14ac:dyDescent="0.15">
      <c r="A88" s="38">
        <v>44</v>
      </c>
      <c r="B88" s="21" t="s">
        <v>21</v>
      </c>
      <c r="C88" s="21">
        <f>[42]PARS_utr_stat!B88</f>
        <v>0</v>
      </c>
      <c r="D88" s="21">
        <f>[42]PARS_utr_stat!C88</f>
        <v>4</v>
      </c>
      <c r="E88" s="22">
        <f t="shared" ref="E88:F88" si="87">C88/(C88+C89)</f>
        <v>0</v>
      </c>
      <c r="F88" s="22">
        <f t="shared" si="87"/>
        <v>0.8</v>
      </c>
      <c r="I88" s="38">
        <v>44</v>
      </c>
      <c r="J88" s="21" t="s">
        <v>21</v>
      </c>
      <c r="K88" s="22">
        <f t="shared" si="61"/>
        <v>0</v>
      </c>
      <c r="L88" s="22">
        <f t="shared" si="61"/>
        <v>0.8</v>
      </c>
      <c r="O88" s="21">
        <v>86</v>
      </c>
      <c r="P88" s="7">
        <f t="shared" ca="1" si="74"/>
        <v>1</v>
      </c>
      <c r="Q88" s="7">
        <f t="shared" ca="1" si="67"/>
        <v>0</v>
      </c>
      <c r="R88" s="7">
        <f t="shared" ca="1" si="64"/>
        <v>1</v>
      </c>
      <c r="S88" s="7">
        <f t="shared" ca="1" si="65"/>
        <v>0</v>
      </c>
    </row>
    <row r="89" spans="1:19" x14ac:dyDescent="0.15">
      <c r="A89" s="38"/>
      <c r="B89" s="21" t="s">
        <v>22</v>
      </c>
      <c r="C89" s="21">
        <f>[42]PARS_utr_stat!B89</f>
        <v>3</v>
      </c>
      <c r="D89" s="21">
        <f>[42]PARS_utr_stat!C89</f>
        <v>1</v>
      </c>
      <c r="E89" s="22">
        <f t="shared" ref="E89:F89" si="88">C89/(C88+C89)</f>
        <v>1</v>
      </c>
      <c r="F89" s="22">
        <f t="shared" si="88"/>
        <v>0.2</v>
      </c>
      <c r="I89" s="38"/>
      <c r="J89" s="21" t="s">
        <v>22</v>
      </c>
      <c r="K89" s="22">
        <f t="shared" si="61"/>
        <v>1</v>
      </c>
      <c r="L89" s="22">
        <f t="shared" si="61"/>
        <v>0.2</v>
      </c>
      <c r="O89" s="21">
        <v>87</v>
      </c>
      <c r="P89" s="7">
        <f t="shared" ca="1" si="74"/>
        <v>0</v>
      </c>
      <c r="Q89" s="7">
        <f t="shared" ca="1" si="67"/>
        <v>1</v>
      </c>
      <c r="R89" s="7">
        <f t="shared" ca="1" si="64"/>
        <v>0</v>
      </c>
      <c r="S89" s="7">
        <f t="shared" ca="1" si="65"/>
        <v>1</v>
      </c>
    </row>
    <row r="90" spans="1:19" x14ac:dyDescent="0.15">
      <c r="A90" s="38">
        <v>45</v>
      </c>
      <c r="B90" s="21" t="s">
        <v>21</v>
      </c>
      <c r="C90" s="21">
        <f>[42]PARS_utr_stat!B90</f>
        <v>2</v>
      </c>
      <c r="D90" s="21">
        <f>[42]PARS_utr_stat!C90</f>
        <v>1</v>
      </c>
      <c r="E90" s="22">
        <f t="shared" ref="E90:F90" si="89">C90/(C90+C91)</f>
        <v>0.2857142857142857</v>
      </c>
      <c r="F90" s="22">
        <f t="shared" si="89"/>
        <v>0.5</v>
      </c>
      <c r="I90" s="38">
        <v>45</v>
      </c>
      <c r="J90" s="21" t="s">
        <v>21</v>
      </c>
      <c r="K90" s="22">
        <f t="shared" si="61"/>
        <v>0.2857142857142857</v>
      </c>
      <c r="L90" s="22">
        <f t="shared" si="61"/>
        <v>0.5</v>
      </c>
      <c r="O90" s="21">
        <v>88</v>
      </c>
      <c r="P90" s="7">
        <f t="shared" ca="1" si="74"/>
        <v>1</v>
      </c>
      <c r="Q90" s="7">
        <f t="shared" ca="1" si="67"/>
        <v>0</v>
      </c>
      <c r="R90" s="7" t="e">
        <f t="shared" ca="1" si="64"/>
        <v>#DIV/0!</v>
      </c>
      <c r="S90" s="7" t="e">
        <f t="shared" ca="1" si="65"/>
        <v>#DIV/0!</v>
      </c>
    </row>
    <row r="91" spans="1:19" x14ac:dyDescent="0.15">
      <c r="A91" s="38"/>
      <c r="B91" s="21" t="s">
        <v>22</v>
      </c>
      <c r="C91" s="21">
        <f>[42]PARS_utr_stat!B91</f>
        <v>5</v>
      </c>
      <c r="D91" s="21">
        <f>[42]PARS_utr_stat!C91</f>
        <v>1</v>
      </c>
      <c r="E91" s="22">
        <f t="shared" ref="E91:F91" si="90">C91/(C90+C91)</f>
        <v>0.7142857142857143</v>
      </c>
      <c r="F91" s="22">
        <f t="shared" si="90"/>
        <v>0.5</v>
      </c>
      <c r="I91" s="38"/>
      <c r="J91" s="21" t="s">
        <v>22</v>
      </c>
      <c r="K91" s="22">
        <f t="shared" si="61"/>
        <v>0.7142857142857143</v>
      </c>
      <c r="L91" s="22">
        <f t="shared" si="61"/>
        <v>0.5</v>
      </c>
      <c r="O91" s="21">
        <v>89</v>
      </c>
      <c r="P91" s="7">
        <f t="shared" ca="1" si="74"/>
        <v>1</v>
      </c>
      <c r="Q91" s="7">
        <f t="shared" ca="1" si="67"/>
        <v>0</v>
      </c>
      <c r="R91" s="7">
        <f t="shared" ca="1" si="64"/>
        <v>0</v>
      </c>
      <c r="S91" s="7">
        <f t="shared" ca="1" si="65"/>
        <v>1</v>
      </c>
    </row>
    <row r="92" spans="1:19" x14ac:dyDescent="0.15">
      <c r="A92" s="38">
        <v>46</v>
      </c>
      <c r="B92" s="21" t="s">
        <v>21</v>
      </c>
      <c r="C92" s="21">
        <f>[42]PARS_utr_stat!B92</f>
        <v>1</v>
      </c>
      <c r="D92" s="21">
        <f>[42]PARS_utr_stat!C92</f>
        <v>1</v>
      </c>
      <c r="E92" s="22">
        <f t="shared" ref="E92:F92" si="91">C92/(C92+C93)</f>
        <v>1</v>
      </c>
      <c r="F92" s="22">
        <f t="shared" si="91"/>
        <v>0.5</v>
      </c>
      <c r="I92" s="38">
        <v>46</v>
      </c>
      <c r="J92" s="21" t="s">
        <v>21</v>
      </c>
      <c r="K92" s="22">
        <f t="shared" si="61"/>
        <v>1</v>
      </c>
      <c r="L92" s="22">
        <f t="shared" si="61"/>
        <v>0.5</v>
      </c>
      <c r="O92" s="21">
        <v>90</v>
      </c>
      <c r="P92" s="7">
        <f t="shared" ca="1" si="74"/>
        <v>0.5</v>
      </c>
      <c r="Q92" s="7">
        <f t="shared" ca="1" si="67"/>
        <v>0.5</v>
      </c>
      <c r="R92" s="7">
        <f t="shared" ca="1" si="64"/>
        <v>1</v>
      </c>
      <c r="S92" s="7">
        <f t="shared" ca="1" si="65"/>
        <v>0</v>
      </c>
    </row>
    <row r="93" spans="1:19" x14ac:dyDescent="0.15">
      <c r="A93" s="38"/>
      <c r="B93" s="21" t="s">
        <v>22</v>
      </c>
      <c r="C93" s="21">
        <f>[42]PARS_utr_stat!B93</f>
        <v>0</v>
      </c>
      <c r="D93" s="21">
        <f>[42]PARS_utr_stat!C93</f>
        <v>1</v>
      </c>
      <c r="E93" s="22">
        <f t="shared" ref="E93:F93" si="92">C93/(C92+C93)</f>
        <v>0</v>
      </c>
      <c r="F93" s="22">
        <f t="shared" si="92"/>
        <v>0.5</v>
      </c>
      <c r="I93" s="38"/>
      <c r="J93" s="21" t="s">
        <v>22</v>
      </c>
      <c r="K93" s="22">
        <f t="shared" si="61"/>
        <v>0</v>
      </c>
      <c r="L93" s="22">
        <f t="shared" si="61"/>
        <v>0.5</v>
      </c>
      <c r="O93" s="21">
        <v>91</v>
      </c>
      <c r="P93" s="7">
        <f t="shared" ca="1" si="74"/>
        <v>0</v>
      </c>
      <c r="Q93" s="7">
        <f t="shared" ca="1" si="67"/>
        <v>1</v>
      </c>
      <c r="R93" s="7">
        <f t="shared" ca="1" si="64"/>
        <v>1</v>
      </c>
      <c r="S93" s="7">
        <f t="shared" ca="1" si="65"/>
        <v>0</v>
      </c>
    </row>
    <row r="94" spans="1:19" x14ac:dyDescent="0.15">
      <c r="A94" s="38">
        <v>47</v>
      </c>
      <c r="B94" s="21" t="s">
        <v>21</v>
      </c>
      <c r="C94" s="21">
        <f>[42]PARS_utr_stat!B94</f>
        <v>2</v>
      </c>
      <c r="D94" s="21">
        <f>[42]PARS_utr_stat!C94</f>
        <v>0</v>
      </c>
      <c r="E94" s="22">
        <f t="shared" ref="E94:F94" si="93">C94/(C94+C95)</f>
        <v>1</v>
      </c>
      <c r="F94" s="22">
        <f t="shared" si="93"/>
        <v>0</v>
      </c>
      <c r="I94" s="38">
        <v>47</v>
      </c>
      <c r="J94" s="21" t="s">
        <v>21</v>
      </c>
      <c r="K94" s="22">
        <f t="shared" si="61"/>
        <v>1</v>
      </c>
      <c r="L94" s="22">
        <f t="shared" si="61"/>
        <v>0</v>
      </c>
      <c r="O94" s="21">
        <v>92</v>
      </c>
      <c r="P94" s="7">
        <f t="shared" ca="1" si="74"/>
        <v>0.66666666666666663</v>
      </c>
      <c r="Q94" s="7">
        <f t="shared" ca="1" si="67"/>
        <v>0.33333333333333331</v>
      </c>
      <c r="R94" s="7">
        <f t="shared" ca="1" si="64"/>
        <v>0</v>
      </c>
      <c r="S94" s="7">
        <f t="shared" ca="1" si="65"/>
        <v>1</v>
      </c>
    </row>
    <row r="95" spans="1:19" x14ac:dyDescent="0.15">
      <c r="A95" s="38"/>
      <c r="B95" s="21" t="s">
        <v>22</v>
      </c>
      <c r="C95" s="21">
        <f>[42]PARS_utr_stat!B95</f>
        <v>0</v>
      </c>
      <c r="D95" s="21">
        <f>[42]PARS_utr_stat!C95</f>
        <v>1</v>
      </c>
      <c r="E95" s="22">
        <f t="shared" ref="E95:F95" si="94">C95/(C94+C95)</f>
        <v>0</v>
      </c>
      <c r="F95" s="22">
        <f t="shared" si="94"/>
        <v>1</v>
      </c>
      <c r="I95" s="38"/>
      <c r="J95" s="21" t="s">
        <v>22</v>
      </c>
      <c r="K95" s="22">
        <f t="shared" si="61"/>
        <v>0</v>
      </c>
      <c r="L95" s="22">
        <f t="shared" si="61"/>
        <v>1</v>
      </c>
      <c r="O95" s="21">
        <v>93</v>
      </c>
      <c r="P95" s="7">
        <f t="shared" ca="1" si="74"/>
        <v>0.33333333333333331</v>
      </c>
      <c r="Q95" s="7">
        <f t="shared" ca="1" si="67"/>
        <v>0.66666666666666663</v>
      </c>
      <c r="R95" s="7">
        <f t="shared" ca="1" si="64"/>
        <v>0.75</v>
      </c>
      <c r="S95" s="7">
        <f t="shared" ca="1" si="65"/>
        <v>0.25</v>
      </c>
    </row>
    <row r="96" spans="1:19" x14ac:dyDescent="0.15">
      <c r="A96" s="38">
        <v>48</v>
      </c>
      <c r="B96" s="21" t="s">
        <v>21</v>
      </c>
      <c r="C96" s="21">
        <f>[42]PARS_utr_stat!B96</f>
        <v>3</v>
      </c>
      <c r="D96" s="21">
        <f>[42]PARS_utr_stat!C96</f>
        <v>3</v>
      </c>
      <c r="E96" s="22">
        <f t="shared" ref="E96:F96" si="95">C96/(C96+C97)</f>
        <v>0.75</v>
      </c>
      <c r="F96" s="22">
        <f t="shared" si="95"/>
        <v>0.75</v>
      </c>
      <c r="I96" s="38">
        <v>48</v>
      </c>
      <c r="J96" s="21" t="s">
        <v>21</v>
      </c>
      <c r="K96" s="22">
        <f t="shared" si="61"/>
        <v>0.75</v>
      </c>
      <c r="L96" s="22">
        <f t="shared" si="61"/>
        <v>0.75</v>
      </c>
      <c r="O96" s="21">
        <v>94</v>
      </c>
      <c r="P96" s="7">
        <f t="shared" ca="1" si="74"/>
        <v>1</v>
      </c>
      <c r="Q96" s="7">
        <f t="shared" ca="1" si="67"/>
        <v>0</v>
      </c>
      <c r="R96" s="7">
        <f t="shared" ca="1" si="64"/>
        <v>1</v>
      </c>
      <c r="S96" s="7">
        <f t="shared" ca="1" si="65"/>
        <v>0</v>
      </c>
    </row>
    <row r="97" spans="1:19" x14ac:dyDescent="0.15">
      <c r="A97" s="38"/>
      <c r="B97" s="21" t="s">
        <v>22</v>
      </c>
      <c r="C97" s="21">
        <f>[42]PARS_utr_stat!B97</f>
        <v>1</v>
      </c>
      <c r="D97" s="21">
        <f>[42]PARS_utr_stat!C97</f>
        <v>1</v>
      </c>
      <c r="E97" s="22">
        <f t="shared" ref="E97:F97" si="96">C97/(C96+C97)</f>
        <v>0.25</v>
      </c>
      <c r="F97" s="22">
        <f t="shared" si="96"/>
        <v>0.25</v>
      </c>
      <c r="I97" s="38"/>
      <c r="J97" s="21" t="s">
        <v>22</v>
      </c>
      <c r="K97" s="22">
        <f t="shared" si="61"/>
        <v>0.25</v>
      </c>
      <c r="L97" s="22">
        <f t="shared" si="61"/>
        <v>0.25</v>
      </c>
      <c r="O97" s="21">
        <v>95</v>
      </c>
      <c r="P97" s="7">
        <f t="shared" ca="1" si="74"/>
        <v>1</v>
      </c>
      <c r="Q97" s="7">
        <f t="shared" ca="1" si="67"/>
        <v>0</v>
      </c>
      <c r="R97" s="7">
        <f t="shared" ca="1" si="64"/>
        <v>0</v>
      </c>
      <c r="S97" s="7">
        <f t="shared" ca="1" si="65"/>
        <v>1</v>
      </c>
    </row>
    <row r="98" spans="1:19" x14ac:dyDescent="0.15">
      <c r="A98" s="38">
        <v>49</v>
      </c>
      <c r="B98" s="21" t="s">
        <v>21</v>
      </c>
      <c r="C98" s="21">
        <f>[42]PARS_utr_stat!B98</f>
        <v>0</v>
      </c>
      <c r="D98" s="21">
        <f>[42]PARS_utr_stat!C98</f>
        <v>0</v>
      </c>
      <c r="E98" s="22">
        <f t="shared" ref="E98:F98" si="97">C98/(C98+C99)</f>
        <v>0</v>
      </c>
      <c r="F98" s="22">
        <f t="shared" si="97"/>
        <v>0</v>
      </c>
      <c r="I98" s="38">
        <v>49</v>
      </c>
      <c r="J98" s="21" t="s">
        <v>21</v>
      </c>
      <c r="K98" s="22">
        <f t="shared" si="61"/>
        <v>0</v>
      </c>
      <c r="L98" s="22">
        <f t="shared" si="61"/>
        <v>0</v>
      </c>
      <c r="O98" s="21">
        <v>96</v>
      </c>
      <c r="P98" s="7">
        <f t="shared" ca="1" si="74"/>
        <v>0</v>
      </c>
      <c r="Q98" s="7">
        <f t="shared" ca="1" si="67"/>
        <v>1</v>
      </c>
      <c r="R98" s="7">
        <f t="shared" ca="1" si="64"/>
        <v>1</v>
      </c>
      <c r="S98" s="7">
        <f t="shared" ca="1" si="65"/>
        <v>0</v>
      </c>
    </row>
    <row r="99" spans="1:19" x14ac:dyDescent="0.15">
      <c r="A99" s="38"/>
      <c r="B99" s="21" t="s">
        <v>22</v>
      </c>
      <c r="C99" s="21">
        <f>[42]PARS_utr_stat!B99</f>
        <v>2</v>
      </c>
      <c r="D99" s="21">
        <f>[42]PARS_utr_stat!C99</f>
        <v>1</v>
      </c>
      <c r="E99" s="22">
        <f t="shared" ref="E99:F99" si="98">C99/(C98+C99)</f>
        <v>1</v>
      </c>
      <c r="F99" s="22">
        <f t="shared" si="98"/>
        <v>1</v>
      </c>
      <c r="I99" s="38"/>
      <c r="J99" s="21" t="s">
        <v>22</v>
      </c>
      <c r="K99" s="22">
        <f t="shared" si="61"/>
        <v>1</v>
      </c>
      <c r="L99" s="22">
        <f t="shared" si="61"/>
        <v>1</v>
      </c>
      <c r="O99" s="21">
        <v>97</v>
      </c>
      <c r="P99" s="7">
        <f t="shared" ca="1" si="74"/>
        <v>0</v>
      </c>
      <c r="Q99" s="7">
        <f t="shared" ca="1" si="67"/>
        <v>1</v>
      </c>
      <c r="R99" s="7">
        <f t="shared" ca="1" si="64"/>
        <v>0.33333333333333331</v>
      </c>
      <c r="S99" s="7">
        <f t="shared" ca="1" si="65"/>
        <v>0.66666666666666663</v>
      </c>
    </row>
    <row r="100" spans="1:19" x14ac:dyDescent="0.15">
      <c r="A100" s="38">
        <v>50</v>
      </c>
      <c r="B100" s="21" t="s">
        <v>21</v>
      </c>
      <c r="C100" s="21">
        <f>[42]PARS_utr_stat!B100</f>
        <v>1</v>
      </c>
      <c r="D100" s="21">
        <f>[42]PARS_utr_stat!C100</f>
        <v>2</v>
      </c>
      <c r="E100" s="22">
        <f t="shared" ref="E100:F100" si="99">C100/(C100+C101)</f>
        <v>1</v>
      </c>
      <c r="F100" s="22">
        <f t="shared" si="99"/>
        <v>0.5</v>
      </c>
      <c r="I100" s="38">
        <v>50</v>
      </c>
      <c r="J100" s="21" t="s">
        <v>21</v>
      </c>
      <c r="K100" s="22">
        <f t="shared" si="61"/>
        <v>1</v>
      </c>
      <c r="L100" s="22">
        <f t="shared" si="61"/>
        <v>0.5</v>
      </c>
      <c r="O100" s="21">
        <v>98</v>
      </c>
      <c r="P100" s="7">
        <f t="shared" ca="1" si="74"/>
        <v>0.75</v>
      </c>
      <c r="Q100" s="7">
        <f t="shared" ca="1" si="67"/>
        <v>0.25</v>
      </c>
      <c r="R100" s="7">
        <f t="shared" ca="1" si="64"/>
        <v>0</v>
      </c>
      <c r="S100" s="7">
        <f t="shared" ca="1" si="65"/>
        <v>1</v>
      </c>
    </row>
    <row r="101" spans="1:19" x14ac:dyDescent="0.15">
      <c r="A101" s="38"/>
      <c r="B101" s="21" t="s">
        <v>22</v>
      </c>
      <c r="C101" s="21">
        <f>[42]PARS_utr_stat!B101</f>
        <v>0</v>
      </c>
      <c r="D101" s="21">
        <f>[42]PARS_utr_stat!C101</f>
        <v>2</v>
      </c>
      <c r="E101" s="22">
        <f t="shared" ref="E101:F101" si="100">C101/(C100+C101)</f>
        <v>0</v>
      </c>
      <c r="F101" s="22">
        <f t="shared" si="100"/>
        <v>0.5</v>
      </c>
      <c r="I101" s="38"/>
      <c r="J101" s="21" t="s">
        <v>22</v>
      </c>
      <c r="K101" s="22">
        <f t="shared" si="61"/>
        <v>0</v>
      </c>
      <c r="L101" s="22">
        <f t="shared" si="61"/>
        <v>0.5</v>
      </c>
      <c r="O101" s="21">
        <v>99</v>
      </c>
      <c r="P101" s="7">
        <f t="shared" ca="1" si="74"/>
        <v>1</v>
      </c>
      <c r="Q101" s="7">
        <f t="shared" ca="1" si="67"/>
        <v>0</v>
      </c>
      <c r="R101" s="7">
        <f t="shared" ca="1" si="64"/>
        <v>0.5</v>
      </c>
      <c r="S101" s="7">
        <f t="shared" ca="1" si="65"/>
        <v>0.5</v>
      </c>
    </row>
    <row r="102" spans="1:19" x14ac:dyDescent="0.15">
      <c r="A102" s="38">
        <v>51</v>
      </c>
      <c r="B102" s="21" t="s">
        <v>21</v>
      </c>
      <c r="C102" s="21">
        <f>[42]PARS_utr_stat!B102</f>
        <v>0</v>
      </c>
      <c r="D102" s="21">
        <f>[42]PARS_utr_stat!C102</f>
        <v>0</v>
      </c>
      <c r="E102" s="22">
        <f t="shared" ref="E102:F102" si="101">C102/(C102+C103)</f>
        <v>0</v>
      </c>
      <c r="F102" s="22" t="e">
        <f t="shared" si="101"/>
        <v>#DIV/0!</v>
      </c>
      <c r="I102" s="38">
        <v>51</v>
      </c>
      <c r="J102" s="21" t="s">
        <v>21</v>
      </c>
      <c r="K102" s="22">
        <f t="shared" si="61"/>
        <v>0</v>
      </c>
      <c r="L102" s="22" t="e">
        <f t="shared" si="61"/>
        <v>#DIV/0!</v>
      </c>
      <c r="O102" s="21">
        <v>100</v>
      </c>
      <c r="P102" s="7">
        <f t="shared" ca="1" si="74"/>
        <v>0.66666666666666663</v>
      </c>
      <c r="Q102" s="7">
        <f t="shared" ca="1" si="67"/>
        <v>0.33333333333333331</v>
      </c>
      <c r="R102" s="7">
        <f t="shared" ca="1" si="64"/>
        <v>0.25</v>
      </c>
      <c r="S102" s="7">
        <f t="shared" ca="1" si="65"/>
        <v>0.75</v>
      </c>
    </row>
    <row r="103" spans="1:19" x14ac:dyDescent="0.15">
      <c r="A103" s="38"/>
      <c r="B103" s="21" t="s">
        <v>22</v>
      </c>
      <c r="C103" s="21">
        <f>[42]PARS_utr_stat!B103</f>
        <v>1</v>
      </c>
      <c r="D103" s="21">
        <f>[42]PARS_utr_stat!C103</f>
        <v>0</v>
      </c>
      <c r="E103" s="22">
        <f t="shared" ref="E103:F103" si="102">C103/(C102+C103)</f>
        <v>1</v>
      </c>
      <c r="F103" s="22" t="e">
        <f t="shared" si="102"/>
        <v>#DIV/0!</v>
      </c>
      <c r="I103" s="38"/>
      <c r="J103" s="21" t="s">
        <v>22</v>
      </c>
      <c r="K103" s="22">
        <f t="shared" si="61"/>
        <v>1</v>
      </c>
      <c r="L103" s="22" t="e">
        <f t="shared" si="61"/>
        <v>#DIV/0!</v>
      </c>
      <c r="O103" s="21">
        <v>101</v>
      </c>
      <c r="P103" s="7">
        <f t="shared" ca="1" si="74"/>
        <v>0.5</v>
      </c>
      <c r="Q103" s="7">
        <f t="shared" ca="1" si="67"/>
        <v>0.5</v>
      </c>
      <c r="R103" s="7">
        <f t="shared" ca="1" si="64"/>
        <v>0</v>
      </c>
      <c r="S103" s="7">
        <f t="shared" ca="1" si="65"/>
        <v>1</v>
      </c>
    </row>
    <row r="104" spans="1:19" x14ac:dyDescent="0.15">
      <c r="A104" s="38">
        <v>52</v>
      </c>
      <c r="B104" s="21" t="s">
        <v>21</v>
      </c>
      <c r="C104" s="21">
        <f>[42]PARS_utr_stat!B104</f>
        <v>3</v>
      </c>
      <c r="D104" s="21">
        <f>[42]PARS_utr_stat!C104</f>
        <v>0</v>
      </c>
      <c r="E104" s="22">
        <f t="shared" ref="E104:F104" si="103">C104/(C104+C105)</f>
        <v>0.6</v>
      </c>
      <c r="F104" s="22">
        <f t="shared" si="103"/>
        <v>0</v>
      </c>
      <c r="I104" s="38">
        <v>52</v>
      </c>
      <c r="J104" s="21" t="s">
        <v>21</v>
      </c>
      <c r="K104" s="22">
        <f t="shared" si="61"/>
        <v>0.6</v>
      </c>
      <c r="L104" s="22">
        <f t="shared" si="61"/>
        <v>0</v>
      </c>
      <c r="O104" s="21">
        <v>102</v>
      </c>
      <c r="P104" s="7">
        <f t="shared" ca="1" si="74"/>
        <v>0.5</v>
      </c>
      <c r="Q104" s="7">
        <f t="shared" ca="1" si="67"/>
        <v>0.5</v>
      </c>
      <c r="R104" s="7">
        <f t="shared" ca="1" si="64"/>
        <v>0</v>
      </c>
      <c r="S104" s="7">
        <f t="shared" ca="1" si="65"/>
        <v>1</v>
      </c>
    </row>
    <row r="105" spans="1:19" x14ac:dyDescent="0.15">
      <c r="A105" s="38"/>
      <c r="B105" s="21" t="s">
        <v>22</v>
      </c>
      <c r="C105" s="21">
        <f>[42]PARS_utr_stat!B105</f>
        <v>2</v>
      </c>
      <c r="D105" s="21">
        <f>[42]PARS_utr_stat!C105</f>
        <v>1</v>
      </c>
      <c r="E105" s="22">
        <f t="shared" ref="E105:F105" si="104">C105/(C104+C105)</f>
        <v>0.4</v>
      </c>
      <c r="F105" s="22">
        <f t="shared" si="104"/>
        <v>1</v>
      </c>
      <c r="I105" s="38"/>
      <c r="J105" s="21" t="s">
        <v>22</v>
      </c>
      <c r="K105" s="22">
        <f t="shared" si="61"/>
        <v>0.4</v>
      </c>
      <c r="L105" s="22">
        <f t="shared" si="61"/>
        <v>1</v>
      </c>
      <c r="O105" s="21">
        <v>103</v>
      </c>
      <c r="P105" s="7">
        <f t="shared" ca="1" si="74"/>
        <v>0.33333333333333331</v>
      </c>
      <c r="Q105" s="7">
        <f t="shared" ca="1" si="67"/>
        <v>0.66666666666666663</v>
      </c>
      <c r="R105" s="7">
        <f t="shared" ca="1" si="64"/>
        <v>1</v>
      </c>
      <c r="S105" s="7">
        <f t="shared" ca="1" si="65"/>
        <v>0</v>
      </c>
    </row>
    <row r="106" spans="1:19" x14ac:dyDescent="0.15">
      <c r="A106" s="38">
        <v>53</v>
      </c>
      <c r="B106" s="21" t="s">
        <v>21</v>
      </c>
      <c r="C106" s="21">
        <f>[42]PARS_utr_stat!B106</f>
        <v>1</v>
      </c>
      <c r="D106" s="21">
        <f>[42]PARS_utr_stat!C106</f>
        <v>2</v>
      </c>
      <c r="E106" s="22">
        <f t="shared" ref="E106:F106" si="105">C106/(C106+C107)</f>
        <v>0.25</v>
      </c>
      <c r="F106" s="22">
        <f t="shared" si="105"/>
        <v>0.5</v>
      </c>
      <c r="I106" s="38">
        <v>53</v>
      </c>
      <c r="J106" s="21" t="s">
        <v>21</v>
      </c>
      <c r="K106" s="22">
        <f t="shared" si="61"/>
        <v>0.25</v>
      </c>
      <c r="L106" s="22">
        <f t="shared" si="61"/>
        <v>0.5</v>
      </c>
      <c r="O106" s="21">
        <v>104</v>
      </c>
      <c r="P106" s="7">
        <f t="shared" ca="1" si="74"/>
        <v>0.5</v>
      </c>
      <c r="Q106" s="7">
        <f t="shared" ca="1" si="67"/>
        <v>0.5</v>
      </c>
      <c r="R106" s="7">
        <f t="shared" ca="1" si="64"/>
        <v>0</v>
      </c>
      <c r="S106" s="7">
        <f t="shared" ca="1" si="65"/>
        <v>1</v>
      </c>
    </row>
    <row r="107" spans="1:19" x14ac:dyDescent="0.15">
      <c r="A107" s="38"/>
      <c r="B107" s="21" t="s">
        <v>22</v>
      </c>
      <c r="C107" s="21">
        <f>[42]PARS_utr_stat!B107</f>
        <v>3</v>
      </c>
      <c r="D107" s="21">
        <f>[42]PARS_utr_stat!C107</f>
        <v>2</v>
      </c>
      <c r="E107" s="22">
        <f t="shared" ref="E107:F107" si="106">C107/(C106+C107)</f>
        <v>0.75</v>
      </c>
      <c r="F107" s="22">
        <f t="shared" si="106"/>
        <v>0.5</v>
      </c>
      <c r="I107" s="38"/>
      <c r="J107" s="21" t="s">
        <v>22</v>
      </c>
      <c r="K107" s="22">
        <f t="shared" si="61"/>
        <v>0.75</v>
      </c>
      <c r="L107" s="22">
        <f t="shared" si="61"/>
        <v>0.5</v>
      </c>
      <c r="O107" s="21">
        <v>105</v>
      </c>
      <c r="P107" s="7">
        <f t="shared" ca="1" si="74"/>
        <v>0.33333333333333331</v>
      </c>
      <c r="Q107" s="7">
        <f t="shared" ca="1" si="67"/>
        <v>0.66666666666666663</v>
      </c>
      <c r="R107" s="7">
        <f t="shared" ca="1" si="64"/>
        <v>0.66666666666666663</v>
      </c>
      <c r="S107" s="7">
        <f t="shared" ca="1" si="65"/>
        <v>0.33333333333333331</v>
      </c>
    </row>
    <row r="108" spans="1:19" x14ac:dyDescent="0.15">
      <c r="A108" s="38">
        <v>54</v>
      </c>
      <c r="B108" s="21" t="s">
        <v>21</v>
      </c>
      <c r="C108" s="21">
        <f>[42]PARS_utr_stat!B108</f>
        <v>7</v>
      </c>
      <c r="D108" s="21">
        <f>[42]PARS_utr_stat!C108</f>
        <v>2</v>
      </c>
      <c r="E108" s="22">
        <f t="shared" ref="E108:F108" si="107">C108/(C108+C109)</f>
        <v>0.875</v>
      </c>
      <c r="F108" s="22">
        <f t="shared" si="107"/>
        <v>1</v>
      </c>
      <c r="I108" s="38">
        <v>54</v>
      </c>
      <c r="J108" s="21" t="s">
        <v>21</v>
      </c>
      <c r="K108" s="22">
        <f t="shared" si="61"/>
        <v>0.875</v>
      </c>
      <c r="L108" s="22">
        <f t="shared" si="61"/>
        <v>1</v>
      </c>
      <c r="O108" s="21">
        <v>106</v>
      </c>
      <c r="P108" s="7">
        <f t="shared" ca="1" si="74"/>
        <v>0.66666666666666663</v>
      </c>
      <c r="Q108" s="7">
        <f t="shared" ca="1" si="67"/>
        <v>0.33333333333333331</v>
      </c>
      <c r="R108" s="7" t="e">
        <f t="shared" ca="1" si="64"/>
        <v>#DIV/0!</v>
      </c>
      <c r="S108" s="7" t="e">
        <f t="shared" ca="1" si="65"/>
        <v>#DIV/0!</v>
      </c>
    </row>
    <row r="109" spans="1:19" x14ac:dyDescent="0.15">
      <c r="A109" s="38"/>
      <c r="B109" s="21" t="s">
        <v>22</v>
      </c>
      <c r="C109" s="21">
        <f>[42]PARS_utr_stat!B109</f>
        <v>1</v>
      </c>
      <c r="D109" s="21">
        <f>[42]PARS_utr_stat!C109</f>
        <v>0</v>
      </c>
      <c r="E109" s="22">
        <f t="shared" ref="E109:F109" si="108">C109/(C108+C109)</f>
        <v>0.125</v>
      </c>
      <c r="F109" s="22">
        <f t="shared" si="108"/>
        <v>0</v>
      </c>
      <c r="I109" s="38"/>
      <c r="J109" s="21" t="s">
        <v>22</v>
      </c>
      <c r="K109" s="22">
        <f t="shared" si="61"/>
        <v>0.125</v>
      </c>
      <c r="L109" s="22">
        <f t="shared" si="61"/>
        <v>0</v>
      </c>
      <c r="O109" s="21">
        <v>107</v>
      </c>
      <c r="P109" s="7">
        <f t="shared" ca="1" si="74"/>
        <v>0.5</v>
      </c>
      <c r="Q109" s="7">
        <f t="shared" ca="1" si="67"/>
        <v>0.5</v>
      </c>
      <c r="R109" s="7">
        <f t="shared" ca="1" si="64"/>
        <v>1</v>
      </c>
      <c r="S109" s="7">
        <f t="shared" ca="1" si="65"/>
        <v>0</v>
      </c>
    </row>
    <row r="110" spans="1:19" x14ac:dyDescent="0.15">
      <c r="A110" s="38">
        <v>55</v>
      </c>
      <c r="B110" s="21" t="s">
        <v>21</v>
      </c>
      <c r="C110" s="21">
        <f>[42]PARS_utr_stat!B110</f>
        <v>1</v>
      </c>
      <c r="D110" s="21">
        <f>[42]PARS_utr_stat!C110</f>
        <v>3</v>
      </c>
      <c r="E110" s="22">
        <f t="shared" ref="E110:F110" si="109">C110/(C110+C111)</f>
        <v>0.33333333333333331</v>
      </c>
      <c r="F110" s="22">
        <f t="shared" si="109"/>
        <v>0.75</v>
      </c>
      <c r="I110" s="38">
        <v>55</v>
      </c>
      <c r="J110" s="21" t="s">
        <v>21</v>
      </c>
      <c r="K110" s="22">
        <f t="shared" si="61"/>
        <v>0.33333333333333331</v>
      </c>
      <c r="L110" s="22">
        <f t="shared" si="61"/>
        <v>0.75</v>
      </c>
      <c r="O110" s="21">
        <v>108</v>
      </c>
      <c r="P110" s="7">
        <f t="shared" ca="1" si="74"/>
        <v>0.4</v>
      </c>
      <c r="Q110" s="7">
        <f t="shared" ca="1" si="67"/>
        <v>0.6</v>
      </c>
      <c r="R110" s="7" t="e">
        <f t="shared" ca="1" si="64"/>
        <v>#DIV/0!</v>
      </c>
      <c r="S110" s="7" t="e">
        <f t="shared" ca="1" si="65"/>
        <v>#DIV/0!</v>
      </c>
    </row>
    <row r="111" spans="1:19" x14ac:dyDescent="0.15">
      <c r="A111" s="38"/>
      <c r="B111" s="21" t="s">
        <v>22</v>
      </c>
      <c r="C111" s="21">
        <f>[42]PARS_utr_stat!B111</f>
        <v>2</v>
      </c>
      <c r="D111" s="21">
        <f>[42]PARS_utr_stat!C111</f>
        <v>1</v>
      </c>
      <c r="E111" s="22">
        <f t="shared" ref="E111:F111" si="110">C111/(C110+C111)</f>
        <v>0.66666666666666663</v>
      </c>
      <c r="F111" s="22">
        <f t="shared" si="110"/>
        <v>0.25</v>
      </c>
      <c r="I111" s="38"/>
      <c r="J111" s="21" t="s">
        <v>22</v>
      </c>
      <c r="K111" s="22">
        <f t="shared" si="61"/>
        <v>0.66666666666666663</v>
      </c>
      <c r="L111" s="22">
        <f t="shared" si="61"/>
        <v>0.25</v>
      </c>
      <c r="O111" s="21">
        <v>109</v>
      </c>
      <c r="P111" s="7">
        <f t="shared" ca="1" si="74"/>
        <v>0.75</v>
      </c>
      <c r="Q111" s="7">
        <f t="shared" ca="1" si="67"/>
        <v>0.25</v>
      </c>
      <c r="R111" s="7">
        <f t="shared" ca="1" si="64"/>
        <v>0</v>
      </c>
      <c r="S111" s="7">
        <f t="shared" ca="1" si="65"/>
        <v>1</v>
      </c>
    </row>
    <row r="112" spans="1:19" x14ac:dyDescent="0.15">
      <c r="A112" s="38">
        <v>56</v>
      </c>
      <c r="B112" s="21" t="s">
        <v>21</v>
      </c>
      <c r="C112" s="21">
        <f>[42]PARS_utr_stat!B112</f>
        <v>2</v>
      </c>
      <c r="D112" s="21">
        <f>[42]PARS_utr_stat!C112</f>
        <v>1</v>
      </c>
      <c r="E112" s="22">
        <f t="shared" ref="E112:F112" si="111">C112/(C112+C113)</f>
        <v>0.4</v>
      </c>
      <c r="F112" s="22">
        <f t="shared" si="111"/>
        <v>1</v>
      </c>
      <c r="I112" s="38">
        <v>56</v>
      </c>
      <c r="J112" s="21" t="s">
        <v>21</v>
      </c>
      <c r="K112" s="22">
        <f t="shared" si="61"/>
        <v>0.4</v>
      </c>
      <c r="L112" s="22">
        <f t="shared" si="61"/>
        <v>1</v>
      </c>
      <c r="O112" s="21">
        <v>110</v>
      </c>
      <c r="P112" s="7">
        <f t="shared" ca="1" si="74"/>
        <v>0.5</v>
      </c>
      <c r="Q112" s="7">
        <f t="shared" ca="1" si="67"/>
        <v>0.5</v>
      </c>
      <c r="R112" s="7">
        <f t="shared" ca="1" si="64"/>
        <v>1</v>
      </c>
      <c r="S112" s="7">
        <f t="shared" ca="1" si="65"/>
        <v>0</v>
      </c>
    </row>
    <row r="113" spans="1:19" x14ac:dyDescent="0.15">
      <c r="A113" s="38"/>
      <c r="B113" s="21" t="s">
        <v>22</v>
      </c>
      <c r="C113" s="21">
        <f>[42]PARS_utr_stat!B113</f>
        <v>3</v>
      </c>
      <c r="D113" s="21">
        <f>[42]PARS_utr_stat!C113</f>
        <v>0</v>
      </c>
      <c r="E113" s="22">
        <f t="shared" ref="E113:F113" si="112">C113/(C112+C113)</f>
        <v>0.6</v>
      </c>
      <c r="F113" s="22">
        <f t="shared" si="112"/>
        <v>0</v>
      </c>
      <c r="I113" s="38"/>
      <c r="J113" s="21" t="s">
        <v>22</v>
      </c>
      <c r="K113" s="22">
        <f t="shared" si="61"/>
        <v>0.6</v>
      </c>
      <c r="L113" s="22">
        <f t="shared" si="61"/>
        <v>0</v>
      </c>
      <c r="O113" s="21">
        <v>111</v>
      </c>
      <c r="P113" s="7">
        <f t="shared" ca="1" si="74"/>
        <v>0.8</v>
      </c>
      <c r="Q113" s="7">
        <f t="shared" ca="1" si="67"/>
        <v>0.2</v>
      </c>
      <c r="R113" s="7">
        <f t="shared" ca="1" si="64"/>
        <v>1</v>
      </c>
      <c r="S113" s="7">
        <f t="shared" ca="1" si="65"/>
        <v>0</v>
      </c>
    </row>
    <row r="114" spans="1:19" x14ac:dyDescent="0.15">
      <c r="A114" s="38">
        <v>57</v>
      </c>
      <c r="B114" s="21" t="s">
        <v>21</v>
      </c>
      <c r="C114" s="21">
        <f>[42]PARS_utr_stat!B114</f>
        <v>2</v>
      </c>
      <c r="D114" s="21">
        <f>[42]PARS_utr_stat!C114</f>
        <v>3</v>
      </c>
      <c r="E114" s="22">
        <f t="shared" ref="E114:F114" si="113">C114/(C114+C115)</f>
        <v>0.66666666666666663</v>
      </c>
      <c r="F114" s="22">
        <f t="shared" si="113"/>
        <v>0.5</v>
      </c>
      <c r="I114" s="38">
        <v>57</v>
      </c>
      <c r="J114" s="21" t="s">
        <v>21</v>
      </c>
      <c r="K114" s="22">
        <f t="shared" si="61"/>
        <v>0.66666666666666663</v>
      </c>
      <c r="L114" s="22">
        <f t="shared" si="61"/>
        <v>0.5</v>
      </c>
      <c r="O114" s="21">
        <v>112</v>
      </c>
      <c r="P114" s="7">
        <f t="shared" ca="1" si="74"/>
        <v>0.7142857142857143</v>
      </c>
      <c r="Q114" s="7">
        <f t="shared" ca="1" si="67"/>
        <v>0.2857142857142857</v>
      </c>
      <c r="R114" s="7">
        <f t="shared" ca="1" si="64"/>
        <v>1</v>
      </c>
      <c r="S114" s="7">
        <f t="shared" ca="1" si="65"/>
        <v>0</v>
      </c>
    </row>
    <row r="115" spans="1:19" x14ac:dyDescent="0.15">
      <c r="A115" s="38"/>
      <c r="B115" s="21" t="s">
        <v>22</v>
      </c>
      <c r="C115" s="21">
        <f>[42]PARS_utr_stat!B115</f>
        <v>1</v>
      </c>
      <c r="D115" s="21">
        <f>[42]PARS_utr_stat!C115</f>
        <v>3</v>
      </c>
      <c r="E115" s="22">
        <f t="shared" ref="E115:F115" si="114">C115/(C114+C115)</f>
        <v>0.33333333333333331</v>
      </c>
      <c r="F115" s="22">
        <f t="shared" si="114"/>
        <v>0.5</v>
      </c>
      <c r="I115" s="38"/>
      <c r="J115" s="21" t="s">
        <v>22</v>
      </c>
      <c r="K115" s="22">
        <f t="shared" si="61"/>
        <v>0.33333333333333331</v>
      </c>
      <c r="L115" s="22">
        <f t="shared" si="61"/>
        <v>0.5</v>
      </c>
      <c r="O115" s="21">
        <v>113</v>
      </c>
      <c r="P115" s="7">
        <f t="shared" ca="1" si="74"/>
        <v>0.6</v>
      </c>
      <c r="Q115" s="7">
        <f t="shared" ca="1" si="67"/>
        <v>0.4</v>
      </c>
      <c r="R115" s="7">
        <f t="shared" ca="1" si="64"/>
        <v>0.33333333333333331</v>
      </c>
      <c r="S115" s="7">
        <f t="shared" ca="1" si="65"/>
        <v>0.66666666666666663</v>
      </c>
    </row>
    <row r="116" spans="1:19" x14ac:dyDescent="0.15">
      <c r="A116" s="38">
        <v>58</v>
      </c>
      <c r="B116" s="21" t="s">
        <v>21</v>
      </c>
      <c r="C116" s="21">
        <f>[42]PARS_utr_stat!B116</f>
        <v>2</v>
      </c>
      <c r="D116" s="21">
        <f>[42]PARS_utr_stat!C116</f>
        <v>2</v>
      </c>
      <c r="E116" s="22">
        <f t="shared" ref="E116:F116" si="115">C116/(C116+C117)</f>
        <v>1</v>
      </c>
      <c r="F116" s="22">
        <f t="shared" si="115"/>
        <v>0.66666666666666663</v>
      </c>
      <c r="I116" s="38">
        <v>58</v>
      </c>
      <c r="J116" s="21" t="s">
        <v>21</v>
      </c>
      <c r="K116" s="22">
        <f t="shared" si="61"/>
        <v>1</v>
      </c>
      <c r="L116" s="22">
        <f t="shared" si="61"/>
        <v>0.66666666666666663</v>
      </c>
      <c r="O116" s="21">
        <v>114</v>
      </c>
      <c r="P116" s="7">
        <f t="shared" ca="1" si="74"/>
        <v>0</v>
      </c>
      <c r="Q116" s="7">
        <f t="shared" ca="1" si="67"/>
        <v>1</v>
      </c>
      <c r="R116" s="7">
        <f t="shared" ca="1" si="64"/>
        <v>0.33333333333333331</v>
      </c>
      <c r="S116" s="7">
        <f t="shared" ca="1" si="65"/>
        <v>0.66666666666666663</v>
      </c>
    </row>
    <row r="117" spans="1:19" x14ac:dyDescent="0.15">
      <c r="A117" s="38"/>
      <c r="B117" s="21" t="s">
        <v>22</v>
      </c>
      <c r="C117" s="21">
        <f>[42]PARS_utr_stat!B117</f>
        <v>0</v>
      </c>
      <c r="D117" s="21">
        <f>[42]PARS_utr_stat!C117</f>
        <v>1</v>
      </c>
      <c r="E117" s="22">
        <f t="shared" ref="E117:F117" si="116">C117/(C116+C117)</f>
        <v>0</v>
      </c>
      <c r="F117" s="22">
        <f t="shared" si="116"/>
        <v>0.33333333333333331</v>
      </c>
      <c r="I117" s="38"/>
      <c r="J117" s="21" t="s">
        <v>22</v>
      </c>
      <c r="K117" s="22">
        <f t="shared" si="61"/>
        <v>0</v>
      </c>
      <c r="L117" s="22">
        <f t="shared" si="61"/>
        <v>0.33333333333333331</v>
      </c>
      <c r="O117" s="21">
        <v>115</v>
      </c>
      <c r="P117" s="7">
        <f t="shared" ca="1" si="74"/>
        <v>0</v>
      </c>
      <c r="Q117" s="7">
        <f t="shared" ca="1" si="67"/>
        <v>1</v>
      </c>
      <c r="R117" s="7">
        <f t="shared" ca="1" si="64"/>
        <v>0.66666666666666663</v>
      </c>
      <c r="S117" s="7">
        <f t="shared" ca="1" si="65"/>
        <v>0.33333333333333331</v>
      </c>
    </row>
    <row r="118" spans="1:19" x14ac:dyDescent="0.15">
      <c r="A118" s="38">
        <v>59</v>
      </c>
      <c r="B118" s="21" t="s">
        <v>21</v>
      </c>
      <c r="C118" s="21">
        <f>[42]PARS_utr_stat!B118</f>
        <v>1</v>
      </c>
      <c r="D118" s="21">
        <f>[42]PARS_utr_stat!C118</f>
        <v>1</v>
      </c>
      <c r="E118" s="22">
        <f t="shared" ref="E118:F118" si="117">C118/(C118+C119)</f>
        <v>1</v>
      </c>
      <c r="F118" s="22">
        <f t="shared" si="117"/>
        <v>1</v>
      </c>
      <c r="I118" s="38">
        <v>59</v>
      </c>
      <c r="J118" s="21" t="s">
        <v>21</v>
      </c>
      <c r="K118" s="22">
        <f t="shared" si="61"/>
        <v>1</v>
      </c>
      <c r="L118" s="22">
        <f t="shared" si="61"/>
        <v>1</v>
      </c>
      <c r="O118" s="21">
        <v>116</v>
      </c>
      <c r="P118" s="7">
        <f t="shared" ca="1" si="74"/>
        <v>0.4</v>
      </c>
      <c r="Q118" s="7">
        <f t="shared" ca="1" si="67"/>
        <v>0.6</v>
      </c>
      <c r="R118" s="7">
        <f t="shared" ca="1" si="64"/>
        <v>0.66666666666666663</v>
      </c>
      <c r="S118" s="7">
        <f t="shared" ca="1" si="65"/>
        <v>0.33333333333333331</v>
      </c>
    </row>
    <row r="119" spans="1:19" x14ac:dyDescent="0.15">
      <c r="A119" s="38"/>
      <c r="B119" s="21" t="s">
        <v>22</v>
      </c>
      <c r="C119" s="21">
        <f>[42]PARS_utr_stat!B119</f>
        <v>0</v>
      </c>
      <c r="D119" s="21">
        <f>[42]PARS_utr_stat!C119</f>
        <v>0</v>
      </c>
      <c r="E119" s="22">
        <f t="shared" ref="E119:F119" si="118">C119/(C118+C119)</f>
        <v>0</v>
      </c>
      <c r="F119" s="22">
        <f t="shared" si="118"/>
        <v>0</v>
      </c>
      <c r="I119" s="38"/>
      <c r="J119" s="21" t="s">
        <v>22</v>
      </c>
      <c r="K119" s="22">
        <f t="shared" si="61"/>
        <v>0</v>
      </c>
      <c r="L119" s="22">
        <f t="shared" si="61"/>
        <v>0</v>
      </c>
      <c r="O119" s="21">
        <v>117</v>
      </c>
      <c r="P119" s="7">
        <f t="shared" ca="1" si="74"/>
        <v>1</v>
      </c>
      <c r="Q119" s="7">
        <f t="shared" ca="1" si="67"/>
        <v>0</v>
      </c>
      <c r="R119" s="7">
        <f t="shared" ca="1" si="64"/>
        <v>0.5</v>
      </c>
      <c r="S119" s="7">
        <f t="shared" ca="1" si="65"/>
        <v>0.5</v>
      </c>
    </row>
    <row r="120" spans="1:19" x14ac:dyDescent="0.15">
      <c r="A120" s="38">
        <v>60</v>
      </c>
      <c r="B120" s="21" t="s">
        <v>21</v>
      </c>
      <c r="C120" s="21">
        <f>[42]PARS_utr_stat!B120</f>
        <v>1</v>
      </c>
      <c r="D120" s="21">
        <f>[42]PARS_utr_stat!C120</f>
        <v>0</v>
      </c>
      <c r="E120" s="22">
        <f t="shared" ref="E120:F120" si="119">C120/(C120+C121)</f>
        <v>0.5</v>
      </c>
      <c r="F120" s="22" t="e">
        <f t="shared" si="119"/>
        <v>#DIV/0!</v>
      </c>
      <c r="I120" s="38">
        <v>60</v>
      </c>
      <c r="J120" s="21" t="s">
        <v>21</v>
      </c>
      <c r="K120" s="22">
        <f t="shared" si="61"/>
        <v>0.5</v>
      </c>
      <c r="L120" s="22" t="e">
        <f t="shared" si="61"/>
        <v>#DIV/0!</v>
      </c>
      <c r="O120" s="21">
        <v>118</v>
      </c>
      <c r="P120" s="7">
        <f t="shared" ca="1" si="74"/>
        <v>0.42857142857142855</v>
      </c>
      <c r="Q120" s="7">
        <f t="shared" ca="1" si="67"/>
        <v>0.5714285714285714</v>
      </c>
      <c r="R120" s="7">
        <f t="shared" ca="1" si="64"/>
        <v>0</v>
      </c>
      <c r="S120" s="7">
        <f t="shared" ca="1" si="65"/>
        <v>1</v>
      </c>
    </row>
    <row r="121" spans="1:19" x14ac:dyDescent="0.15">
      <c r="A121" s="38"/>
      <c r="B121" s="21" t="s">
        <v>22</v>
      </c>
      <c r="C121" s="21">
        <f>[42]PARS_utr_stat!B121</f>
        <v>1</v>
      </c>
      <c r="D121" s="21">
        <f>[42]PARS_utr_stat!C121</f>
        <v>0</v>
      </c>
      <c r="E121" s="22">
        <f t="shared" ref="E121:F121" si="120">C121/(C120+C121)</f>
        <v>0.5</v>
      </c>
      <c r="F121" s="22" t="e">
        <f t="shared" si="120"/>
        <v>#DIV/0!</v>
      </c>
      <c r="I121" s="38"/>
      <c r="J121" s="21" t="s">
        <v>22</v>
      </c>
      <c r="K121" s="22">
        <f t="shared" si="61"/>
        <v>0.5</v>
      </c>
      <c r="L121" s="22" t="e">
        <f t="shared" si="61"/>
        <v>#DIV/0!</v>
      </c>
      <c r="O121" s="21">
        <v>119</v>
      </c>
      <c r="P121" s="7">
        <f t="shared" ca="1" si="74"/>
        <v>0.75</v>
      </c>
      <c r="Q121" s="7">
        <f t="shared" ca="1" si="67"/>
        <v>0.25</v>
      </c>
      <c r="R121" s="7">
        <f t="shared" ca="1" si="64"/>
        <v>0.7142857142857143</v>
      </c>
      <c r="S121" s="7">
        <f t="shared" ca="1" si="65"/>
        <v>0.2857142857142857</v>
      </c>
    </row>
    <row r="122" spans="1:19" x14ac:dyDescent="0.15">
      <c r="A122" s="38">
        <v>61</v>
      </c>
      <c r="B122" s="21" t="s">
        <v>21</v>
      </c>
      <c r="C122" s="21">
        <f>[42]PARS_utr_stat!B122</f>
        <v>0</v>
      </c>
      <c r="D122" s="21">
        <f>[42]PARS_utr_stat!C122</f>
        <v>0</v>
      </c>
      <c r="E122" s="22">
        <f t="shared" ref="E122:F122" si="121">C122/(C122+C123)</f>
        <v>0</v>
      </c>
      <c r="F122" s="22" t="e">
        <f t="shared" si="121"/>
        <v>#DIV/0!</v>
      </c>
      <c r="I122" s="38">
        <v>61</v>
      </c>
      <c r="J122" s="21" t="s">
        <v>21</v>
      </c>
      <c r="K122" s="22">
        <f t="shared" si="61"/>
        <v>0</v>
      </c>
      <c r="L122" s="22" t="e">
        <f t="shared" si="61"/>
        <v>#DIV/0!</v>
      </c>
      <c r="O122" s="21">
        <v>120</v>
      </c>
      <c r="P122" s="7">
        <f t="shared" ca="1" si="74"/>
        <v>1</v>
      </c>
      <c r="Q122" s="7">
        <f t="shared" ca="1" si="67"/>
        <v>0</v>
      </c>
      <c r="R122" s="7">
        <f t="shared" ca="1" si="64"/>
        <v>0.8</v>
      </c>
      <c r="S122" s="7">
        <f t="shared" ca="1" si="65"/>
        <v>0.2</v>
      </c>
    </row>
    <row r="123" spans="1:19" x14ac:dyDescent="0.15">
      <c r="A123" s="38"/>
      <c r="B123" s="21" t="s">
        <v>22</v>
      </c>
      <c r="C123" s="21">
        <f>[42]PARS_utr_stat!B123</f>
        <v>2</v>
      </c>
      <c r="D123" s="21">
        <f>[42]PARS_utr_stat!C123</f>
        <v>0</v>
      </c>
      <c r="E123" s="22">
        <f t="shared" ref="E123:F123" si="122">C123/(C122+C123)</f>
        <v>1</v>
      </c>
      <c r="F123" s="22" t="e">
        <f t="shared" si="122"/>
        <v>#DIV/0!</v>
      </c>
      <c r="I123" s="38"/>
      <c r="J123" s="21" t="s">
        <v>22</v>
      </c>
      <c r="K123" s="22">
        <f t="shared" si="61"/>
        <v>1</v>
      </c>
      <c r="L123" s="22" t="e">
        <f t="shared" si="61"/>
        <v>#DIV/0!</v>
      </c>
      <c r="O123" s="21">
        <v>121</v>
      </c>
      <c r="P123" s="7">
        <f t="shared" ca="1" si="74"/>
        <v>0.6</v>
      </c>
      <c r="Q123" s="7">
        <f t="shared" ca="1" si="67"/>
        <v>0.4</v>
      </c>
      <c r="R123" s="7">
        <f t="shared" ca="1" si="64"/>
        <v>0.375</v>
      </c>
      <c r="S123" s="7">
        <f t="shared" ca="1" si="65"/>
        <v>0.625</v>
      </c>
    </row>
    <row r="124" spans="1:19" x14ac:dyDescent="0.15">
      <c r="A124" s="38">
        <v>62</v>
      </c>
      <c r="B124" s="21" t="s">
        <v>21</v>
      </c>
      <c r="C124" s="21">
        <f>[42]PARS_utr_stat!B124</f>
        <v>2</v>
      </c>
      <c r="D124" s="21">
        <f>[42]PARS_utr_stat!C124</f>
        <v>0</v>
      </c>
      <c r="E124" s="22">
        <f t="shared" ref="E124:F124" si="123">C124/(C124+C125)</f>
        <v>0.4</v>
      </c>
      <c r="F124" s="22">
        <f t="shared" si="123"/>
        <v>0</v>
      </c>
      <c r="I124" s="38">
        <v>62</v>
      </c>
      <c r="J124" s="21" t="s">
        <v>21</v>
      </c>
      <c r="K124" s="22">
        <f t="shared" si="61"/>
        <v>0.4</v>
      </c>
      <c r="L124" s="22">
        <f t="shared" si="61"/>
        <v>0</v>
      </c>
      <c r="O124" s="21">
        <v>122</v>
      </c>
      <c r="P124" s="7">
        <f t="shared" ca="1" si="74"/>
        <v>0.63636363636363635</v>
      </c>
      <c r="Q124" s="7">
        <f t="shared" ca="1" si="67"/>
        <v>0.36363636363636365</v>
      </c>
      <c r="R124" s="7">
        <f t="shared" ca="1" si="64"/>
        <v>0.4</v>
      </c>
      <c r="S124" s="7">
        <f t="shared" ca="1" si="65"/>
        <v>0.6</v>
      </c>
    </row>
    <row r="125" spans="1:19" x14ac:dyDescent="0.15">
      <c r="A125" s="38"/>
      <c r="B125" s="21" t="s">
        <v>22</v>
      </c>
      <c r="C125" s="21">
        <f>[42]PARS_utr_stat!B125</f>
        <v>3</v>
      </c>
      <c r="D125" s="21">
        <f>[42]PARS_utr_stat!C125</f>
        <v>4</v>
      </c>
      <c r="E125" s="22">
        <f t="shared" ref="E125:F125" si="124">C125/(C124+C125)</f>
        <v>0.6</v>
      </c>
      <c r="F125" s="22">
        <f t="shared" si="124"/>
        <v>1</v>
      </c>
      <c r="I125" s="38"/>
      <c r="J125" s="21" t="s">
        <v>22</v>
      </c>
      <c r="K125" s="22">
        <f t="shared" si="61"/>
        <v>0.6</v>
      </c>
      <c r="L125" s="22">
        <f t="shared" si="61"/>
        <v>1</v>
      </c>
      <c r="O125" s="21">
        <v>123</v>
      </c>
      <c r="P125" s="7">
        <f t="shared" ca="1" si="74"/>
        <v>0.5</v>
      </c>
      <c r="Q125" s="7">
        <f t="shared" ca="1" si="67"/>
        <v>0.5</v>
      </c>
      <c r="R125" s="7">
        <f t="shared" ca="1" si="64"/>
        <v>0.42857142857142855</v>
      </c>
      <c r="S125" s="7">
        <f t="shared" ca="1" si="65"/>
        <v>0.5714285714285714</v>
      </c>
    </row>
    <row r="126" spans="1:19" x14ac:dyDescent="0.15">
      <c r="A126" s="38">
        <v>63</v>
      </c>
      <c r="B126" s="21" t="s">
        <v>21</v>
      </c>
      <c r="C126" s="21">
        <f>[42]PARS_utr_stat!B126</f>
        <v>0</v>
      </c>
      <c r="D126" s="21">
        <f>[42]PARS_utr_stat!C126</f>
        <v>0</v>
      </c>
      <c r="E126" s="22" t="e">
        <f t="shared" ref="E126:F126" si="125">C126/(C126+C127)</f>
        <v>#DIV/0!</v>
      </c>
      <c r="F126" s="22">
        <f t="shared" si="125"/>
        <v>0</v>
      </c>
      <c r="I126" s="38">
        <v>63</v>
      </c>
      <c r="J126" s="21" t="s">
        <v>21</v>
      </c>
      <c r="K126" s="22" t="e">
        <f t="shared" si="61"/>
        <v>#DIV/0!</v>
      </c>
      <c r="L126" s="22">
        <f t="shared" si="61"/>
        <v>0</v>
      </c>
      <c r="O126" s="21">
        <v>124</v>
      </c>
      <c r="P126" s="7">
        <f t="shared" ca="1" si="74"/>
        <v>0.8</v>
      </c>
      <c r="Q126" s="7">
        <f t="shared" ca="1" si="67"/>
        <v>0.2</v>
      </c>
      <c r="R126" s="7">
        <f t="shared" ca="1" si="64"/>
        <v>0.42857142857142855</v>
      </c>
      <c r="S126" s="7">
        <f t="shared" ca="1" si="65"/>
        <v>0.5714285714285714</v>
      </c>
    </row>
    <row r="127" spans="1:19" x14ac:dyDescent="0.15">
      <c r="A127" s="38"/>
      <c r="B127" s="21" t="s">
        <v>22</v>
      </c>
      <c r="C127" s="21">
        <f>[42]PARS_utr_stat!B127</f>
        <v>0</v>
      </c>
      <c r="D127" s="21">
        <f>[42]PARS_utr_stat!C127</f>
        <v>1</v>
      </c>
      <c r="E127" s="22" t="e">
        <f t="shared" ref="E127:F127" si="126">C127/(C126+C127)</f>
        <v>#DIV/0!</v>
      </c>
      <c r="F127" s="22">
        <f t="shared" si="126"/>
        <v>1</v>
      </c>
      <c r="I127" s="38"/>
      <c r="J127" s="21" t="s">
        <v>22</v>
      </c>
      <c r="K127" s="22" t="e">
        <f t="shared" si="61"/>
        <v>#DIV/0!</v>
      </c>
      <c r="L127" s="22">
        <f t="shared" si="61"/>
        <v>1</v>
      </c>
      <c r="O127" s="21">
        <v>125</v>
      </c>
      <c r="P127" s="7">
        <f t="shared" ca="1" si="74"/>
        <v>0.55000000000000004</v>
      </c>
      <c r="Q127" s="7">
        <f t="shared" ca="1" si="67"/>
        <v>0.45</v>
      </c>
      <c r="R127" s="7">
        <f t="shared" ca="1" si="64"/>
        <v>0.52941176470588236</v>
      </c>
      <c r="S127" s="7">
        <f t="shared" ca="1" si="65"/>
        <v>0.47058823529411764</v>
      </c>
    </row>
    <row r="128" spans="1:19" x14ac:dyDescent="0.15">
      <c r="A128" s="38">
        <v>64</v>
      </c>
      <c r="B128" s="21" t="s">
        <v>21</v>
      </c>
      <c r="C128" s="21">
        <f>[42]PARS_utr_stat!B128</f>
        <v>1</v>
      </c>
      <c r="D128" s="21">
        <f>[42]PARS_utr_stat!C128</f>
        <v>2</v>
      </c>
      <c r="E128" s="22">
        <f t="shared" ref="E128:F128" si="127">C128/(C128+C129)</f>
        <v>0.25</v>
      </c>
      <c r="F128" s="22">
        <f t="shared" si="127"/>
        <v>0.66666666666666663</v>
      </c>
      <c r="I128" s="38">
        <v>64</v>
      </c>
      <c r="J128" s="21" t="s">
        <v>21</v>
      </c>
      <c r="K128" s="22">
        <f t="shared" si="61"/>
        <v>0.25</v>
      </c>
      <c r="L128" s="22">
        <f t="shared" si="61"/>
        <v>0.66666666666666663</v>
      </c>
      <c r="O128" s="21">
        <v>126</v>
      </c>
      <c r="P128" s="7">
        <f t="shared" ca="1" si="74"/>
        <v>0.70370370370370372</v>
      </c>
      <c r="Q128" s="7">
        <f t="shared" ca="1" si="67"/>
        <v>0.29629629629629628</v>
      </c>
      <c r="R128" s="7">
        <f t="shared" ca="1" si="64"/>
        <v>0.7142857142857143</v>
      </c>
      <c r="S128" s="7">
        <f t="shared" ca="1" si="65"/>
        <v>0.2857142857142857</v>
      </c>
    </row>
    <row r="129" spans="1:19" x14ac:dyDescent="0.15">
      <c r="A129" s="38"/>
      <c r="B129" s="21" t="s">
        <v>22</v>
      </c>
      <c r="C129" s="21">
        <f>[42]PARS_utr_stat!B129</f>
        <v>3</v>
      </c>
      <c r="D129" s="21">
        <f>[42]PARS_utr_stat!C129</f>
        <v>1</v>
      </c>
      <c r="E129" s="22">
        <f t="shared" ref="E129:F129" si="128">C129/(C128+C129)</f>
        <v>0.75</v>
      </c>
      <c r="F129" s="22">
        <f t="shared" si="128"/>
        <v>0.33333333333333331</v>
      </c>
      <c r="I129" s="38"/>
      <c r="J129" s="21" t="s">
        <v>22</v>
      </c>
      <c r="K129" s="22">
        <f t="shared" si="61"/>
        <v>0.75</v>
      </c>
      <c r="L129" s="22">
        <f t="shared" si="61"/>
        <v>0.33333333333333331</v>
      </c>
      <c r="O129" s="21">
        <v>127</v>
      </c>
      <c r="P129" s="7">
        <f t="shared" ca="1" si="74"/>
        <v>0.61627906976744184</v>
      </c>
      <c r="Q129" s="7">
        <f t="shared" ca="1" si="67"/>
        <v>0.38372093023255816</v>
      </c>
      <c r="R129" s="7">
        <f t="shared" ca="1" si="64"/>
        <v>0.53061224489795922</v>
      </c>
      <c r="S129" s="7">
        <f t="shared" ca="1" si="65"/>
        <v>0.46938775510204084</v>
      </c>
    </row>
    <row r="130" spans="1:19" x14ac:dyDescent="0.15">
      <c r="A130" s="38">
        <v>65</v>
      </c>
      <c r="B130" s="21" t="s">
        <v>21</v>
      </c>
      <c r="C130" s="21">
        <f>[42]PARS_utr_stat!B130</f>
        <v>2</v>
      </c>
      <c r="D130" s="21">
        <f>[42]PARS_utr_stat!C130</f>
        <v>1</v>
      </c>
      <c r="E130" s="22">
        <f t="shared" ref="E130:F130" si="129">C130/(C130+C131)</f>
        <v>0.66666666666666663</v>
      </c>
      <c r="F130" s="22">
        <f t="shared" si="129"/>
        <v>0.5</v>
      </c>
      <c r="I130" s="38">
        <v>65</v>
      </c>
      <c r="J130" s="21" t="s">
        <v>21</v>
      </c>
      <c r="K130" s="22">
        <f t="shared" ref="K130:L193" si="130">E130</f>
        <v>0.66666666666666663</v>
      </c>
      <c r="L130" s="22">
        <f t="shared" si="130"/>
        <v>0.5</v>
      </c>
    </row>
    <row r="131" spans="1:19" x14ac:dyDescent="0.15">
      <c r="A131" s="38"/>
      <c r="B131" s="21" t="s">
        <v>22</v>
      </c>
      <c r="C131" s="21">
        <f>[42]PARS_utr_stat!B131</f>
        <v>1</v>
      </c>
      <c r="D131" s="21">
        <f>[42]PARS_utr_stat!C131</f>
        <v>1</v>
      </c>
      <c r="E131" s="22">
        <f t="shared" ref="E131:F131" si="131">C131/(C130+C131)</f>
        <v>0.33333333333333331</v>
      </c>
      <c r="F131" s="22">
        <f t="shared" si="131"/>
        <v>0.5</v>
      </c>
      <c r="I131" s="38"/>
      <c r="J131" s="21" t="s">
        <v>22</v>
      </c>
      <c r="K131" s="22">
        <f t="shared" si="130"/>
        <v>0.33333333333333331</v>
      </c>
      <c r="L131" s="22">
        <f t="shared" si="130"/>
        <v>0.5</v>
      </c>
    </row>
    <row r="132" spans="1:19" x14ac:dyDescent="0.15">
      <c r="A132" s="38">
        <v>66</v>
      </c>
      <c r="B132" s="21" t="s">
        <v>21</v>
      </c>
      <c r="C132" s="21">
        <f>[42]PARS_utr_stat!B132</f>
        <v>2</v>
      </c>
      <c r="D132" s="21">
        <f>[42]PARS_utr_stat!C132</f>
        <v>1</v>
      </c>
      <c r="E132" s="22">
        <f t="shared" ref="E132:F132" si="132">C132/(C132+C133)</f>
        <v>0.5</v>
      </c>
      <c r="F132" s="22">
        <f t="shared" si="132"/>
        <v>0.5</v>
      </c>
      <c r="I132" s="38">
        <v>66</v>
      </c>
      <c r="J132" s="21" t="s">
        <v>21</v>
      </c>
      <c r="K132" s="22">
        <f t="shared" si="130"/>
        <v>0.5</v>
      </c>
      <c r="L132" s="22">
        <f t="shared" si="130"/>
        <v>0.5</v>
      </c>
    </row>
    <row r="133" spans="1:19" x14ac:dyDescent="0.15">
      <c r="A133" s="38"/>
      <c r="B133" s="21" t="s">
        <v>22</v>
      </c>
      <c r="C133" s="21">
        <f>[42]PARS_utr_stat!B133</f>
        <v>2</v>
      </c>
      <c r="D133" s="21">
        <f>[42]PARS_utr_stat!C133</f>
        <v>1</v>
      </c>
      <c r="E133" s="22">
        <f t="shared" ref="E133:F133" si="133">C133/(C132+C133)</f>
        <v>0.5</v>
      </c>
      <c r="F133" s="22">
        <f t="shared" si="133"/>
        <v>0.5</v>
      </c>
      <c r="I133" s="38"/>
      <c r="J133" s="21" t="s">
        <v>22</v>
      </c>
      <c r="K133" s="22">
        <f t="shared" si="130"/>
        <v>0.5</v>
      </c>
      <c r="L133" s="22">
        <f t="shared" si="130"/>
        <v>0.5</v>
      </c>
      <c r="P133" s="24"/>
      <c r="Q133" s="24"/>
      <c r="R133" s="24"/>
      <c r="S133" s="24"/>
    </row>
    <row r="134" spans="1:19" x14ac:dyDescent="0.15">
      <c r="A134" s="38">
        <v>67</v>
      </c>
      <c r="B134" s="21" t="s">
        <v>21</v>
      </c>
      <c r="C134" s="21">
        <f>[42]PARS_utr_stat!B134</f>
        <v>0</v>
      </c>
      <c r="D134" s="21">
        <f>[42]PARS_utr_stat!C134</f>
        <v>1</v>
      </c>
      <c r="E134" s="22">
        <f t="shared" ref="E134:F134" si="134">C134/(C134+C135)</f>
        <v>0</v>
      </c>
      <c r="F134" s="22">
        <f t="shared" si="134"/>
        <v>1</v>
      </c>
      <c r="I134" s="38">
        <v>67</v>
      </c>
      <c r="J134" s="21" t="s">
        <v>21</v>
      </c>
      <c r="K134" s="22">
        <f t="shared" si="130"/>
        <v>0</v>
      </c>
      <c r="L134" s="22">
        <f t="shared" si="130"/>
        <v>1</v>
      </c>
      <c r="P134" s="24"/>
      <c r="Q134" s="24"/>
      <c r="R134" s="24"/>
      <c r="S134" s="24"/>
    </row>
    <row r="135" spans="1:19" x14ac:dyDescent="0.15">
      <c r="A135" s="38"/>
      <c r="B135" s="21" t="s">
        <v>22</v>
      </c>
      <c r="C135" s="21">
        <f>[42]PARS_utr_stat!B135</f>
        <v>1</v>
      </c>
      <c r="D135" s="21">
        <f>[42]PARS_utr_stat!C135</f>
        <v>0</v>
      </c>
      <c r="E135" s="22">
        <f t="shared" ref="E135:F135" si="135">C135/(C134+C135)</f>
        <v>1</v>
      </c>
      <c r="F135" s="22">
        <f t="shared" si="135"/>
        <v>0</v>
      </c>
      <c r="I135" s="38"/>
      <c r="J135" s="21" t="s">
        <v>22</v>
      </c>
      <c r="K135" s="22">
        <f t="shared" si="130"/>
        <v>1</v>
      </c>
      <c r="L135" s="22">
        <f t="shared" si="130"/>
        <v>0</v>
      </c>
      <c r="P135" s="24"/>
      <c r="Q135" s="24"/>
      <c r="R135" s="24"/>
      <c r="S135" s="24"/>
    </row>
    <row r="136" spans="1:19" x14ac:dyDescent="0.15">
      <c r="A136" s="38">
        <v>68</v>
      </c>
      <c r="B136" s="21" t="s">
        <v>21</v>
      </c>
      <c r="C136" s="21">
        <f>[42]PARS_utr_stat!B136</f>
        <v>0</v>
      </c>
      <c r="D136" s="21">
        <f>[42]PARS_utr_stat!C136</f>
        <v>2</v>
      </c>
      <c r="E136" s="22">
        <f t="shared" ref="E136:F136" si="136">C136/(C136+C137)</f>
        <v>0</v>
      </c>
      <c r="F136" s="22">
        <f t="shared" si="136"/>
        <v>0.66666666666666663</v>
      </c>
      <c r="I136" s="38">
        <v>68</v>
      </c>
      <c r="J136" s="21" t="s">
        <v>21</v>
      </c>
      <c r="K136" s="22">
        <f t="shared" si="130"/>
        <v>0</v>
      </c>
      <c r="L136" s="22">
        <f t="shared" si="130"/>
        <v>0.66666666666666663</v>
      </c>
      <c r="P136" s="24"/>
      <c r="Q136" s="24"/>
      <c r="R136" s="24"/>
      <c r="S136" s="24"/>
    </row>
    <row r="137" spans="1:19" x14ac:dyDescent="0.15">
      <c r="A137" s="38"/>
      <c r="B137" s="21" t="s">
        <v>22</v>
      </c>
      <c r="C137" s="21">
        <f>[42]PARS_utr_stat!B137</f>
        <v>1</v>
      </c>
      <c r="D137" s="21">
        <f>[42]PARS_utr_stat!C137</f>
        <v>1</v>
      </c>
      <c r="E137" s="22">
        <f t="shared" ref="E137:F137" si="137">C137/(C136+C137)</f>
        <v>1</v>
      </c>
      <c r="F137" s="22">
        <f t="shared" si="137"/>
        <v>0.33333333333333331</v>
      </c>
      <c r="I137" s="38"/>
      <c r="J137" s="21" t="s">
        <v>22</v>
      </c>
      <c r="K137" s="22">
        <f t="shared" si="130"/>
        <v>1</v>
      </c>
      <c r="L137" s="22">
        <f t="shared" si="130"/>
        <v>0.33333333333333331</v>
      </c>
      <c r="P137" s="24"/>
      <c r="Q137" s="24"/>
      <c r="R137" s="24"/>
      <c r="S137" s="24"/>
    </row>
    <row r="138" spans="1:19" x14ac:dyDescent="0.15">
      <c r="A138" s="38">
        <v>69</v>
      </c>
      <c r="B138" s="21" t="s">
        <v>21</v>
      </c>
      <c r="C138" s="21">
        <f>[42]PARS_utr_stat!B138</f>
        <v>1</v>
      </c>
      <c r="D138" s="21">
        <f>[42]PARS_utr_stat!C138</f>
        <v>1</v>
      </c>
      <c r="E138" s="22">
        <f t="shared" ref="E138:F138" si="138">C138/(C138+C139)</f>
        <v>0.5</v>
      </c>
      <c r="F138" s="22">
        <f t="shared" si="138"/>
        <v>0.5</v>
      </c>
      <c r="I138" s="38">
        <v>69</v>
      </c>
      <c r="J138" s="21" t="s">
        <v>21</v>
      </c>
      <c r="K138" s="22">
        <f t="shared" si="130"/>
        <v>0.5</v>
      </c>
      <c r="L138" s="22">
        <f t="shared" si="130"/>
        <v>0.5</v>
      </c>
      <c r="P138" s="24"/>
      <c r="Q138" s="24"/>
      <c r="R138" s="24"/>
      <c r="S138" s="24"/>
    </row>
    <row r="139" spans="1:19" x14ac:dyDescent="0.15">
      <c r="A139" s="38"/>
      <c r="B139" s="21" t="s">
        <v>22</v>
      </c>
      <c r="C139" s="21">
        <f>[42]PARS_utr_stat!B139</f>
        <v>1</v>
      </c>
      <c r="D139" s="21">
        <f>[42]PARS_utr_stat!C139</f>
        <v>1</v>
      </c>
      <c r="E139" s="22">
        <f t="shared" ref="E139:F139" si="139">C139/(C138+C139)</f>
        <v>0.5</v>
      </c>
      <c r="F139" s="22">
        <f t="shared" si="139"/>
        <v>0.5</v>
      </c>
      <c r="I139" s="38"/>
      <c r="J139" s="21" t="s">
        <v>22</v>
      </c>
      <c r="K139" s="22">
        <f t="shared" si="130"/>
        <v>0.5</v>
      </c>
      <c r="L139" s="22">
        <f t="shared" si="130"/>
        <v>0.5</v>
      </c>
      <c r="P139" s="24"/>
      <c r="Q139" s="24"/>
      <c r="R139" s="24"/>
      <c r="S139" s="24"/>
    </row>
    <row r="140" spans="1:19" x14ac:dyDescent="0.15">
      <c r="A140" s="38">
        <v>70</v>
      </c>
      <c r="B140" s="21" t="s">
        <v>21</v>
      </c>
      <c r="C140" s="21">
        <f>[42]PARS_utr_stat!B140</f>
        <v>0</v>
      </c>
      <c r="D140" s="21">
        <f>[42]PARS_utr_stat!C140</f>
        <v>0</v>
      </c>
      <c r="E140" s="22" t="e">
        <f t="shared" ref="E140:F140" si="140">C140/(C140+C141)</f>
        <v>#DIV/0!</v>
      </c>
      <c r="F140" s="22" t="e">
        <f t="shared" si="140"/>
        <v>#DIV/0!</v>
      </c>
      <c r="I140" s="38">
        <v>70</v>
      </c>
      <c r="J140" s="21" t="s">
        <v>21</v>
      </c>
      <c r="K140" s="22" t="e">
        <f t="shared" si="130"/>
        <v>#DIV/0!</v>
      </c>
      <c r="L140" s="22" t="e">
        <f t="shared" si="130"/>
        <v>#DIV/0!</v>
      </c>
      <c r="P140" s="24"/>
      <c r="Q140" s="24"/>
      <c r="R140" s="24"/>
      <c r="S140" s="24"/>
    </row>
    <row r="141" spans="1:19" x14ac:dyDescent="0.15">
      <c r="A141" s="38"/>
      <c r="B141" s="21" t="s">
        <v>22</v>
      </c>
      <c r="C141" s="21">
        <f>[42]PARS_utr_stat!B141</f>
        <v>0</v>
      </c>
      <c r="D141" s="21">
        <f>[42]PARS_utr_stat!C141</f>
        <v>0</v>
      </c>
      <c r="E141" s="22" t="e">
        <f t="shared" ref="E141:F141" si="141">C141/(C140+C141)</f>
        <v>#DIV/0!</v>
      </c>
      <c r="F141" s="22" t="e">
        <f t="shared" si="141"/>
        <v>#DIV/0!</v>
      </c>
      <c r="I141" s="38"/>
      <c r="J141" s="21" t="s">
        <v>22</v>
      </c>
      <c r="K141" s="22" t="e">
        <f t="shared" si="130"/>
        <v>#DIV/0!</v>
      </c>
      <c r="L141" s="22" t="e">
        <f t="shared" si="130"/>
        <v>#DIV/0!</v>
      </c>
      <c r="P141" s="24"/>
      <c r="Q141" s="24"/>
      <c r="R141" s="24"/>
      <c r="S141" s="24"/>
    </row>
    <row r="142" spans="1:19" x14ac:dyDescent="0.15">
      <c r="A142" s="38">
        <v>71</v>
      </c>
      <c r="B142" s="21" t="s">
        <v>21</v>
      </c>
      <c r="C142" s="21">
        <f>[42]PARS_utr_stat!B142</f>
        <v>1</v>
      </c>
      <c r="D142" s="21">
        <f>[42]PARS_utr_stat!C142</f>
        <v>3</v>
      </c>
      <c r="E142" s="22">
        <f t="shared" ref="E142:F142" si="142">C142/(C142+C143)</f>
        <v>0.5</v>
      </c>
      <c r="F142" s="22">
        <f t="shared" si="142"/>
        <v>0.75</v>
      </c>
      <c r="I142" s="38">
        <v>71</v>
      </c>
      <c r="J142" s="21" t="s">
        <v>21</v>
      </c>
      <c r="K142" s="22">
        <f t="shared" si="130"/>
        <v>0.5</v>
      </c>
      <c r="L142" s="22">
        <f t="shared" si="130"/>
        <v>0.75</v>
      </c>
      <c r="P142" s="24"/>
      <c r="Q142" s="24"/>
      <c r="R142" s="24"/>
      <c r="S142" s="24"/>
    </row>
    <row r="143" spans="1:19" x14ac:dyDescent="0.15">
      <c r="A143" s="38"/>
      <c r="B143" s="21" t="s">
        <v>22</v>
      </c>
      <c r="C143" s="21">
        <f>[42]PARS_utr_stat!B143</f>
        <v>1</v>
      </c>
      <c r="D143" s="21">
        <f>[42]PARS_utr_stat!C143</f>
        <v>1</v>
      </c>
      <c r="E143" s="22">
        <f t="shared" ref="E143:F143" si="143">C143/(C142+C143)</f>
        <v>0.5</v>
      </c>
      <c r="F143" s="22">
        <f t="shared" si="143"/>
        <v>0.25</v>
      </c>
      <c r="I143" s="38"/>
      <c r="J143" s="21" t="s">
        <v>22</v>
      </c>
      <c r="K143" s="22">
        <f t="shared" si="130"/>
        <v>0.5</v>
      </c>
      <c r="L143" s="22">
        <f t="shared" si="130"/>
        <v>0.25</v>
      </c>
      <c r="P143" s="24"/>
      <c r="Q143" s="24"/>
      <c r="R143" s="24"/>
      <c r="S143" s="24"/>
    </row>
    <row r="144" spans="1:19" x14ac:dyDescent="0.15">
      <c r="A144" s="38">
        <v>72</v>
      </c>
      <c r="B144" s="21" t="s">
        <v>21</v>
      </c>
      <c r="C144" s="21">
        <f>[42]PARS_utr_stat!B144</f>
        <v>1</v>
      </c>
      <c r="D144" s="21">
        <f>[42]PARS_utr_stat!C144</f>
        <v>0</v>
      </c>
      <c r="E144" s="22">
        <f t="shared" ref="E144:F144" si="144">C144/(C144+C145)</f>
        <v>0.5</v>
      </c>
      <c r="F144" s="22">
        <f t="shared" si="144"/>
        <v>0</v>
      </c>
      <c r="I144" s="38">
        <v>72</v>
      </c>
      <c r="J144" s="21" t="s">
        <v>21</v>
      </c>
      <c r="K144" s="22">
        <f t="shared" si="130"/>
        <v>0.5</v>
      </c>
      <c r="L144" s="22">
        <f t="shared" si="130"/>
        <v>0</v>
      </c>
      <c r="P144" s="24"/>
      <c r="Q144" s="24"/>
      <c r="R144" s="24"/>
      <c r="S144" s="24"/>
    </row>
    <row r="145" spans="1:19" x14ac:dyDescent="0.15">
      <c r="A145" s="38"/>
      <c r="B145" s="21" t="s">
        <v>22</v>
      </c>
      <c r="C145" s="21">
        <f>[42]PARS_utr_stat!B145</f>
        <v>1</v>
      </c>
      <c r="D145" s="21">
        <f>[42]PARS_utr_stat!C145</f>
        <v>2</v>
      </c>
      <c r="E145" s="22">
        <f t="shared" ref="E145:F145" si="145">C145/(C144+C145)</f>
        <v>0.5</v>
      </c>
      <c r="F145" s="22">
        <f t="shared" si="145"/>
        <v>1</v>
      </c>
      <c r="I145" s="38"/>
      <c r="J145" s="21" t="s">
        <v>22</v>
      </c>
      <c r="K145" s="22">
        <f t="shared" si="130"/>
        <v>0.5</v>
      </c>
      <c r="L145" s="22">
        <f t="shared" si="130"/>
        <v>1</v>
      </c>
      <c r="P145" s="24"/>
      <c r="Q145" s="24"/>
      <c r="R145" s="24"/>
      <c r="S145" s="24"/>
    </row>
    <row r="146" spans="1:19" x14ac:dyDescent="0.15">
      <c r="A146" s="38">
        <v>73</v>
      </c>
      <c r="B146" s="21" t="s">
        <v>21</v>
      </c>
      <c r="C146" s="21">
        <f>[42]PARS_utr_stat!B146</f>
        <v>3</v>
      </c>
      <c r="D146" s="21">
        <f>[42]PARS_utr_stat!C146</f>
        <v>0</v>
      </c>
      <c r="E146" s="22">
        <f t="shared" ref="E146:F146" si="146">C146/(C146+C147)</f>
        <v>1</v>
      </c>
      <c r="F146" s="22" t="e">
        <f t="shared" si="146"/>
        <v>#DIV/0!</v>
      </c>
      <c r="I146" s="38">
        <v>73</v>
      </c>
      <c r="J146" s="21" t="s">
        <v>21</v>
      </c>
      <c r="K146" s="22">
        <f t="shared" si="130"/>
        <v>1</v>
      </c>
      <c r="L146" s="22" t="e">
        <f t="shared" si="130"/>
        <v>#DIV/0!</v>
      </c>
      <c r="P146" s="24"/>
      <c r="Q146" s="24"/>
      <c r="R146" s="24"/>
      <c r="S146" s="24"/>
    </row>
    <row r="147" spans="1:19" x14ac:dyDescent="0.15">
      <c r="A147" s="38"/>
      <c r="B147" s="21" t="s">
        <v>22</v>
      </c>
      <c r="C147" s="21">
        <f>[42]PARS_utr_stat!B147</f>
        <v>0</v>
      </c>
      <c r="D147" s="21">
        <f>[42]PARS_utr_stat!C147</f>
        <v>0</v>
      </c>
      <c r="E147" s="22">
        <f t="shared" ref="E147:F147" si="147">C147/(C146+C147)</f>
        <v>0</v>
      </c>
      <c r="F147" s="22" t="e">
        <f t="shared" si="147"/>
        <v>#DIV/0!</v>
      </c>
      <c r="I147" s="38"/>
      <c r="J147" s="21" t="s">
        <v>22</v>
      </c>
      <c r="K147" s="22">
        <f t="shared" si="130"/>
        <v>0</v>
      </c>
      <c r="L147" s="22" t="e">
        <f t="shared" si="130"/>
        <v>#DIV/0!</v>
      </c>
      <c r="P147" s="24"/>
      <c r="Q147" s="24"/>
      <c r="R147" s="24"/>
      <c r="S147" s="24"/>
    </row>
    <row r="148" spans="1:19" x14ac:dyDescent="0.15">
      <c r="A148" s="38">
        <v>74</v>
      </c>
      <c r="B148" s="21" t="s">
        <v>21</v>
      </c>
      <c r="C148" s="21">
        <f>[42]PARS_utr_stat!B148</f>
        <v>4</v>
      </c>
      <c r="D148" s="21">
        <f>[42]PARS_utr_stat!C148</f>
        <v>0</v>
      </c>
      <c r="E148" s="22">
        <f t="shared" ref="E148:F148" si="148">C148/(C148+C149)</f>
        <v>0.66666666666666663</v>
      </c>
      <c r="F148" s="22">
        <f t="shared" si="148"/>
        <v>0</v>
      </c>
      <c r="I148" s="38">
        <v>74</v>
      </c>
      <c r="J148" s="21" t="s">
        <v>21</v>
      </c>
      <c r="K148" s="22">
        <f t="shared" si="130"/>
        <v>0.66666666666666663</v>
      </c>
      <c r="L148" s="22">
        <f t="shared" si="130"/>
        <v>0</v>
      </c>
      <c r="P148" s="24"/>
      <c r="Q148" s="24"/>
      <c r="R148" s="24"/>
      <c r="S148" s="24"/>
    </row>
    <row r="149" spans="1:19" x14ac:dyDescent="0.15">
      <c r="A149" s="38"/>
      <c r="B149" s="21" t="s">
        <v>22</v>
      </c>
      <c r="C149" s="21">
        <f>[42]PARS_utr_stat!B149</f>
        <v>2</v>
      </c>
      <c r="D149" s="21">
        <f>[42]PARS_utr_stat!C149</f>
        <v>3</v>
      </c>
      <c r="E149" s="22">
        <f t="shared" ref="E149:F149" si="149">C149/(C148+C149)</f>
        <v>0.33333333333333331</v>
      </c>
      <c r="F149" s="22">
        <f t="shared" si="149"/>
        <v>1</v>
      </c>
      <c r="I149" s="38"/>
      <c r="J149" s="21" t="s">
        <v>22</v>
      </c>
      <c r="K149" s="22">
        <f t="shared" si="130"/>
        <v>0.33333333333333331</v>
      </c>
      <c r="L149" s="22">
        <f t="shared" si="130"/>
        <v>1</v>
      </c>
      <c r="P149" s="24"/>
      <c r="Q149" s="24"/>
      <c r="R149" s="24"/>
      <c r="S149" s="24"/>
    </row>
    <row r="150" spans="1:19" x14ac:dyDescent="0.15">
      <c r="A150" s="38">
        <v>75</v>
      </c>
      <c r="B150" s="21" t="s">
        <v>21</v>
      </c>
      <c r="C150" s="21">
        <f>[42]PARS_utr_stat!B150</f>
        <v>1</v>
      </c>
      <c r="D150" s="21">
        <f>[42]PARS_utr_stat!C150</f>
        <v>1</v>
      </c>
      <c r="E150" s="22">
        <f t="shared" ref="E150:F150" si="150">C150/(C150+C151)</f>
        <v>0.5</v>
      </c>
      <c r="F150" s="22">
        <f t="shared" si="150"/>
        <v>0.5</v>
      </c>
      <c r="I150" s="38">
        <v>75</v>
      </c>
      <c r="J150" s="21" t="s">
        <v>21</v>
      </c>
      <c r="K150" s="22">
        <f t="shared" si="130"/>
        <v>0.5</v>
      </c>
      <c r="L150" s="22">
        <f t="shared" si="130"/>
        <v>0.5</v>
      </c>
      <c r="P150" s="24"/>
      <c r="Q150" s="24"/>
      <c r="R150" s="24"/>
      <c r="S150" s="24"/>
    </row>
    <row r="151" spans="1:19" x14ac:dyDescent="0.15">
      <c r="A151" s="38"/>
      <c r="B151" s="21" t="s">
        <v>22</v>
      </c>
      <c r="C151" s="21">
        <f>[42]PARS_utr_stat!B151</f>
        <v>1</v>
      </c>
      <c r="D151" s="21">
        <f>[42]PARS_utr_stat!C151</f>
        <v>1</v>
      </c>
      <c r="E151" s="22">
        <f t="shared" ref="E151:F151" si="151">C151/(C150+C151)</f>
        <v>0.5</v>
      </c>
      <c r="F151" s="22">
        <f t="shared" si="151"/>
        <v>0.5</v>
      </c>
      <c r="I151" s="38"/>
      <c r="J151" s="21" t="s">
        <v>22</v>
      </c>
      <c r="K151" s="22">
        <f t="shared" si="130"/>
        <v>0.5</v>
      </c>
      <c r="L151" s="22">
        <f t="shared" si="130"/>
        <v>0.5</v>
      </c>
      <c r="P151" s="24"/>
      <c r="Q151" s="24"/>
      <c r="R151" s="24"/>
      <c r="S151" s="24"/>
    </row>
    <row r="152" spans="1:19" x14ac:dyDescent="0.15">
      <c r="A152" s="38">
        <v>76</v>
      </c>
      <c r="B152" s="21" t="s">
        <v>21</v>
      </c>
      <c r="C152" s="21">
        <f>[42]PARS_utr_stat!B152</f>
        <v>3</v>
      </c>
      <c r="D152" s="21">
        <f>[42]PARS_utr_stat!C152</f>
        <v>0</v>
      </c>
      <c r="E152" s="22">
        <f t="shared" ref="E152:F152" si="152">C152/(C152+C153)</f>
        <v>0.75</v>
      </c>
      <c r="F152" s="22">
        <f t="shared" si="152"/>
        <v>0</v>
      </c>
      <c r="I152" s="38">
        <v>76</v>
      </c>
      <c r="J152" s="21" t="s">
        <v>21</v>
      </c>
      <c r="K152" s="22">
        <f t="shared" si="130"/>
        <v>0.75</v>
      </c>
      <c r="L152" s="22">
        <f t="shared" si="130"/>
        <v>0</v>
      </c>
      <c r="P152" s="24"/>
      <c r="Q152" s="24"/>
      <c r="R152" s="24"/>
      <c r="S152" s="24"/>
    </row>
    <row r="153" spans="1:19" x14ac:dyDescent="0.15">
      <c r="A153" s="38"/>
      <c r="B153" s="21" t="s">
        <v>22</v>
      </c>
      <c r="C153" s="21">
        <f>[42]PARS_utr_stat!B153</f>
        <v>1</v>
      </c>
      <c r="D153" s="21">
        <f>[42]PARS_utr_stat!C153</f>
        <v>1</v>
      </c>
      <c r="E153" s="22">
        <f t="shared" ref="E153:F153" si="153">C153/(C152+C153)</f>
        <v>0.25</v>
      </c>
      <c r="F153" s="22">
        <f t="shared" si="153"/>
        <v>1</v>
      </c>
      <c r="I153" s="38"/>
      <c r="J153" s="21" t="s">
        <v>22</v>
      </c>
      <c r="K153" s="22">
        <f t="shared" si="130"/>
        <v>0.25</v>
      </c>
      <c r="L153" s="22">
        <f t="shared" si="130"/>
        <v>1</v>
      </c>
      <c r="P153" s="24"/>
      <c r="Q153" s="24"/>
      <c r="R153" s="24"/>
      <c r="S153" s="24"/>
    </row>
    <row r="154" spans="1:19" x14ac:dyDescent="0.15">
      <c r="A154" s="38">
        <v>77</v>
      </c>
      <c r="B154" s="21" t="s">
        <v>21</v>
      </c>
      <c r="C154" s="21">
        <f>[42]PARS_utr_stat!B154</f>
        <v>1</v>
      </c>
      <c r="D154" s="21">
        <f>[42]PARS_utr_stat!C154</f>
        <v>2</v>
      </c>
      <c r="E154" s="22">
        <f t="shared" ref="E154:F154" si="154">C154/(C154+C155)</f>
        <v>0.5</v>
      </c>
      <c r="F154" s="22">
        <f t="shared" si="154"/>
        <v>0.66666666666666663</v>
      </c>
      <c r="I154" s="38">
        <v>77</v>
      </c>
      <c r="J154" s="21" t="s">
        <v>21</v>
      </c>
      <c r="K154" s="22">
        <f t="shared" si="130"/>
        <v>0.5</v>
      </c>
      <c r="L154" s="22">
        <f t="shared" si="130"/>
        <v>0.66666666666666663</v>
      </c>
      <c r="P154" s="24"/>
      <c r="Q154" s="24"/>
      <c r="R154" s="24"/>
      <c r="S154" s="24"/>
    </row>
    <row r="155" spans="1:19" x14ac:dyDescent="0.15">
      <c r="A155" s="38"/>
      <c r="B155" s="21" t="s">
        <v>22</v>
      </c>
      <c r="C155" s="21">
        <f>[42]PARS_utr_stat!B155</f>
        <v>1</v>
      </c>
      <c r="D155" s="21">
        <f>[42]PARS_utr_stat!C155</f>
        <v>1</v>
      </c>
      <c r="E155" s="22">
        <f t="shared" ref="E155:F155" si="155">C155/(C154+C155)</f>
        <v>0.5</v>
      </c>
      <c r="F155" s="22">
        <f t="shared" si="155"/>
        <v>0.33333333333333331</v>
      </c>
      <c r="I155" s="38"/>
      <c r="J155" s="21" t="s">
        <v>22</v>
      </c>
      <c r="K155" s="22">
        <f t="shared" si="130"/>
        <v>0.5</v>
      </c>
      <c r="L155" s="22">
        <f t="shared" si="130"/>
        <v>0.33333333333333331</v>
      </c>
      <c r="P155" s="24"/>
      <c r="Q155" s="24"/>
      <c r="R155" s="24"/>
      <c r="S155" s="24"/>
    </row>
    <row r="156" spans="1:19" x14ac:dyDescent="0.15">
      <c r="A156" s="38">
        <v>78</v>
      </c>
      <c r="B156" s="21" t="s">
        <v>21</v>
      </c>
      <c r="C156" s="21">
        <f>[42]PARS_utr_stat!B156</f>
        <v>1</v>
      </c>
      <c r="D156" s="21">
        <f>[42]PARS_utr_stat!C156</f>
        <v>1</v>
      </c>
      <c r="E156" s="22">
        <f t="shared" ref="E156:F156" si="156">C156/(C156+C157)</f>
        <v>0.5</v>
      </c>
      <c r="F156" s="22">
        <f t="shared" si="156"/>
        <v>0.5</v>
      </c>
      <c r="I156" s="38">
        <v>78</v>
      </c>
      <c r="J156" s="21" t="s">
        <v>21</v>
      </c>
      <c r="K156" s="22">
        <f t="shared" si="130"/>
        <v>0.5</v>
      </c>
      <c r="L156" s="22">
        <f t="shared" si="130"/>
        <v>0.5</v>
      </c>
      <c r="P156" s="24"/>
      <c r="Q156" s="24"/>
      <c r="R156" s="24"/>
      <c r="S156" s="24"/>
    </row>
    <row r="157" spans="1:19" x14ac:dyDescent="0.15">
      <c r="A157" s="38"/>
      <c r="B157" s="21" t="s">
        <v>22</v>
      </c>
      <c r="C157" s="21">
        <f>[42]PARS_utr_stat!B157</f>
        <v>1</v>
      </c>
      <c r="D157" s="21">
        <f>[42]PARS_utr_stat!C157</f>
        <v>1</v>
      </c>
      <c r="E157" s="22">
        <f t="shared" ref="E157:F157" si="157">C157/(C156+C157)</f>
        <v>0.5</v>
      </c>
      <c r="F157" s="22">
        <f t="shared" si="157"/>
        <v>0.5</v>
      </c>
      <c r="I157" s="38"/>
      <c r="J157" s="21" t="s">
        <v>22</v>
      </c>
      <c r="K157" s="22">
        <f t="shared" si="130"/>
        <v>0.5</v>
      </c>
      <c r="L157" s="22">
        <f t="shared" si="130"/>
        <v>0.5</v>
      </c>
      <c r="P157" s="24"/>
      <c r="Q157" s="24"/>
      <c r="R157" s="24"/>
      <c r="S157" s="24"/>
    </row>
    <row r="158" spans="1:19" x14ac:dyDescent="0.15">
      <c r="A158" s="38">
        <v>79</v>
      </c>
      <c r="B158" s="21" t="s">
        <v>21</v>
      </c>
      <c r="C158" s="21">
        <f>[42]PARS_utr_stat!B158</f>
        <v>1</v>
      </c>
      <c r="D158" s="21">
        <f>[42]PARS_utr_stat!C158</f>
        <v>1</v>
      </c>
      <c r="E158" s="22">
        <f t="shared" ref="E158:F158" si="158">C158/(C158+C159)</f>
        <v>1</v>
      </c>
      <c r="F158" s="22">
        <f t="shared" si="158"/>
        <v>0.33333333333333331</v>
      </c>
      <c r="I158" s="38">
        <v>79</v>
      </c>
      <c r="J158" s="21" t="s">
        <v>21</v>
      </c>
      <c r="K158" s="22">
        <f t="shared" si="130"/>
        <v>1</v>
      </c>
      <c r="L158" s="22">
        <f t="shared" si="130"/>
        <v>0.33333333333333331</v>
      </c>
      <c r="P158" s="24"/>
      <c r="Q158" s="24"/>
      <c r="R158" s="24"/>
      <c r="S158" s="24"/>
    </row>
    <row r="159" spans="1:19" x14ac:dyDescent="0.15">
      <c r="A159" s="38"/>
      <c r="B159" s="21" t="s">
        <v>22</v>
      </c>
      <c r="C159" s="21">
        <f>[42]PARS_utr_stat!B159</f>
        <v>0</v>
      </c>
      <c r="D159" s="21">
        <f>[42]PARS_utr_stat!C159</f>
        <v>2</v>
      </c>
      <c r="E159" s="22">
        <f t="shared" ref="E159:F159" si="159">C159/(C158+C159)</f>
        <v>0</v>
      </c>
      <c r="F159" s="22">
        <f t="shared" si="159"/>
        <v>0.66666666666666663</v>
      </c>
      <c r="I159" s="38"/>
      <c r="J159" s="21" t="s">
        <v>22</v>
      </c>
      <c r="K159" s="22">
        <f t="shared" si="130"/>
        <v>0</v>
      </c>
      <c r="L159" s="22">
        <f t="shared" si="130"/>
        <v>0.66666666666666663</v>
      </c>
      <c r="P159" s="24"/>
      <c r="Q159" s="24"/>
      <c r="R159" s="24"/>
      <c r="S159" s="24"/>
    </row>
    <row r="160" spans="1:19" x14ac:dyDescent="0.15">
      <c r="A160" s="38">
        <v>80</v>
      </c>
      <c r="B160" s="21" t="s">
        <v>21</v>
      </c>
      <c r="C160" s="21">
        <f>[42]PARS_utr_stat!B160</f>
        <v>2</v>
      </c>
      <c r="D160" s="21">
        <f>[42]PARS_utr_stat!C160</f>
        <v>1</v>
      </c>
      <c r="E160" s="22">
        <f t="shared" ref="E160:F160" si="160">C160/(C160+C161)</f>
        <v>0.66666666666666663</v>
      </c>
      <c r="F160" s="22">
        <f t="shared" si="160"/>
        <v>1</v>
      </c>
      <c r="I160" s="38">
        <v>80</v>
      </c>
      <c r="J160" s="21" t="s">
        <v>21</v>
      </c>
      <c r="K160" s="22">
        <f t="shared" si="130"/>
        <v>0.66666666666666663</v>
      </c>
      <c r="L160" s="22">
        <f t="shared" si="130"/>
        <v>1</v>
      </c>
      <c r="P160" s="24"/>
      <c r="Q160" s="24"/>
      <c r="R160" s="24"/>
      <c r="S160" s="24"/>
    </row>
    <row r="161" spans="1:19" x14ac:dyDescent="0.15">
      <c r="A161" s="38"/>
      <c r="B161" s="21" t="s">
        <v>22</v>
      </c>
      <c r="C161" s="21">
        <f>[42]PARS_utr_stat!B161</f>
        <v>1</v>
      </c>
      <c r="D161" s="21">
        <f>[42]PARS_utr_stat!C161</f>
        <v>0</v>
      </c>
      <c r="E161" s="22">
        <f t="shared" ref="E161:F161" si="161">C161/(C160+C161)</f>
        <v>0.33333333333333331</v>
      </c>
      <c r="F161" s="22">
        <f t="shared" si="161"/>
        <v>0</v>
      </c>
      <c r="I161" s="38"/>
      <c r="J161" s="21" t="s">
        <v>22</v>
      </c>
      <c r="K161" s="22">
        <f t="shared" si="130"/>
        <v>0.33333333333333331</v>
      </c>
      <c r="L161" s="22">
        <f t="shared" si="130"/>
        <v>0</v>
      </c>
      <c r="P161" s="24"/>
      <c r="Q161" s="24"/>
      <c r="R161" s="24"/>
      <c r="S161" s="24"/>
    </row>
    <row r="162" spans="1:19" x14ac:dyDescent="0.15">
      <c r="A162" s="38">
        <v>81</v>
      </c>
      <c r="B162" s="21" t="s">
        <v>21</v>
      </c>
      <c r="C162" s="21">
        <f>[42]PARS_utr_stat!B162</f>
        <v>2</v>
      </c>
      <c r="D162" s="21">
        <f>[42]PARS_utr_stat!C162</f>
        <v>0</v>
      </c>
      <c r="E162" s="22">
        <f t="shared" ref="E162:F162" si="162">C162/(C162+C163)</f>
        <v>0.66666666666666663</v>
      </c>
      <c r="F162" s="22" t="e">
        <f t="shared" si="162"/>
        <v>#DIV/0!</v>
      </c>
      <c r="I162" s="38">
        <v>81</v>
      </c>
      <c r="J162" s="21" t="s">
        <v>21</v>
      </c>
      <c r="K162" s="22">
        <f t="shared" si="130"/>
        <v>0.66666666666666663</v>
      </c>
      <c r="L162" s="22" t="e">
        <f t="shared" si="130"/>
        <v>#DIV/0!</v>
      </c>
      <c r="P162" s="24"/>
      <c r="Q162" s="24"/>
      <c r="R162" s="24"/>
      <c r="S162" s="24"/>
    </row>
    <row r="163" spans="1:19" x14ac:dyDescent="0.15">
      <c r="A163" s="38"/>
      <c r="B163" s="21" t="s">
        <v>22</v>
      </c>
      <c r="C163" s="21">
        <f>[42]PARS_utr_stat!B163</f>
        <v>1</v>
      </c>
      <c r="D163" s="21">
        <f>[42]PARS_utr_stat!C163</f>
        <v>0</v>
      </c>
      <c r="E163" s="22">
        <f t="shared" ref="E163:F163" si="163">C163/(C162+C163)</f>
        <v>0.33333333333333331</v>
      </c>
      <c r="F163" s="22" t="e">
        <f t="shared" si="163"/>
        <v>#DIV/0!</v>
      </c>
      <c r="I163" s="38"/>
      <c r="J163" s="21" t="s">
        <v>22</v>
      </c>
      <c r="K163" s="22">
        <f t="shared" si="130"/>
        <v>0.33333333333333331</v>
      </c>
      <c r="L163" s="22" t="e">
        <f t="shared" si="130"/>
        <v>#DIV/0!</v>
      </c>
      <c r="P163" s="24"/>
      <c r="Q163" s="24"/>
      <c r="R163" s="24"/>
      <c r="S163" s="24"/>
    </row>
    <row r="164" spans="1:19" x14ac:dyDescent="0.15">
      <c r="A164" s="38">
        <v>82</v>
      </c>
      <c r="B164" s="21" t="s">
        <v>21</v>
      </c>
      <c r="C164" s="21">
        <f>[42]PARS_utr_stat!B164</f>
        <v>2</v>
      </c>
      <c r="D164" s="21">
        <f>[42]PARS_utr_stat!C164</f>
        <v>4</v>
      </c>
      <c r="E164" s="22">
        <f t="shared" ref="E164:F164" si="164">C164/(C164+C165)</f>
        <v>1</v>
      </c>
      <c r="F164" s="22">
        <f t="shared" si="164"/>
        <v>1</v>
      </c>
      <c r="I164" s="38">
        <v>82</v>
      </c>
      <c r="J164" s="21" t="s">
        <v>21</v>
      </c>
      <c r="K164" s="22">
        <f t="shared" si="130"/>
        <v>1</v>
      </c>
      <c r="L164" s="22">
        <f t="shared" si="130"/>
        <v>1</v>
      </c>
      <c r="P164" s="24"/>
      <c r="Q164" s="24"/>
      <c r="R164" s="24"/>
      <c r="S164" s="24"/>
    </row>
    <row r="165" spans="1:19" x14ac:dyDescent="0.15">
      <c r="A165" s="38"/>
      <c r="B165" s="21" t="s">
        <v>22</v>
      </c>
      <c r="C165" s="21">
        <f>[42]PARS_utr_stat!B165</f>
        <v>0</v>
      </c>
      <c r="D165" s="21">
        <f>[42]PARS_utr_stat!C165</f>
        <v>0</v>
      </c>
      <c r="E165" s="22">
        <f t="shared" ref="E165:F165" si="165">C165/(C164+C165)</f>
        <v>0</v>
      </c>
      <c r="F165" s="22">
        <f t="shared" si="165"/>
        <v>0</v>
      </c>
      <c r="I165" s="38"/>
      <c r="J165" s="21" t="s">
        <v>22</v>
      </c>
      <c r="K165" s="22">
        <f t="shared" si="130"/>
        <v>0</v>
      </c>
      <c r="L165" s="22">
        <f t="shared" si="130"/>
        <v>0</v>
      </c>
      <c r="P165" s="24"/>
      <c r="Q165" s="24"/>
      <c r="R165" s="24"/>
      <c r="S165" s="24"/>
    </row>
    <row r="166" spans="1:19" x14ac:dyDescent="0.15">
      <c r="A166" s="38">
        <v>83</v>
      </c>
      <c r="B166" s="21" t="s">
        <v>21</v>
      </c>
      <c r="C166" s="21">
        <f>[42]PARS_utr_stat!B166</f>
        <v>0</v>
      </c>
      <c r="D166" s="21">
        <f>[42]PARS_utr_stat!C166</f>
        <v>0</v>
      </c>
      <c r="E166" s="22">
        <f t="shared" ref="E166:F166" si="166">C166/(C166+C167)</f>
        <v>0</v>
      </c>
      <c r="F166" s="22" t="e">
        <f t="shared" si="166"/>
        <v>#DIV/0!</v>
      </c>
      <c r="I166" s="38">
        <v>83</v>
      </c>
      <c r="J166" s="21" t="s">
        <v>21</v>
      </c>
      <c r="K166" s="22">
        <f t="shared" si="130"/>
        <v>0</v>
      </c>
      <c r="L166" s="22" t="e">
        <f t="shared" si="130"/>
        <v>#DIV/0!</v>
      </c>
      <c r="P166" s="24"/>
      <c r="Q166" s="24"/>
      <c r="R166" s="24"/>
      <c r="S166" s="24"/>
    </row>
    <row r="167" spans="1:19" x14ac:dyDescent="0.15">
      <c r="A167" s="38"/>
      <c r="B167" s="21" t="s">
        <v>22</v>
      </c>
      <c r="C167" s="21">
        <f>[42]PARS_utr_stat!B167</f>
        <v>1</v>
      </c>
      <c r="D167" s="21">
        <f>[42]PARS_utr_stat!C167</f>
        <v>0</v>
      </c>
      <c r="E167" s="22">
        <f t="shared" ref="E167:F167" si="167">C167/(C166+C167)</f>
        <v>1</v>
      </c>
      <c r="F167" s="22" t="e">
        <f t="shared" si="167"/>
        <v>#DIV/0!</v>
      </c>
      <c r="I167" s="38"/>
      <c r="J167" s="21" t="s">
        <v>22</v>
      </c>
      <c r="K167" s="22">
        <f t="shared" si="130"/>
        <v>1</v>
      </c>
      <c r="L167" s="22" t="e">
        <f t="shared" si="130"/>
        <v>#DIV/0!</v>
      </c>
      <c r="P167" s="24"/>
      <c r="Q167" s="24"/>
      <c r="R167" s="24"/>
      <c r="S167" s="24"/>
    </row>
    <row r="168" spans="1:19" x14ac:dyDescent="0.15">
      <c r="A168" s="38">
        <v>84</v>
      </c>
      <c r="B168" s="21" t="s">
        <v>21</v>
      </c>
      <c r="C168" s="21">
        <f>[42]PARS_utr_stat!B168</f>
        <v>2</v>
      </c>
      <c r="D168" s="21">
        <f>[42]PARS_utr_stat!C168</f>
        <v>2</v>
      </c>
      <c r="E168" s="22">
        <f t="shared" ref="E168:F168" si="168">C168/(C168+C169)</f>
        <v>0.66666666666666663</v>
      </c>
      <c r="F168" s="22">
        <f t="shared" si="168"/>
        <v>0.5</v>
      </c>
      <c r="I168" s="38">
        <v>84</v>
      </c>
      <c r="J168" s="21" t="s">
        <v>21</v>
      </c>
      <c r="K168" s="22">
        <f t="shared" si="130"/>
        <v>0.66666666666666663</v>
      </c>
      <c r="L168" s="22">
        <f t="shared" si="130"/>
        <v>0.5</v>
      </c>
      <c r="P168" s="24"/>
      <c r="Q168" s="24"/>
      <c r="R168" s="24"/>
      <c r="S168" s="24"/>
    </row>
    <row r="169" spans="1:19" x14ac:dyDescent="0.15">
      <c r="A169" s="38"/>
      <c r="B169" s="21" t="s">
        <v>22</v>
      </c>
      <c r="C169" s="21">
        <f>[42]PARS_utr_stat!B169</f>
        <v>1</v>
      </c>
      <c r="D169" s="21">
        <f>[42]PARS_utr_stat!C169</f>
        <v>2</v>
      </c>
      <c r="E169" s="22">
        <f t="shared" ref="E169:F169" si="169">C169/(C168+C169)</f>
        <v>0.33333333333333331</v>
      </c>
      <c r="F169" s="22">
        <f t="shared" si="169"/>
        <v>0.5</v>
      </c>
      <c r="I169" s="38"/>
      <c r="J169" s="21" t="s">
        <v>22</v>
      </c>
      <c r="K169" s="22">
        <f t="shared" si="130"/>
        <v>0.33333333333333331</v>
      </c>
      <c r="L169" s="22">
        <f t="shared" si="130"/>
        <v>0.5</v>
      </c>
      <c r="P169" s="24"/>
      <c r="Q169" s="24"/>
      <c r="R169" s="24"/>
      <c r="S169" s="24"/>
    </row>
    <row r="170" spans="1:19" x14ac:dyDescent="0.15">
      <c r="A170" s="38">
        <v>85</v>
      </c>
      <c r="B170" s="21" t="s">
        <v>21</v>
      </c>
      <c r="C170" s="21">
        <f>[42]PARS_utr_stat!B170</f>
        <v>1</v>
      </c>
      <c r="D170" s="21">
        <f>[42]PARS_utr_stat!C170</f>
        <v>1</v>
      </c>
      <c r="E170" s="22">
        <f t="shared" ref="E170:F170" si="170">C170/(C170+C171)</f>
        <v>0.25</v>
      </c>
      <c r="F170" s="22">
        <f t="shared" si="170"/>
        <v>1</v>
      </c>
      <c r="I170" s="38">
        <v>85</v>
      </c>
      <c r="J170" s="21" t="s">
        <v>21</v>
      </c>
      <c r="K170" s="22">
        <f t="shared" si="130"/>
        <v>0.25</v>
      </c>
      <c r="L170" s="22">
        <f t="shared" si="130"/>
        <v>1</v>
      </c>
      <c r="P170" s="24"/>
      <c r="Q170" s="24"/>
      <c r="R170" s="24"/>
      <c r="S170" s="24"/>
    </row>
    <row r="171" spans="1:19" x14ac:dyDescent="0.15">
      <c r="A171" s="38"/>
      <c r="B171" s="21" t="s">
        <v>22</v>
      </c>
      <c r="C171" s="21">
        <f>[42]PARS_utr_stat!B171</f>
        <v>3</v>
      </c>
      <c r="D171" s="21">
        <f>[42]PARS_utr_stat!C171</f>
        <v>0</v>
      </c>
      <c r="E171" s="22">
        <f t="shared" ref="E171:F171" si="171">C171/(C170+C171)</f>
        <v>0.75</v>
      </c>
      <c r="F171" s="22">
        <f t="shared" si="171"/>
        <v>0</v>
      </c>
      <c r="I171" s="38"/>
      <c r="J171" s="21" t="s">
        <v>22</v>
      </c>
      <c r="K171" s="22">
        <f t="shared" si="130"/>
        <v>0.75</v>
      </c>
      <c r="L171" s="22">
        <f t="shared" si="130"/>
        <v>0</v>
      </c>
      <c r="P171" s="24"/>
      <c r="Q171" s="24"/>
      <c r="R171" s="24"/>
      <c r="S171" s="24"/>
    </row>
    <row r="172" spans="1:19" x14ac:dyDescent="0.15">
      <c r="A172" s="38">
        <v>86</v>
      </c>
      <c r="B172" s="21" t="s">
        <v>21</v>
      </c>
      <c r="C172" s="21">
        <f>[42]PARS_utr_stat!B172</f>
        <v>1</v>
      </c>
      <c r="D172" s="21">
        <f>[42]PARS_utr_stat!C172</f>
        <v>2</v>
      </c>
      <c r="E172" s="22">
        <f t="shared" ref="E172:F172" si="172">C172/(C172+C173)</f>
        <v>1</v>
      </c>
      <c r="F172" s="22">
        <f t="shared" si="172"/>
        <v>1</v>
      </c>
      <c r="I172" s="38">
        <v>86</v>
      </c>
      <c r="J172" s="21" t="s">
        <v>21</v>
      </c>
      <c r="K172" s="22">
        <f t="shared" si="130"/>
        <v>1</v>
      </c>
      <c r="L172" s="22">
        <f t="shared" si="130"/>
        <v>1</v>
      </c>
      <c r="P172" s="24"/>
      <c r="Q172" s="24"/>
      <c r="R172" s="24"/>
      <c r="S172" s="24"/>
    </row>
    <row r="173" spans="1:19" x14ac:dyDescent="0.15">
      <c r="A173" s="38"/>
      <c r="B173" s="21" t="s">
        <v>22</v>
      </c>
      <c r="C173" s="21">
        <f>[42]PARS_utr_stat!B173</f>
        <v>0</v>
      </c>
      <c r="D173" s="21">
        <f>[42]PARS_utr_stat!C173</f>
        <v>0</v>
      </c>
      <c r="E173" s="22">
        <f t="shared" ref="E173:F173" si="173">C173/(C172+C173)</f>
        <v>0</v>
      </c>
      <c r="F173" s="22">
        <f t="shared" si="173"/>
        <v>0</v>
      </c>
      <c r="I173" s="38"/>
      <c r="J173" s="21" t="s">
        <v>22</v>
      </c>
      <c r="K173" s="22">
        <f t="shared" si="130"/>
        <v>0</v>
      </c>
      <c r="L173" s="22">
        <f t="shared" si="130"/>
        <v>0</v>
      </c>
      <c r="P173" s="24"/>
      <c r="Q173" s="24"/>
      <c r="R173" s="24"/>
      <c r="S173" s="24"/>
    </row>
    <row r="174" spans="1:19" x14ac:dyDescent="0.15">
      <c r="A174" s="38">
        <v>87</v>
      </c>
      <c r="B174" s="21" t="s">
        <v>21</v>
      </c>
      <c r="C174" s="21">
        <f>[42]PARS_utr_stat!B174</f>
        <v>0</v>
      </c>
      <c r="D174" s="21">
        <f>[42]PARS_utr_stat!C174</f>
        <v>0</v>
      </c>
      <c r="E174" s="22">
        <f t="shared" ref="E174:F174" si="174">C174/(C174+C175)</f>
        <v>0</v>
      </c>
      <c r="F174" s="22">
        <f t="shared" si="174"/>
        <v>0</v>
      </c>
      <c r="I174" s="38">
        <v>87</v>
      </c>
      <c r="J174" s="21" t="s">
        <v>21</v>
      </c>
      <c r="K174" s="22">
        <f t="shared" si="130"/>
        <v>0</v>
      </c>
      <c r="L174" s="22">
        <f t="shared" si="130"/>
        <v>0</v>
      </c>
      <c r="P174" s="24"/>
      <c r="Q174" s="24"/>
      <c r="R174" s="24"/>
      <c r="S174" s="24"/>
    </row>
    <row r="175" spans="1:19" x14ac:dyDescent="0.15">
      <c r="A175" s="38"/>
      <c r="B175" s="21" t="s">
        <v>22</v>
      </c>
      <c r="C175" s="21">
        <f>[42]PARS_utr_stat!B175</f>
        <v>1</v>
      </c>
      <c r="D175" s="21">
        <f>[42]PARS_utr_stat!C175</f>
        <v>1</v>
      </c>
      <c r="E175" s="22">
        <f t="shared" ref="E175:F175" si="175">C175/(C174+C175)</f>
        <v>1</v>
      </c>
      <c r="F175" s="22">
        <f t="shared" si="175"/>
        <v>1</v>
      </c>
      <c r="I175" s="38"/>
      <c r="J175" s="21" t="s">
        <v>22</v>
      </c>
      <c r="K175" s="22">
        <f t="shared" si="130"/>
        <v>1</v>
      </c>
      <c r="L175" s="22">
        <f t="shared" si="130"/>
        <v>1</v>
      </c>
      <c r="P175" s="24"/>
      <c r="Q175" s="24"/>
      <c r="R175" s="24"/>
      <c r="S175" s="24"/>
    </row>
    <row r="176" spans="1:19" x14ac:dyDescent="0.15">
      <c r="A176" s="38">
        <v>88</v>
      </c>
      <c r="B176" s="21" t="s">
        <v>21</v>
      </c>
      <c r="C176" s="21">
        <f>[42]PARS_utr_stat!B176</f>
        <v>3</v>
      </c>
      <c r="D176" s="21">
        <f>[42]PARS_utr_stat!C176</f>
        <v>0</v>
      </c>
      <c r="E176" s="22">
        <f t="shared" ref="E176:F176" si="176">C176/(C176+C177)</f>
        <v>1</v>
      </c>
      <c r="F176" s="22" t="e">
        <f t="shared" si="176"/>
        <v>#DIV/0!</v>
      </c>
      <c r="I176" s="38">
        <v>88</v>
      </c>
      <c r="J176" s="21" t="s">
        <v>21</v>
      </c>
      <c r="K176" s="22">
        <f t="shared" si="130"/>
        <v>1</v>
      </c>
      <c r="L176" s="22" t="e">
        <f t="shared" si="130"/>
        <v>#DIV/0!</v>
      </c>
      <c r="P176" s="24"/>
      <c r="Q176" s="24"/>
      <c r="R176" s="24"/>
      <c r="S176" s="24"/>
    </row>
    <row r="177" spans="1:19" x14ac:dyDescent="0.15">
      <c r="A177" s="38"/>
      <c r="B177" s="21" t="s">
        <v>22</v>
      </c>
      <c r="C177" s="21">
        <f>[42]PARS_utr_stat!B177</f>
        <v>0</v>
      </c>
      <c r="D177" s="21">
        <f>[42]PARS_utr_stat!C177</f>
        <v>0</v>
      </c>
      <c r="E177" s="22">
        <f t="shared" ref="E177:F177" si="177">C177/(C176+C177)</f>
        <v>0</v>
      </c>
      <c r="F177" s="22" t="e">
        <f t="shared" si="177"/>
        <v>#DIV/0!</v>
      </c>
      <c r="I177" s="38"/>
      <c r="J177" s="21" t="s">
        <v>22</v>
      </c>
      <c r="K177" s="22">
        <f t="shared" si="130"/>
        <v>0</v>
      </c>
      <c r="L177" s="22" t="e">
        <f t="shared" si="130"/>
        <v>#DIV/0!</v>
      </c>
      <c r="P177" s="24"/>
      <c r="Q177" s="24"/>
      <c r="R177" s="24"/>
      <c r="S177" s="24"/>
    </row>
    <row r="178" spans="1:19" x14ac:dyDescent="0.15">
      <c r="A178" s="38">
        <v>89</v>
      </c>
      <c r="B178" s="21" t="s">
        <v>21</v>
      </c>
      <c r="C178" s="21">
        <f>[42]PARS_utr_stat!B178</f>
        <v>1</v>
      </c>
      <c r="D178" s="21">
        <f>[42]PARS_utr_stat!C178</f>
        <v>0</v>
      </c>
      <c r="E178" s="22">
        <f t="shared" ref="E178:F178" si="178">C178/(C178+C179)</f>
        <v>1</v>
      </c>
      <c r="F178" s="22">
        <f t="shared" si="178"/>
        <v>0</v>
      </c>
      <c r="I178" s="38">
        <v>89</v>
      </c>
      <c r="J178" s="21" t="s">
        <v>21</v>
      </c>
      <c r="K178" s="22">
        <f t="shared" si="130"/>
        <v>1</v>
      </c>
      <c r="L178" s="22">
        <f t="shared" si="130"/>
        <v>0</v>
      </c>
      <c r="P178" s="24"/>
      <c r="Q178" s="24"/>
      <c r="R178" s="24"/>
      <c r="S178" s="24"/>
    </row>
    <row r="179" spans="1:19" x14ac:dyDescent="0.15">
      <c r="A179" s="38"/>
      <c r="B179" s="21" t="s">
        <v>22</v>
      </c>
      <c r="C179" s="21">
        <f>[42]PARS_utr_stat!B179</f>
        <v>0</v>
      </c>
      <c r="D179" s="21">
        <f>[42]PARS_utr_stat!C179</f>
        <v>3</v>
      </c>
      <c r="E179" s="22">
        <f t="shared" ref="E179:F179" si="179">C179/(C178+C179)</f>
        <v>0</v>
      </c>
      <c r="F179" s="22">
        <f t="shared" si="179"/>
        <v>1</v>
      </c>
      <c r="I179" s="38"/>
      <c r="J179" s="21" t="s">
        <v>22</v>
      </c>
      <c r="K179" s="22">
        <f t="shared" si="130"/>
        <v>0</v>
      </c>
      <c r="L179" s="22">
        <f t="shared" si="130"/>
        <v>1</v>
      </c>
      <c r="P179" s="24"/>
      <c r="Q179" s="24"/>
      <c r="R179" s="24"/>
      <c r="S179" s="24"/>
    </row>
    <row r="180" spans="1:19" x14ac:dyDescent="0.15">
      <c r="A180" s="38">
        <v>90</v>
      </c>
      <c r="B180" s="21" t="s">
        <v>21</v>
      </c>
      <c r="C180" s="21">
        <f>[42]PARS_utr_stat!B180</f>
        <v>2</v>
      </c>
      <c r="D180" s="21">
        <f>[42]PARS_utr_stat!C180</f>
        <v>2</v>
      </c>
      <c r="E180" s="22">
        <f t="shared" ref="E180:F180" si="180">C180/(C180+C181)</f>
        <v>0.5</v>
      </c>
      <c r="F180" s="22">
        <f t="shared" si="180"/>
        <v>1</v>
      </c>
      <c r="I180" s="38">
        <v>90</v>
      </c>
      <c r="J180" s="21" t="s">
        <v>21</v>
      </c>
      <c r="K180" s="22">
        <f t="shared" si="130"/>
        <v>0.5</v>
      </c>
      <c r="L180" s="22">
        <f t="shared" si="130"/>
        <v>1</v>
      </c>
      <c r="P180" s="24"/>
      <c r="Q180" s="24"/>
      <c r="R180" s="24"/>
      <c r="S180" s="24"/>
    </row>
    <row r="181" spans="1:19" x14ac:dyDescent="0.15">
      <c r="A181" s="38"/>
      <c r="B181" s="21" t="s">
        <v>22</v>
      </c>
      <c r="C181" s="21">
        <f>[42]PARS_utr_stat!B181</f>
        <v>2</v>
      </c>
      <c r="D181" s="21">
        <f>[42]PARS_utr_stat!C181</f>
        <v>0</v>
      </c>
      <c r="E181" s="22">
        <f t="shared" ref="E181:F181" si="181">C181/(C180+C181)</f>
        <v>0.5</v>
      </c>
      <c r="F181" s="22">
        <f t="shared" si="181"/>
        <v>0</v>
      </c>
      <c r="I181" s="38"/>
      <c r="J181" s="21" t="s">
        <v>22</v>
      </c>
      <c r="K181" s="22">
        <f t="shared" si="130"/>
        <v>0.5</v>
      </c>
      <c r="L181" s="22">
        <f t="shared" si="130"/>
        <v>0</v>
      </c>
      <c r="P181" s="24"/>
      <c r="Q181" s="24"/>
      <c r="R181" s="24"/>
      <c r="S181" s="24"/>
    </row>
    <row r="182" spans="1:19" x14ac:dyDescent="0.15">
      <c r="A182" s="38">
        <v>91</v>
      </c>
      <c r="B182" s="21" t="s">
        <v>21</v>
      </c>
      <c r="C182" s="21">
        <f>[42]PARS_utr_stat!B182</f>
        <v>0</v>
      </c>
      <c r="D182" s="21">
        <f>[42]PARS_utr_stat!C182</f>
        <v>2</v>
      </c>
      <c r="E182" s="22">
        <f t="shared" ref="E182:F182" si="182">C182/(C182+C183)</f>
        <v>0</v>
      </c>
      <c r="F182" s="22">
        <f t="shared" si="182"/>
        <v>1</v>
      </c>
      <c r="I182" s="38">
        <v>91</v>
      </c>
      <c r="J182" s="21" t="s">
        <v>21</v>
      </c>
      <c r="K182" s="22">
        <f t="shared" si="130"/>
        <v>0</v>
      </c>
      <c r="L182" s="22">
        <f t="shared" si="130"/>
        <v>1</v>
      </c>
      <c r="P182" s="24"/>
      <c r="Q182" s="24"/>
      <c r="R182" s="24"/>
      <c r="S182" s="24"/>
    </row>
    <row r="183" spans="1:19" x14ac:dyDescent="0.15">
      <c r="A183" s="38"/>
      <c r="B183" s="21" t="s">
        <v>22</v>
      </c>
      <c r="C183" s="21">
        <f>[42]PARS_utr_stat!B183</f>
        <v>2</v>
      </c>
      <c r="D183" s="21">
        <f>[42]PARS_utr_stat!C183</f>
        <v>0</v>
      </c>
      <c r="E183" s="22">
        <f t="shared" ref="E183:F183" si="183">C183/(C182+C183)</f>
        <v>1</v>
      </c>
      <c r="F183" s="22">
        <f t="shared" si="183"/>
        <v>0</v>
      </c>
      <c r="I183" s="38"/>
      <c r="J183" s="21" t="s">
        <v>22</v>
      </c>
      <c r="K183" s="22">
        <f t="shared" si="130"/>
        <v>1</v>
      </c>
      <c r="L183" s="22">
        <f t="shared" si="130"/>
        <v>0</v>
      </c>
      <c r="P183" s="24"/>
      <c r="Q183" s="24"/>
      <c r="R183" s="24"/>
      <c r="S183" s="24"/>
    </row>
    <row r="184" spans="1:19" x14ac:dyDescent="0.15">
      <c r="A184" s="38">
        <v>92</v>
      </c>
      <c r="B184" s="21" t="s">
        <v>21</v>
      </c>
      <c r="C184" s="21">
        <f>[42]PARS_utr_stat!B184</f>
        <v>2</v>
      </c>
      <c r="D184" s="21">
        <f>[42]PARS_utr_stat!C184</f>
        <v>0</v>
      </c>
      <c r="E184" s="22">
        <f t="shared" ref="E184:F184" si="184">C184/(C184+C185)</f>
        <v>0.66666666666666663</v>
      </c>
      <c r="F184" s="22">
        <f t="shared" si="184"/>
        <v>0</v>
      </c>
      <c r="I184" s="38">
        <v>92</v>
      </c>
      <c r="J184" s="21" t="s">
        <v>21</v>
      </c>
      <c r="K184" s="22">
        <f t="shared" si="130"/>
        <v>0.66666666666666663</v>
      </c>
      <c r="L184" s="22">
        <f t="shared" si="130"/>
        <v>0</v>
      </c>
      <c r="P184" s="24"/>
      <c r="Q184" s="24"/>
      <c r="R184" s="24"/>
      <c r="S184" s="24"/>
    </row>
    <row r="185" spans="1:19" x14ac:dyDescent="0.15">
      <c r="A185" s="38"/>
      <c r="B185" s="21" t="s">
        <v>22</v>
      </c>
      <c r="C185" s="21">
        <f>[42]PARS_utr_stat!B185</f>
        <v>1</v>
      </c>
      <c r="D185" s="21">
        <f>[42]PARS_utr_stat!C185</f>
        <v>1</v>
      </c>
      <c r="E185" s="22">
        <f t="shared" ref="E185:F185" si="185">C185/(C184+C185)</f>
        <v>0.33333333333333331</v>
      </c>
      <c r="F185" s="22">
        <f t="shared" si="185"/>
        <v>1</v>
      </c>
      <c r="I185" s="38"/>
      <c r="J185" s="21" t="s">
        <v>22</v>
      </c>
      <c r="K185" s="22">
        <f t="shared" si="130"/>
        <v>0.33333333333333331</v>
      </c>
      <c r="L185" s="22">
        <f t="shared" si="130"/>
        <v>1</v>
      </c>
      <c r="P185" s="24"/>
      <c r="Q185" s="24"/>
      <c r="R185" s="24"/>
      <c r="S185" s="24"/>
    </row>
    <row r="186" spans="1:19" x14ac:dyDescent="0.15">
      <c r="A186" s="38">
        <v>93</v>
      </c>
      <c r="B186" s="21" t="s">
        <v>21</v>
      </c>
      <c r="C186" s="21">
        <f>[42]PARS_utr_stat!B186</f>
        <v>1</v>
      </c>
      <c r="D186" s="21">
        <f>[42]PARS_utr_stat!C186</f>
        <v>3</v>
      </c>
      <c r="E186" s="22">
        <f t="shared" ref="E186:F186" si="186">C186/(C186+C187)</f>
        <v>0.33333333333333331</v>
      </c>
      <c r="F186" s="22">
        <f t="shared" si="186"/>
        <v>0.75</v>
      </c>
      <c r="I186" s="38">
        <v>93</v>
      </c>
      <c r="J186" s="21" t="s">
        <v>21</v>
      </c>
      <c r="K186" s="22">
        <f t="shared" si="130"/>
        <v>0.33333333333333331</v>
      </c>
      <c r="L186" s="22">
        <f t="shared" si="130"/>
        <v>0.75</v>
      </c>
      <c r="P186" s="24"/>
      <c r="Q186" s="24"/>
      <c r="R186" s="24"/>
      <c r="S186" s="24"/>
    </row>
    <row r="187" spans="1:19" x14ac:dyDescent="0.15">
      <c r="A187" s="38"/>
      <c r="B187" s="21" t="s">
        <v>22</v>
      </c>
      <c r="C187" s="21">
        <f>[42]PARS_utr_stat!B187</f>
        <v>2</v>
      </c>
      <c r="D187" s="21">
        <f>[42]PARS_utr_stat!C187</f>
        <v>1</v>
      </c>
      <c r="E187" s="22">
        <f t="shared" ref="E187:F187" si="187">C187/(C186+C187)</f>
        <v>0.66666666666666663</v>
      </c>
      <c r="F187" s="22">
        <f t="shared" si="187"/>
        <v>0.25</v>
      </c>
      <c r="I187" s="38"/>
      <c r="J187" s="21" t="s">
        <v>22</v>
      </c>
      <c r="K187" s="22">
        <f t="shared" si="130"/>
        <v>0.66666666666666663</v>
      </c>
      <c r="L187" s="22">
        <f t="shared" si="130"/>
        <v>0.25</v>
      </c>
      <c r="P187" s="24"/>
      <c r="Q187" s="24"/>
      <c r="R187" s="24"/>
      <c r="S187" s="24"/>
    </row>
    <row r="188" spans="1:19" x14ac:dyDescent="0.15">
      <c r="A188" s="38">
        <v>94</v>
      </c>
      <c r="B188" s="21" t="s">
        <v>21</v>
      </c>
      <c r="C188" s="21">
        <f>[42]PARS_utr_stat!B188</f>
        <v>4</v>
      </c>
      <c r="D188" s="21">
        <f>[42]PARS_utr_stat!C188</f>
        <v>2</v>
      </c>
      <c r="E188" s="22">
        <f t="shared" ref="E188:F188" si="188">C188/(C188+C189)</f>
        <v>1</v>
      </c>
      <c r="F188" s="22">
        <f t="shared" si="188"/>
        <v>1</v>
      </c>
      <c r="I188" s="38">
        <v>94</v>
      </c>
      <c r="J188" s="21" t="s">
        <v>21</v>
      </c>
      <c r="K188" s="22">
        <f t="shared" si="130"/>
        <v>1</v>
      </c>
      <c r="L188" s="22">
        <f t="shared" si="130"/>
        <v>1</v>
      </c>
      <c r="P188" s="24"/>
      <c r="Q188" s="24"/>
      <c r="R188" s="24"/>
      <c r="S188" s="24"/>
    </row>
    <row r="189" spans="1:19" x14ac:dyDescent="0.15">
      <c r="A189" s="38"/>
      <c r="B189" s="21" t="s">
        <v>22</v>
      </c>
      <c r="C189" s="21">
        <f>[42]PARS_utr_stat!B189</f>
        <v>0</v>
      </c>
      <c r="D189" s="21">
        <f>[42]PARS_utr_stat!C189</f>
        <v>0</v>
      </c>
      <c r="E189" s="22">
        <f t="shared" ref="E189:F189" si="189">C189/(C188+C189)</f>
        <v>0</v>
      </c>
      <c r="F189" s="22">
        <f t="shared" si="189"/>
        <v>0</v>
      </c>
      <c r="I189" s="38"/>
      <c r="J189" s="21" t="s">
        <v>22</v>
      </c>
      <c r="K189" s="22">
        <f t="shared" si="130"/>
        <v>0</v>
      </c>
      <c r="L189" s="22">
        <f t="shared" si="130"/>
        <v>0</v>
      </c>
      <c r="P189" s="24"/>
      <c r="Q189" s="24"/>
      <c r="R189" s="24"/>
      <c r="S189" s="24"/>
    </row>
    <row r="190" spans="1:19" x14ac:dyDescent="0.15">
      <c r="A190" s="38">
        <v>95</v>
      </c>
      <c r="B190" s="21" t="s">
        <v>21</v>
      </c>
      <c r="C190" s="21">
        <f>[42]PARS_utr_stat!B190</f>
        <v>3</v>
      </c>
      <c r="D190" s="21">
        <f>[42]PARS_utr_stat!C190</f>
        <v>0</v>
      </c>
      <c r="E190" s="22">
        <f t="shared" ref="E190:F190" si="190">C190/(C190+C191)</f>
        <v>1</v>
      </c>
      <c r="F190" s="22">
        <f t="shared" si="190"/>
        <v>0</v>
      </c>
      <c r="I190" s="38">
        <v>95</v>
      </c>
      <c r="J190" s="21" t="s">
        <v>21</v>
      </c>
      <c r="K190" s="22">
        <f t="shared" si="130"/>
        <v>1</v>
      </c>
      <c r="L190" s="22">
        <f t="shared" si="130"/>
        <v>0</v>
      </c>
      <c r="P190" s="24"/>
      <c r="Q190" s="24"/>
      <c r="R190" s="24"/>
      <c r="S190" s="24"/>
    </row>
    <row r="191" spans="1:19" x14ac:dyDescent="0.15">
      <c r="A191" s="38"/>
      <c r="B191" s="21" t="s">
        <v>22</v>
      </c>
      <c r="C191" s="21">
        <f>[42]PARS_utr_stat!B191</f>
        <v>0</v>
      </c>
      <c r="D191" s="21">
        <f>[42]PARS_utr_stat!C191</f>
        <v>1</v>
      </c>
      <c r="E191" s="22">
        <f t="shared" ref="E191:F191" si="191">C191/(C190+C191)</f>
        <v>0</v>
      </c>
      <c r="F191" s="22">
        <f t="shared" si="191"/>
        <v>1</v>
      </c>
      <c r="I191" s="38"/>
      <c r="J191" s="21" t="s">
        <v>22</v>
      </c>
      <c r="K191" s="22">
        <f t="shared" si="130"/>
        <v>0</v>
      </c>
      <c r="L191" s="22">
        <f t="shared" si="130"/>
        <v>1</v>
      </c>
      <c r="P191" s="24"/>
      <c r="Q191" s="24"/>
      <c r="R191" s="24"/>
      <c r="S191" s="24"/>
    </row>
    <row r="192" spans="1:19" x14ac:dyDescent="0.15">
      <c r="A192" s="38">
        <v>96</v>
      </c>
      <c r="B192" s="21" t="s">
        <v>21</v>
      </c>
      <c r="C192" s="21">
        <f>[42]PARS_utr_stat!B192</f>
        <v>0</v>
      </c>
      <c r="D192" s="21">
        <f>[42]PARS_utr_stat!C192</f>
        <v>1</v>
      </c>
      <c r="E192" s="22">
        <f t="shared" ref="E192:F192" si="192">C192/(C192+C193)</f>
        <v>0</v>
      </c>
      <c r="F192" s="22">
        <f t="shared" si="192"/>
        <v>1</v>
      </c>
      <c r="I192" s="38">
        <v>96</v>
      </c>
      <c r="J192" s="21" t="s">
        <v>21</v>
      </c>
      <c r="K192" s="22">
        <f t="shared" si="130"/>
        <v>0</v>
      </c>
      <c r="L192" s="22">
        <f t="shared" si="130"/>
        <v>1</v>
      </c>
      <c r="P192" s="24"/>
      <c r="Q192" s="24"/>
      <c r="R192" s="24"/>
      <c r="S192" s="24"/>
    </row>
    <row r="193" spans="1:19" x14ac:dyDescent="0.15">
      <c r="A193" s="38"/>
      <c r="B193" s="21" t="s">
        <v>22</v>
      </c>
      <c r="C193" s="21">
        <f>[42]PARS_utr_stat!B193</f>
        <v>3</v>
      </c>
      <c r="D193" s="21">
        <f>[42]PARS_utr_stat!C193</f>
        <v>0</v>
      </c>
      <c r="E193" s="22">
        <f t="shared" ref="E193:F193" si="193">C193/(C192+C193)</f>
        <v>1</v>
      </c>
      <c r="F193" s="22">
        <f t="shared" si="193"/>
        <v>0</v>
      </c>
      <c r="I193" s="38"/>
      <c r="J193" s="21" t="s">
        <v>22</v>
      </c>
      <c r="K193" s="22">
        <f t="shared" si="130"/>
        <v>1</v>
      </c>
      <c r="L193" s="22">
        <f t="shared" si="130"/>
        <v>0</v>
      </c>
      <c r="P193" s="24"/>
      <c r="Q193" s="24"/>
      <c r="R193" s="24"/>
      <c r="S193" s="24"/>
    </row>
    <row r="194" spans="1:19" x14ac:dyDescent="0.15">
      <c r="A194" s="38">
        <v>97</v>
      </c>
      <c r="B194" s="21" t="s">
        <v>21</v>
      </c>
      <c r="C194" s="21">
        <f>[42]PARS_utr_stat!B194</f>
        <v>0</v>
      </c>
      <c r="D194" s="21">
        <f>[42]PARS_utr_stat!C194</f>
        <v>1</v>
      </c>
      <c r="E194" s="22">
        <f t="shared" ref="E194:F194" si="194">C194/(C194+C195)</f>
        <v>0</v>
      </c>
      <c r="F194" s="22">
        <f t="shared" si="194"/>
        <v>0.33333333333333331</v>
      </c>
      <c r="I194" s="38">
        <v>97</v>
      </c>
      <c r="J194" s="21" t="s">
        <v>21</v>
      </c>
      <c r="K194" s="22">
        <f t="shared" ref="K194:L255" si="195">E194</f>
        <v>0</v>
      </c>
      <c r="L194" s="22">
        <f t="shared" si="195"/>
        <v>0.33333333333333331</v>
      </c>
      <c r="P194" s="24"/>
      <c r="Q194" s="24"/>
      <c r="R194" s="24"/>
      <c r="S194" s="24"/>
    </row>
    <row r="195" spans="1:19" x14ac:dyDescent="0.15">
      <c r="A195" s="38"/>
      <c r="B195" s="21" t="s">
        <v>22</v>
      </c>
      <c r="C195" s="21">
        <f>[42]PARS_utr_stat!B195</f>
        <v>1</v>
      </c>
      <c r="D195" s="21">
        <f>[42]PARS_utr_stat!C195</f>
        <v>2</v>
      </c>
      <c r="E195" s="22">
        <f t="shared" ref="E195:F195" si="196">C195/(C194+C195)</f>
        <v>1</v>
      </c>
      <c r="F195" s="22">
        <f t="shared" si="196"/>
        <v>0.66666666666666663</v>
      </c>
      <c r="I195" s="38"/>
      <c r="J195" s="21" t="s">
        <v>22</v>
      </c>
      <c r="K195" s="22">
        <f t="shared" si="195"/>
        <v>1</v>
      </c>
      <c r="L195" s="22">
        <f t="shared" si="195"/>
        <v>0.66666666666666663</v>
      </c>
      <c r="P195" s="24"/>
      <c r="Q195" s="24"/>
      <c r="R195" s="24"/>
      <c r="S195" s="24"/>
    </row>
    <row r="196" spans="1:19" x14ac:dyDescent="0.15">
      <c r="A196" s="38">
        <v>98</v>
      </c>
      <c r="B196" s="21" t="s">
        <v>21</v>
      </c>
      <c r="C196" s="21">
        <f>[42]PARS_utr_stat!B196</f>
        <v>3</v>
      </c>
      <c r="D196" s="21">
        <f>[42]PARS_utr_stat!C196</f>
        <v>0</v>
      </c>
      <c r="E196" s="22">
        <f t="shared" ref="E196:F196" si="197">C196/(C196+C197)</f>
        <v>0.75</v>
      </c>
      <c r="F196" s="22">
        <f t="shared" si="197"/>
        <v>0</v>
      </c>
      <c r="I196" s="38">
        <v>98</v>
      </c>
      <c r="J196" s="21" t="s">
        <v>21</v>
      </c>
      <c r="K196" s="22">
        <f t="shared" si="195"/>
        <v>0.75</v>
      </c>
      <c r="L196" s="22">
        <f t="shared" si="195"/>
        <v>0</v>
      </c>
      <c r="P196" s="24"/>
      <c r="Q196" s="24"/>
      <c r="R196" s="24"/>
      <c r="S196" s="24"/>
    </row>
    <row r="197" spans="1:19" x14ac:dyDescent="0.15">
      <c r="A197" s="38"/>
      <c r="B197" s="21" t="s">
        <v>22</v>
      </c>
      <c r="C197" s="21">
        <f>[42]PARS_utr_stat!B197</f>
        <v>1</v>
      </c>
      <c r="D197" s="21">
        <f>[42]PARS_utr_stat!C197</f>
        <v>4</v>
      </c>
      <c r="E197" s="22">
        <f t="shared" ref="E197:F197" si="198">C197/(C196+C197)</f>
        <v>0.25</v>
      </c>
      <c r="F197" s="22">
        <f t="shared" si="198"/>
        <v>1</v>
      </c>
      <c r="I197" s="38"/>
      <c r="J197" s="21" t="s">
        <v>22</v>
      </c>
      <c r="K197" s="22">
        <f t="shared" si="195"/>
        <v>0.25</v>
      </c>
      <c r="L197" s="22">
        <f t="shared" si="195"/>
        <v>1</v>
      </c>
      <c r="P197" s="24"/>
      <c r="Q197" s="24"/>
      <c r="R197" s="24"/>
      <c r="S197" s="24"/>
    </row>
    <row r="198" spans="1:19" x14ac:dyDescent="0.15">
      <c r="A198" s="38">
        <v>99</v>
      </c>
      <c r="B198" s="21" t="s">
        <v>21</v>
      </c>
      <c r="C198" s="21">
        <f>[42]PARS_utr_stat!B198</f>
        <v>3</v>
      </c>
      <c r="D198" s="21">
        <f>[42]PARS_utr_stat!C198</f>
        <v>2</v>
      </c>
      <c r="E198" s="22">
        <f t="shared" ref="E198:F198" si="199">C198/(C198+C199)</f>
        <v>1</v>
      </c>
      <c r="F198" s="22">
        <f t="shared" si="199"/>
        <v>0.5</v>
      </c>
      <c r="I198" s="38">
        <v>99</v>
      </c>
      <c r="J198" s="21" t="s">
        <v>21</v>
      </c>
      <c r="K198" s="22">
        <f t="shared" si="195"/>
        <v>1</v>
      </c>
      <c r="L198" s="22">
        <f t="shared" si="195"/>
        <v>0.5</v>
      </c>
      <c r="P198" s="24"/>
      <c r="Q198" s="24"/>
      <c r="R198" s="24"/>
      <c r="S198" s="24"/>
    </row>
    <row r="199" spans="1:19" x14ac:dyDescent="0.15">
      <c r="A199" s="38"/>
      <c r="B199" s="21" t="s">
        <v>22</v>
      </c>
      <c r="C199" s="21">
        <f>[42]PARS_utr_stat!B199</f>
        <v>0</v>
      </c>
      <c r="D199" s="21">
        <f>[42]PARS_utr_stat!C199</f>
        <v>2</v>
      </c>
      <c r="E199" s="22">
        <f t="shared" ref="E199:F199" si="200">C199/(C198+C199)</f>
        <v>0</v>
      </c>
      <c r="F199" s="22">
        <f t="shared" si="200"/>
        <v>0.5</v>
      </c>
      <c r="I199" s="38"/>
      <c r="J199" s="21" t="s">
        <v>22</v>
      </c>
      <c r="K199" s="22">
        <f t="shared" si="195"/>
        <v>0</v>
      </c>
      <c r="L199" s="22">
        <f t="shared" si="195"/>
        <v>0.5</v>
      </c>
      <c r="P199" s="24"/>
      <c r="Q199" s="24"/>
      <c r="R199" s="24"/>
      <c r="S199" s="24"/>
    </row>
    <row r="200" spans="1:19" x14ac:dyDescent="0.15">
      <c r="A200" s="38">
        <v>100</v>
      </c>
      <c r="B200" s="21" t="s">
        <v>21</v>
      </c>
      <c r="C200" s="21">
        <f>[42]PARS_utr_stat!B200</f>
        <v>2</v>
      </c>
      <c r="D200" s="21">
        <f>[42]PARS_utr_stat!C200</f>
        <v>1</v>
      </c>
      <c r="E200" s="22">
        <f t="shared" ref="E200:F200" si="201">C200/(C200+C201)</f>
        <v>0.66666666666666663</v>
      </c>
      <c r="F200" s="22">
        <f t="shared" si="201"/>
        <v>0.25</v>
      </c>
      <c r="I200" s="38">
        <v>100</v>
      </c>
      <c r="J200" s="21" t="s">
        <v>21</v>
      </c>
      <c r="K200" s="22">
        <f t="shared" si="195"/>
        <v>0.66666666666666663</v>
      </c>
      <c r="L200" s="22">
        <f t="shared" si="195"/>
        <v>0.25</v>
      </c>
      <c r="P200" s="24"/>
      <c r="Q200" s="24"/>
      <c r="R200" s="24"/>
      <c r="S200" s="24"/>
    </row>
    <row r="201" spans="1:19" x14ac:dyDescent="0.15">
      <c r="A201" s="38"/>
      <c r="B201" s="21" t="s">
        <v>22</v>
      </c>
      <c r="C201" s="21">
        <f>[42]PARS_utr_stat!B201</f>
        <v>1</v>
      </c>
      <c r="D201" s="21">
        <f>[42]PARS_utr_stat!C201</f>
        <v>3</v>
      </c>
      <c r="E201" s="22">
        <f t="shared" ref="E201:F201" si="202">C201/(C200+C201)</f>
        <v>0.33333333333333331</v>
      </c>
      <c r="F201" s="22">
        <f t="shared" si="202"/>
        <v>0.75</v>
      </c>
      <c r="I201" s="38"/>
      <c r="J201" s="21" t="s">
        <v>22</v>
      </c>
      <c r="K201" s="22">
        <f t="shared" si="195"/>
        <v>0.33333333333333331</v>
      </c>
      <c r="L201" s="22">
        <f t="shared" si="195"/>
        <v>0.75</v>
      </c>
      <c r="P201" s="24"/>
      <c r="Q201" s="24"/>
      <c r="R201" s="24"/>
      <c r="S201" s="24"/>
    </row>
    <row r="202" spans="1:19" x14ac:dyDescent="0.15">
      <c r="A202" s="38">
        <v>101</v>
      </c>
      <c r="B202" s="21" t="s">
        <v>21</v>
      </c>
      <c r="C202" s="21">
        <f>[42]PARS_utr_stat!B202</f>
        <v>2</v>
      </c>
      <c r="D202" s="21">
        <f>[42]PARS_utr_stat!C202</f>
        <v>0</v>
      </c>
      <c r="E202" s="22">
        <f t="shared" ref="E202:F202" si="203">C202/(C202+C203)</f>
        <v>0.5</v>
      </c>
      <c r="F202" s="22">
        <f t="shared" si="203"/>
        <v>0</v>
      </c>
      <c r="I202" s="38">
        <v>101</v>
      </c>
      <c r="J202" s="21" t="s">
        <v>21</v>
      </c>
      <c r="K202" s="22">
        <f t="shared" si="195"/>
        <v>0.5</v>
      </c>
      <c r="L202" s="22">
        <f t="shared" si="195"/>
        <v>0</v>
      </c>
      <c r="P202" s="24"/>
      <c r="Q202" s="24"/>
      <c r="R202" s="24"/>
      <c r="S202" s="24"/>
    </row>
    <row r="203" spans="1:19" x14ac:dyDescent="0.15">
      <c r="A203" s="38"/>
      <c r="B203" s="21" t="s">
        <v>22</v>
      </c>
      <c r="C203" s="21">
        <f>[42]PARS_utr_stat!B203</f>
        <v>2</v>
      </c>
      <c r="D203" s="21">
        <f>[42]PARS_utr_stat!C203</f>
        <v>2</v>
      </c>
      <c r="E203" s="22">
        <f t="shared" ref="E203:F203" si="204">C203/(C202+C203)</f>
        <v>0.5</v>
      </c>
      <c r="F203" s="22">
        <f t="shared" si="204"/>
        <v>1</v>
      </c>
      <c r="I203" s="38"/>
      <c r="J203" s="21" t="s">
        <v>22</v>
      </c>
      <c r="K203" s="22">
        <f t="shared" si="195"/>
        <v>0.5</v>
      </c>
      <c r="L203" s="22">
        <f t="shared" si="195"/>
        <v>1</v>
      </c>
      <c r="P203" s="24"/>
      <c r="Q203" s="24"/>
      <c r="R203" s="24"/>
      <c r="S203" s="24"/>
    </row>
    <row r="204" spans="1:19" x14ac:dyDescent="0.15">
      <c r="A204" s="38">
        <v>102</v>
      </c>
      <c r="B204" s="21" t="s">
        <v>21</v>
      </c>
      <c r="C204" s="21">
        <f>[42]PARS_utr_stat!B204</f>
        <v>5</v>
      </c>
      <c r="D204" s="21">
        <f>[42]PARS_utr_stat!C204</f>
        <v>0</v>
      </c>
      <c r="E204" s="22">
        <f t="shared" ref="E204:F204" si="205">C204/(C204+C205)</f>
        <v>0.5</v>
      </c>
      <c r="F204" s="22">
        <f t="shared" si="205"/>
        <v>0</v>
      </c>
      <c r="I204" s="38">
        <v>102</v>
      </c>
      <c r="J204" s="21" t="s">
        <v>21</v>
      </c>
      <c r="K204" s="22">
        <f t="shared" si="195"/>
        <v>0.5</v>
      </c>
      <c r="L204" s="22">
        <f t="shared" si="195"/>
        <v>0</v>
      </c>
      <c r="P204" s="24"/>
      <c r="Q204" s="24"/>
      <c r="R204" s="24"/>
      <c r="S204" s="24"/>
    </row>
    <row r="205" spans="1:19" x14ac:dyDescent="0.15">
      <c r="A205" s="38"/>
      <c r="B205" s="21" t="s">
        <v>22</v>
      </c>
      <c r="C205" s="21">
        <f>[42]PARS_utr_stat!B205</f>
        <v>5</v>
      </c>
      <c r="D205" s="21">
        <f>[42]PARS_utr_stat!C205</f>
        <v>1</v>
      </c>
      <c r="E205" s="22">
        <f t="shared" ref="E205:F205" si="206">C205/(C204+C205)</f>
        <v>0.5</v>
      </c>
      <c r="F205" s="22">
        <f t="shared" si="206"/>
        <v>1</v>
      </c>
      <c r="I205" s="38"/>
      <c r="J205" s="21" t="s">
        <v>22</v>
      </c>
      <c r="K205" s="22">
        <f t="shared" si="195"/>
        <v>0.5</v>
      </c>
      <c r="L205" s="22">
        <f t="shared" si="195"/>
        <v>1</v>
      </c>
      <c r="P205" s="24"/>
      <c r="Q205" s="24"/>
      <c r="R205" s="24"/>
      <c r="S205" s="24"/>
    </row>
    <row r="206" spans="1:19" x14ac:dyDescent="0.15">
      <c r="A206" s="38">
        <v>103</v>
      </c>
      <c r="B206" s="21" t="s">
        <v>21</v>
      </c>
      <c r="C206" s="21">
        <f>[42]PARS_utr_stat!B206</f>
        <v>1</v>
      </c>
      <c r="D206" s="21">
        <f>[42]PARS_utr_stat!C206</f>
        <v>1</v>
      </c>
      <c r="E206" s="22">
        <f t="shared" ref="E206:F206" si="207">C206/(C206+C207)</f>
        <v>0.33333333333333331</v>
      </c>
      <c r="F206" s="22">
        <f t="shared" si="207"/>
        <v>1</v>
      </c>
      <c r="I206" s="38">
        <v>103</v>
      </c>
      <c r="J206" s="21" t="s">
        <v>21</v>
      </c>
      <c r="K206" s="22">
        <f t="shared" si="195"/>
        <v>0.33333333333333331</v>
      </c>
      <c r="L206" s="22">
        <f t="shared" si="195"/>
        <v>1</v>
      </c>
      <c r="P206" s="24"/>
      <c r="Q206" s="24"/>
      <c r="R206" s="24"/>
      <c r="S206" s="24"/>
    </row>
    <row r="207" spans="1:19" x14ac:dyDescent="0.15">
      <c r="A207" s="38"/>
      <c r="B207" s="21" t="s">
        <v>22</v>
      </c>
      <c r="C207" s="21">
        <f>[42]PARS_utr_stat!B207</f>
        <v>2</v>
      </c>
      <c r="D207" s="21">
        <f>[42]PARS_utr_stat!C207</f>
        <v>0</v>
      </c>
      <c r="E207" s="22">
        <f t="shared" ref="E207:F207" si="208">C207/(C206+C207)</f>
        <v>0.66666666666666663</v>
      </c>
      <c r="F207" s="22">
        <f t="shared" si="208"/>
        <v>0</v>
      </c>
      <c r="I207" s="38"/>
      <c r="J207" s="21" t="s">
        <v>22</v>
      </c>
      <c r="K207" s="22">
        <f t="shared" si="195"/>
        <v>0.66666666666666663</v>
      </c>
      <c r="L207" s="22">
        <f t="shared" si="195"/>
        <v>0</v>
      </c>
      <c r="P207" s="24"/>
      <c r="Q207" s="24"/>
      <c r="R207" s="24"/>
      <c r="S207" s="24"/>
    </row>
    <row r="208" spans="1:19" x14ac:dyDescent="0.15">
      <c r="A208" s="38">
        <v>104</v>
      </c>
      <c r="B208" s="21" t="s">
        <v>21</v>
      </c>
      <c r="C208" s="21">
        <f>[42]PARS_utr_stat!B208</f>
        <v>2</v>
      </c>
      <c r="D208" s="21">
        <f>[42]PARS_utr_stat!C208</f>
        <v>0</v>
      </c>
      <c r="E208" s="22">
        <f t="shared" ref="E208:F208" si="209">C208/(C208+C209)</f>
        <v>0.5</v>
      </c>
      <c r="F208" s="22">
        <f t="shared" si="209"/>
        <v>0</v>
      </c>
      <c r="I208" s="38">
        <v>104</v>
      </c>
      <c r="J208" s="21" t="s">
        <v>21</v>
      </c>
      <c r="K208" s="22">
        <f t="shared" si="195"/>
        <v>0.5</v>
      </c>
      <c r="L208" s="22">
        <f t="shared" si="195"/>
        <v>0</v>
      </c>
      <c r="P208" s="24"/>
      <c r="Q208" s="24"/>
      <c r="R208" s="24"/>
      <c r="S208" s="24"/>
    </row>
    <row r="209" spans="1:19" x14ac:dyDescent="0.15">
      <c r="A209" s="38"/>
      <c r="B209" s="21" t="s">
        <v>22</v>
      </c>
      <c r="C209" s="21">
        <f>[42]PARS_utr_stat!B209</f>
        <v>2</v>
      </c>
      <c r="D209" s="21">
        <f>[42]PARS_utr_stat!C209</f>
        <v>3</v>
      </c>
      <c r="E209" s="22">
        <f t="shared" ref="E209:F209" si="210">C209/(C208+C209)</f>
        <v>0.5</v>
      </c>
      <c r="F209" s="22">
        <f t="shared" si="210"/>
        <v>1</v>
      </c>
      <c r="I209" s="38"/>
      <c r="J209" s="21" t="s">
        <v>22</v>
      </c>
      <c r="K209" s="22">
        <f t="shared" si="195"/>
        <v>0.5</v>
      </c>
      <c r="L209" s="22">
        <f t="shared" si="195"/>
        <v>1</v>
      </c>
      <c r="P209" s="24"/>
      <c r="Q209" s="24"/>
      <c r="R209" s="24"/>
      <c r="S209" s="24"/>
    </row>
    <row r="210" spans="1:19" x14ac:dyDescent="0.15">
      <c r="A210" s="38">
        <v>105</v>
      </c>
      <c r="B210" s="21" t="s">
        <v>21</v>
      </c>
      <c r="C210" s="21">
        <f>[42]PARS_utr_stat!B210</f>
        <v>1</v>
      </c>
      <c r="D210" s="21">
        <f>[42]PARS_utr_stat!C210</f>
        <v>2</v>
      </c>
      <c r="E210" s="22">
        <f t="shared" ref="E210:F210" si="211">C210/(C210+C211)</f>
        <v>0.33333333333333331</v>
      </c>
      <c r="F210" s="22">
        <f t="shared" si="211"/>
        <v>0.66666666666666663</v>
      </c>
      <c r="I210" s="38">
        <v>105</v>
      </c>
      <c r="J210" s="21" t="s">
        <v>21</v>
      </c>
      <c r="K210" s="22">
        <f t="shared" si="195"/>
        <v>0.33333333333333331</v>
      </c>
      <c r="L210" s="22">
        <f t="shared" si="195"/>
        <v>0.66666666666666663</v>
      </c>
      <c r="P210" s="24"/>
      <c r="Q210" s="24"/>
      <c r="R210" s="24"/>
      <c r="S210" s="24"/>
    </row>
    <row r="211" spans="1:19" x14ac:dyDescent="0.15">
      <c r="A211" s="38"/>
      <c r="B211" s="21" t="s">
        <v>22</v>
      </c>
      <c r="C211" s="21">
        <f>[42]PARS_utr_stat!B211</f>
        <v>2</v>
      </c>
      <c r="D211" s="21">
        <f>[42]PARS_utr_stat!C211</f>
        <v>1</v>
      </c>
      <c r="E211" s="22">
        <f t="shared" ref="E211:F211" si="212">C211/(C210+C211)</f>
        <v>0.66666666666666663</v>
      </c>
      <c r="F211" s="22">
        <f t="shared" si="212"/>
        <v>0.33333333333333331</v>
      </c>
      <c r="I211" s="38"/>
      <c r="J211" s="21" t="s">
        <v>22</v>
      </c>
      <c r="K211" s="22">
        <f t="shared" si="195"/>
        <v>0.66666666666666663</v>
      </c>
      <c r="L211" s="22">
        <f t="shared" si="195"/>
        <v>0.33333333333333331</v>
      </c>
      <c r="P211" s="24"/>
      <c r="Q211" s="24"/>
      <c r="R211" s="24"/>
      <c r="S211" s="24"/>
    </row>
    <row r="212" spans="1:19" x14ac:dyDescent="0.15">
      <c r="A212" s="38">
        <v>106</v>
      </c>
      <c r="B212" s="21" t="s">
        <v>21</v>
      </c>
      <c r="C212" s="21">
        <f>[42]PARS_utr_stat!B212</f>
        <v>2</v>
      </c>
      <c r="D212" s="21">
        <f>[42]PARS_utr_stat!C212</f>
        <v>0</v>
      </c>
      <c r="E212" s="22">
        <f t="shared" ref="E212:F212" si="213">C212/(C212+C213)</f>
        <v>0.66666666666666663</v>
      </c>
      <c r="F212" s="22" t="e">
        <f t="shared" si="213"/>
        <v>#DIV/0!</v>
      </c>
      <c r="I212" s="38">
        <v>106</v>
      </c>
      <c r="J212" s="21" t="s">
        <v>21</v>
      </c>
      <c r="K212" s="22">
        <f t="shared" si="195"/>
        <v>0.66666666666666663</v>
      </c>
      <c r="L212" s="22" t="e">
        <f t="shared" si="195"/>
        <v>#DIV/0!</v>
      </c>
      <c r="P212" s="24"/>
      <c r="Q212" s="24"/>
      <c r="R212" s="24"/>
      <c r="S212" s="24"/>
    </row>
    <row r="213" spans="1:19" x14ac:dyDescent="0.15">
      <c r="A213" s="38"/>
      <c r="B213" s="21" t="s">
        <v>22</v>
      </c>
      <c r="C213" s="21">
        <f>[42]PARS_utr_stat!B213</f>
        <v>1</v>
      </c>
      <c r="D213" s="21">
        <f>[42]PARS_utr_stat!C213</f>
        <v>0</v>
      </c>
      <c r="E213" s="22">
        <f t="shared" ref="E213:F213" si="214">C213/(C212+C213)</f>
        <v>0.33333333333333331</v>
      </c>
      <c r="F213" s="22" t="e">
        <f t="shared" si="214"/>
        <v>#DIV/0!</v>
      </c>
      <c r="I213" s="38"/>
      <c r="J213" s="21" t="s">
        <v>22</v>
      </c>
      <c r="K213" s="22">
        <f t="shared" si="195"/>
        <v>0.33333333333333331</v>
      </c>
      <c r="L213" s="22" t="e">
        <f t="shared" si="195"/>
        <v>#DIV/0!</v>
      </c>
      <c r="P213" s="24"/>
      <c r="Q213" s="24"/>
      <c r="R213" s="24"/>
      <c r="S213" s="24"/>
    </row>
    <row r="214" spans="1:19" x14ac:dyDescent="0.15">
      <c r="A214" s="38">
        <v>107</v>
      </c>
      <c r="B214" s="21" t="s">
        <v>21</v>
      </c>
      <c r="C214" s="21">
        <f>[42]PARS_utr_stat!B214</f>
        <v>3</v>
      </c>
      <c r="D214" s="21">
        <f>[42]PARS_utr_stat!C214</f>
        <v>1</v>
      </c>
      <c r="E214" s="22">
        <f t="shared" ref="E214:F214" si="215">C214/(C214+C215)</f>
        <v>0.5</v>
      </c>
      <c r="F214" s="22">
        <f t="shared" si="215"/>
        <v>1</v>
      </c>
      <c r="I214" s="38">
        <v>107</v>
      </c>
      <c r="J214" s="21" t="s">
        <v>21</v>
      </c>
      <c r="K214" s="22">
        <f t="shared" si="195"/>
        <v>0.5</v>
      </c>
      <c r="L214" s="22">
        <f t="shared" si="195"/>
        <v>1</v>
      </c>
      <c r="P214" s="24"/>
      <c r="Q214" s="24"/>
      <c r="R214" s="24"/>
      <c r="S214" s="24"/>
    </row>
    <row r="215" spans="1:19" x14ac:dyDescent="0.15">
      <c r="A215" s="38"/>
      <c r="B215" s="21" t="s">
        <v>22</v>
      </c>
      <c r="C215" s="21">
        <f>[42]PARS_utr_stat!B215</f>
        <v>3</v>
      </c>
      <c r="D215" s="21">
        <f>[42]PARS_utr_stat!C215</f>
        <v>0</v>
      </c>
      <c r="E215" s="22">
        <f t="shared" ref="E215:F215" si="216">C215/(C214+C215)</f>
        <v>0.5</v>
      </c>
      <c r="F215" s="22">
        <f t="shared" si="216"/>
        <v>0</v>
      </c>
      <c r="I215" s="38"/>
      <c r="J215" s="21" t="s">
        <v>22</v>
      </c>
      <c r="K215" s="22">
        <f t="shared" si="195"/>
        <v>0.5</v>
      </c>
      <c r="L215" s="22">
        <f t="shared" si="195"/>
        <v>0</v>
      </c>
      <c r="P215" s="24"/>
      <c r="Q215" s="24"/>
      <c r="R215" s="24"/>
      <c r="S215" s="24"/>
    </row>
    <row r="216" spans="1:19" x14ac:dyDescent="0.15">
      <c r="A216" s="38">
        <v>108</v>
      </c>
      <c r="B216" s="21" t="s">
        <v>21</v>
      </c>
      <c r="C216" s="21">
        <f>[42]PARS_utr_stat!B216</f>
        <v>2</v>
      </c>
      <c r="D216" s="21">
        <f>[42]PARS_utr_stat!C216</f>
        <v>0</v>
      </c>
      <c r="E216" s="22">
        <f t="shared" ref="E216:F216" si="217">C216/(C216+C217)</f>
        <v>0.4</v>
      </c>
      <c r="F216" s="22" t="e">
        <f t="shared" si="217"/>
        <v>#DIV/0!</v>
      </c>
      <c r="I216" s="38">
        <v>108</v>
      </c>
      <c r="J216" s="21" t="s">
        <v>21</v>
      </c>
      <c r="K216" s="22">
        <f t="shared" si="195"/>
        <v>0.4</v>
      </c>
      <c r="L216" s="22" t="e">
        <f t="shared" si="195"/>
        <v>#DIV/0!</v>
      </c>
      <c r="P216" s="24"/>
      <c r="Q216" s="24"/>
      <c r="R216" s="24"/>
      <c r="S216" s="24"/>
    </row>
    <row r="217" spans="1:19" x14ac:dyDescent="0.15">
      <c r="A217" s="38"/>
      <c r="B217" s="21" t="s">
        <v>22</v>
      </c>
      <c r="C217" s="21">
        <f>[42]PARS_utr_stat!B217</f>
        <v>3</v>
      </c>
      <c r="D217" s="21">
        <f>[42]PARS_utr_stat!C217</f>
        <v>0</v>
      </c>
      <c r="E217" s="22">
        <f t="shared" ref="E217:F217" si="218">C217/(C216+C217)</f>
        <v>0.6</v>
      </c>
      <c r="F217" s="22" t="e">
        <f t="shared" si="218"/>
        <v>#DIV/0!</v>
      </c>
      <c r="I217" s="38"/>
      <c r="J217" s="21" t="s">
        <v>22</v>
      </c>
      <c r="K217" s="22">
        <f t="shared" si="195"/>
        <v>0.6</v>
      </c>
      <c r="L217" s="22" t="e">
        <f t="shared" si="195"/>
        <v>#DIV/0!</v>
      </c>
      <c r="P217" s="24"/>
      <c r="Q217" s="24"/>
      <c r="R217" s="24"/>
      <c r="S217" s="24"/>
    </row>
    <row r="218" spans="1:19" x14ac:dyDescent="0.15">
      <c r="A218" s="38">
        <v>109</v>
      </c>
      <c r="B218" s="21" t="s">
        <v>21</v>
      </c>
      <c r="C218" s="21">
        <f>[42]PARS_utr_stat!B218</f>
        <v>3</v>
      </c>
      <c r="D218" s="21">
        <f>[42]PARS_utr_stat!C218</f>
        <v>0</v>
      </c>
      <c r="E218" s="22">
        <f t="shared" ref="E218:F218" si="219">C218/(C218+C219)</f>
        <v>0.75</v>
      </c>
      <c r="F218" s="22">
        <f t="shared" si="219"/>
        <v>0</v>
      </c>
      <c r="I218" s="38">
        <v>109</v>
      </c>
      <c r="J218" s="21" t="s">
        <v>21</v>
      </c>
      <c r="K218" s="22">
        <f t="shared" si="195"/>
        <v>0.75</v>
      </c>
      <c r="L218" s="22">
        <f t="shared" si="195"/>
        <v>0</v>
      </c>
      <c r="P218" s="24"/>
      <c r="Q218" s="24"/>
      <c r="R218" s="24"/>
      <c r="S218" s="24"/>
    </row>
    <row r="219" spans="1:19" x14ac:dyDescent="0.15">
      <c r="A219" s="38"/>
      <c r="B219" s="21" t="s">
        <v>22</v>
      </c>
      <c r="C219" s="21">
        <f>[42]PARS_utr_stat!B219</f>
        <v>1</v>
      </c>
      <c r="D219" s="21">
        <f>[42]PARS_utr_stat!C219</f>
        <v>2</v>
      </c>
      <c r="E219" s="22">
        <f t="shared" ref="E219:F219" si="220">C219/(C218+C219)</f>
        <v>0.25</v>
      </c>
      <c r="F219" s="22">
        <f t="shared" si="220"/>
        <v>1</v>
      </c>
      <c r="I219" s="38"/>
      <c r="J219" s="21" t="s">
        <v>22</v>
      </c>
      <c r="K219" s="22">
        <f t="shared" si="195"/>
        <v>0.25</v>
      </c>
      <c r="L219" s="22">
        <f t="shared" si="195"/>
        <v>1</v>
      </c>
      <c r="P219" s="24"/>
      <c r="Q219" s="24"/>
      <c r="R219" s="24"/>
      <c r="S219" s="24"/>
    </row>
    <row r="220" spans="1:19" x14ac:dyDescent="0.15">
      <c r="A220" s="38">
        <v>110</v>
      </c>
      <c r="B220" s="21" t="s">
        <v>21</v>
      </c>
      <c r="C220" s="21">
        <f>[42]PARS_utr_stat!B220</f>
        <v>1</v>
      </c>
      <c r="D220" s="21">
        <f>[42]PARS_utr_stat!C220</f>
        <v>1</v>
      </c>
      <c r="E220" s="22">
        <f t="shared" ref="E220:F220" si="221">C220/(C220+C221)</f>
        <v>0.5</v>
      </c>
      <c r="F220" s="22">
        <f t="shared" si="221"/>
        <v>1</v>
      </c>
      <c r="I220" s="38">
        <v>110</v>
      </c>
      <c r="J220" s="21" t="s">
        <v>21</v>
      </c>
      <c r="K220" s="22">
        <f t="shared" si="195"/>
        <v>0.5</v>
      </c>
      <c r="L220" s="22">
        <f t="shared" si="195"/>
        <v>1</v>
      </c>
      <c r="P220" s="24"/>
      <c r="Q220" s="24"/>
      <c r="R220" s="24"/>
      <c r="S220" s="24"/>
    </row>
    <row r="221" spans="1:19" x14ac:dyDescent="0.15">
      <c r="A221" s="38"/>
      <c r="B221" s="21" t="s">
        <v>22</v>
      </c>
      <c r="C221" s="21">
        <f>[42]PARS_utr_stat!B221</f>
        <v>1</v>
      </c>
      <c r="D221" s="21">
        <f>[42]PARS_utr_stat!C221</f>
        <v>0</v>
      </c>
      <c r="E221" s="22">
        <f t="shared" ref="E221:F221" si="222">C221/(C220+C221)</f>
        <v>0.5</v>
      </c>
      <c r="F221" s="22">
        <f t="shared" si="222"/>
        <v>0</v>
      </c>
      <c r="I221" s="38"/>
      <c r="J221" s="21" t="s">
        <v>22</v>
      </c>
      <c r="K221" s="22">
        <f t="shared" si="195"/>
        <v>0.5</v>
      </c>
      <c r="L221" s="22">
        <f t="shared" si="195"/>
        <v>0</v>
      </c>
      <c r="P221" s="24"/>
      <c r="Q221" s="24"/>
      <c r="R221" s="24"/>
      <c r="S221" s="24"/>
    </row>
    <row r="222" spans="1:19" x14ac:dyDescent="0.15">
      <c r="A222" s="38">
        <v>111</v>
      </c>
      <c r="B222" s="21" t="s">
        <v>21</v>
      </c>
      <c r="C222" s="21">
        <f>[42]PARS_utr_stat!B222</f>
        <v>4</v>
      </c>
      <c r="D222" s="21">
        <f>[42]PARS_utr_stat!C222</f>
        <v>2</v>
      </c>
      <c r="E222" s="22">
        <f t="shared" ref="E222:F222" si="223">C222/(C222+C223)</f>
        <v>0.8</v>
      </c>
      <c r="F222" s="22">
        <f t="shared" si="223"/>
        <v>1</v>
      </c>
      <c r="I222" s="38">
        <v>111</v>
      </c>
      <c r="J222" s="21" t="s">
        <v>21</v>
      </c>
      <c r="K222" s="22">
        <f t="shared" si="195"/>
        <v>0.8</v>
      </c>
      <c r="L222" s="22">
        <f t="shared" si="195"/>
        <v>1</v>
      </c>
      <c r="P222" s="24"/>
      <c r="Q222" s="24"/>
      <c r="R222" s="24"/>
      <c r="S222" s="24"/>
    </row>
    <row r="223" spans="1:19" x14ac:dyDescent="0.15">
      <c r="A223" s="38"/>
      <c r="B223" s="21" t="s">
        <v>22</v>
      </c>
      <c r="C223" s="21">
        <f>[42]PARS_utr_stat!B223</f>
        <v>1</v>
      </c>
      <c r="D223" s="21">
        <f>[42]PARS_utr_stat!C223</f>
        <v>0</v>
      </c>
      <c r="E223" s="22">
        <f t="shared" ref="E223:F223" si="224">C223/(C222+C223)</f>
        <v>0.2</v>
      </c>
      <c r="F223" s="22">
        <f t="shared" si="224"/>
        <v>0</v>
      </c>
      <c r="I223" s="38"/>
      <c r="J223" s="21" t="s">
        <v>22</v>
      </c>
      <c r="K223" s="22">
        <f t="shared" si="195"/>
        <v>0.2</v>
      </c>
      <c r="L223" s="22">
        <f t="shared" si="195"/>
        <v>0</v>
      </c>
      <c r="P223" s="24"/>
      <c r="Q223" s="24"/>
      <c r="R223" s="24"/>
      <c r="S223" s="24"/>
    </row>
    <row r="224" spans="1:19" x14ac:dyDescent="0.15">
      <c r="A224" s="38">
        <v>112</v>
      </c>
      <c r="B224" s="21" t="s">
        <v>21</v>
      </c>
      <c r="C224" s="21">
        <f>[42]PARS_utr_stat!B224</f>
        <v>5</v>
      </c>
      <c r="D224" s="21">
        <f>[42]PARS_utr_stat!C224</f>
        <v>1</v>
      </c>
      <c r="E224" s="22">
        <f t="shared" ref="E224:F224" si="225">C224/(C224+C225)</f>
        <v>0.7142857142857143</v>
      </c>
      <c r="F224" s="22">
        <f t="shared" si="225"/>
        <v>1</v>
      </c>
      <c r="I224" s="38">
        <v>112</v>
      </c>
      <c r="J224" s="21" t="s">
        <v>21</v>
      </c>
      <c r="K224" s="22">
        <f t="shared" si="195"/>
        <v>0.7142857142857143</v>
      </c>
      <c r="L224" s="22">
        <f t="shared" si="195"/>
        <v>1</v>
      </c>
      <c r="P224" s="24"/>
      <c r="Q224" s="24"/>
      <c r="R224" s="24"/>
      <c r="S224" s="24"/>
    </row>
    <row r="225" spans="1:19" x14ac:dyDescent="0.15">
      <c r="A225" s="38"/>
      <c r="B225" s="21" t="s">
        <v>22</v>
      </c>
      <c r="C225" s="21">
        <f>[42]PARS_utr_stat!B225</f>
        <v>2</v>
      </c>
      <c r="D225" s="21">
        <f>[42]PARS_utr_stat!C225</f>
        <v>0</v>
      </c>
      <c r="E225" s="22">
        <f t="shared" ref="E225:F225" si="226">C225/(C224+C225)</f>
        <v>0.2857142857142857</v>
      </c>
      <c r="F225" s="22">
        <f t="shared" si="226"/>
        <v>0</v>
      </c>
      <c r="I225" s="38"/>
      <c r="J225" s="21" t="s">
        <v>22</v>
      </c>
      <c r="K225" s="22">
        <f t="shared" si="195"/>
        <v>0.2857142857142857</v>
      </c>
      <c r="L225" s="22">
        <f t="shared" si="195"/>
        <v>0</v>
      </c>
      <c r="P225" s="24"/>
      <c r="Q225" s="24"/>
      <c r="R225" s="24"/>
      <c r="S225" s="24"/>
    </row>
    <row r="226" spans="1:19" x14ac:dyDescent="0.15">
      <c r="A226" s="38">
        <v>113</v>
      </c>
      <c r="B226" s="21" t="s">
        <v>21</v>
      </c>
      <c r="C226" s="21">
        <f>[42]PARS_utr_stat!B226</f>
        <v>3</v>
      </c>
      <c r="D226" s="21">
        <f>[42]PARS_utr_stat!C226</f>
        <v>1</v>
      </c>
      <c r="E226" s="22">
        <f t="shared" ref="E226:F226" si="227">C226/(C226+C227)</f>
        <v>0.6</v>
      </c>
      <c r="F226" s="22">
        <f t="shared" si="227"/>
        <v>0.33333333333333331</v>
      </c>
      <c r="I226" s="38">
        <v>113</v>
      </c>
      <c r="J226" s="21" t="s">
        <v>21</v>
      </c>
      <c r="K226" s="22">
        <f t="shared" si="195"/>
        <v>0.6</v>
      </c>
      <c r="L226" s="22">
        <f t="shared" si="195"/>
        <v>0.33333333333333331</v>
      </c>
      <c r="P226" s="24"/>
      <c r="Q226" s="24"/>
      <c r="R226" s="24"/>
      <c r="S226" s="24"/>
    </row>
    <row r="227" spans="1:19" x14ac:dyDescent="0.15">
      <c r="A227" s="38"/>
      <c r="B227" s="21" t="s">
        <v>22</v>
      </c>
      <c r="C227" s="21">
        <f>[42]PARS_utr_stat!B227</f>
        <v>2</v>
      </c>
      <c r="D227" s="21">
        <f>[42]PARS_utr_stat!C227</f>
        <v>2</v>
      </c>
      <c r="E227" s="22">
        <f t="shared" ref="E227:F227" si="228">C227/(C226+C227)</f>
        <v>0.4</v>
      </c>
      <c r="F227" s="22">
        <f t="shared" si="228"/>
        <v>0.66666666666666663</v>
      </c>
      <c r="I227" s="38"/>
      <c r="J227" s="21" t="s">
        <v>22</v>
      </c>
      <c r="K227" s="22">
        <f t="shared" si="195"/>
        <v>0.4</v>
      </c>
      <c r="L227" s="22">
        <f t="shared" si="195"/>
        <v>0.66666666666666663</v>
      </c>
      <c r="P227" s="24"/>
      <c r="Q227" s="24"/>
      <c r="R227" s="24"/>
      <c r="S227" s="24"/>
    </row>
    <row r="228" spans="1:19" x14ac:dyDescent="0.15">
      <c r="A228" s="38">
        <v>114</v>
      </c>
      <c r="B228" s="21" t="s">
        <v>21</v>
      </c>
      <c r="C228" s="21">
        <f>[42]PARS_utr_stat!B228</f>
        <v>0</v>
      </c>
      <c r="D228" s="21">
        <f>[42]PARS_utr_stat!C228</f>
        <v>1</v>
      </c>
      <c r="E228" s="22">
        <f t="shared" ref="E228:F228" si="229">C228/(C228+C229)</f>
        <v>0</v>
      </c>
      <c r="F228" s="22">
        <f t="shared" si="229"/>
        <v>0.33333333333333331</v>
      </c>
      <c r="I228" s="38">
        <v>114</v>
      </c>
      <c r="J228" s="21" t="s">
        <v>21</v>
      </c>
      <c r="K228" s="22">
        <f t="shared" si="195"/>
        <v>0</v>
      </c>
      <c r="L228" s="22">
        <f t="shared" si="195"/>
        <v>0.33333333333333331</v>
      </c>
      <c r="P228" s="24"/>
      <c r="Q228" s="24"/>
      <c r="R228" s="24"/>
      <c r="S228" s="24"/>
    </row>
    <row r="229" spans="1:19" x14ac:dyDescent="0.15">
      <c r="A229" s="38"/>
      <c r="B229" s="21" t="s">
        <v>22</v>
      </c>
      <c r="C229" s="21">
        <f>[42]PARS_utr_stat!B229</f>
        <v>2</v>
      </c>
      <c r="D229" s="21">
        <f>[42]PARS_utr_stat!C229</f>
        <v>2</v>
      </c>
      <c r="E229" s="22">
        <f t="shared" ref="E229:F229" si="230">C229/(C228+C229)</f>
        <v>1</v>
      </c>
      <c r="F229" s="22">
        <f t="shared" si="230"/>
        <v>0.66666666666666663</v>
      </c>
      <c r="I229" s="38"/>
      <c r="J229" s="21" t="s">
        <v>22</v>
      </c>
      <c r="K229" s="22">
        <f t="shared" si="195"/>
        <v>1</v>
      </c>
      <c r="L229" s="22">
        <f t="shared" si="195"/>
        <v>0.66666666666666663</v>
      </c>
      <c r="P229" s="24"/>
      <c r="Q229" s="24"/>
      <c r="R229" s="24"/>
      <c r="S229" s="24"/>
    </row>
    <row r="230" spans="1:19" x14ac:dyDescent="0.15">
      <c r="A230" s="38">
        <v>115</v>
      </c>
      <c r="B230" s="21" t="s">
        <v>21</v>
      </c>
      <c r="C230" s="21">
        <f>[42]PARS_utr_stat!B230</f>
        <v>0</v>
      </c>
      <c r="D230" s="21">
        <f>[42]PARS_utr_stat!C230</f>
        <v>2</v>
      </c>
      <c r="E230" s="22">
        <f t="shared" ref="E230:F230" si="231">C230/(C230+C231)</f>
        <v>0</v>
      </c>
      <c r="F230" s="22">
        <f t="shared" si="231"/>
        <v>0.66666666666666663</v>
      </c>
      <c r="I230" s="38">
        <v>115</v>
      </c>
      <c r="J230" s="21" t="s">
        <v>21</v>
      </c>
      <c r="K230" s="22">
        <f t="shared" si="195"/>
        <v>0</v>
      </c>
      <c r="L230" s="22">
        <f t="shared" si="195"/>
        <v>0.66666666666666663</v>
      </c>
      <c r="P230" s="24"/>
      <c r="Q230" s="24"/>
      <c r="R230" s="24"/>
      <c r="S230" s="24"/>
    </row>
    <row r="231" spans="1:19" x14ac:dyDescent="0.15">
      <c r="A231" s="38"/>
      <c r="B231" s="21" t="s">
        <v>22</v>
      </c>
      <c r="C231" s="21">
        <f>[42]PARS_utr_stat!B231</f>
        <v>3</v>
      </c>
      <c r="D231" s="21">
        <f>[42]PARS_utr_stat!C231</f>
        <v>1</v>
      </c>
      <c r="E231" s="22">
        <f t="shared" ref="E231:F231" si="232">C231/(C230+C231)</f>
        <v>1</v>
      </c>
      <c r="F231" s="22">
        <f t="shared" si="232"/>
        <v>0.33333333333333331</v>
      </c>
      <c r="I231" s="38"/>
      <c r="J231" s="21" t="s">
        <v>22</v>
      </c>
      <c r="K231" s="22">
        <f t="shared" si="195"/>
        <v>1</v>
      </c>
      <c r="L231" s="22">
        <f t="shared" si="195"/>
        <v>0.33333333333333331</v>
      </c>
      <c r="P231" s="24"/>
      <c r="Q231" s="24"/>
      <c r="R231" s="24"/>
      <c r="S231" s="24"/>
    </row>
    <row r="232" spans="1:19" x14ac:dyDescent="0.15">
      <c r="A232" s="38">
        <v>116</v>
      </c>
      <c r="B232" s="21" t="s">
        <v>21</v>
      </c>
      <c r="C232" s="21">
        <f>[42]PARS_utr_stat!B232</f>
        <v>2</v>
      </c>
      <c r="D232" s="21">
        <f>[42]PARS_utr_stat!C232</f>
        <v>2</v>
      </c>
      <c r="E232" s="22">
        <f t="shared" ref="E232:F232" si="233">C232/(C232+C233)</f>
        <v>0.4</v>
      </c>
      <c r="F232" s="22">
        <f t="shared" si="233"/>
        <v>0.66666666666666663</v>
      </c>
      <c r="I232" s="38">
        <v>116</v>
      </c>
      <c r="J232" s="21" t="s">
        <v>21</v>
      </c>
      <c r="K232" s="22">
        <f t="shared" si="195"/>
        <v>0.4</v>
      </c>
      <c r="L232" s="22">
        <f t="shared" si="195"/>
        <v>0.66666666666666663</v>
      </c>
      <c r="P232" s="24"/>
      <c r="Q232" s="24"/>
      <c r="R232" s="24"/>
      <c r="S232" s="24"/>
    </row>
    <row r="233" spans="1:19" x14ac:dyDescent="0.15">
      <c r="A233" s="38"/>
      <c r="B233" s="21" t="s">
        <v>22</v>
      </c>
      <c r="C233" s="21">
        <f>[42]PARS_utr_stat!B233</f>
        <v>3</v>
      </c>
      <c r="D233" s="21">
        <f>[42]PARS_utr_stat!C233</f>
        <v>1</v>
      </c>
      <c r="E233" s="22">
        <f t="shared" ref="E233:F233" si="234">C233/(C232+C233)</f>
        <v>0.6</v>
      </c>
      <c r="F233" s="22">
        <f t="shared" si="234"/>
        <v>0.33333333333333331</v>
      </c>
      <c r="I233" s="38"/>
      <c r="J233" s="21" t="s">
        <v>22</v>
      </c>
      <c r="K233" s="22">
        <f t="shared" si="195"/>
        <v>0.6</v>
      </c>
      <c r="L233" s="22">
        <f t="shared" si="195"/>
        <v>0.33333333333333331</v>
      </c>
      <c r="P233" s="24"/>
      <c r="Q233" s="24"/>
      <c r="R233" s="24"/>
      <c r="S233" s="24"/>
    </row>
    <row r="234" spans="1:19" x14ac:dyDescent="0.15">
      <c r="A234" s="38">
        <v>117</v>
      </c>
      <c r="B234" s="21" t="s">
        <v>21</v>
      </c>
      <c r="C234" s="21">
        <f>[42]PARS_utr_stat!B234</f>
        <v>1</v>
      </c>
      <c r="D234" s="21">
        <f>[42]PARS_utr_stat!C234</f>
        <v>3</v>
      </c>
      <c r="E234" s="22">
        <f t="shared" ref="E234:F234" si="235">C234/(C234+C235)</f>
        <v>1</v>
      </c>
      <c r="F234" s="22">
        <f t="shared" si="235"/>
        <v>0.5</v>
      </c>
      <c r="I234" s="38">
        <v>117</v>
      </c>
      <c r="J234" s="21" t="s">
        <v>21</v>
      </c>
      <c r="K234" s="22">
        <f t="shared" si="195"/>
        <v>1</v>
      </c>
      <c r="L234" s="22">
        <f t="shared" si="195"/>
        <v>0.5</v>
      </c>
      <c r="P234" s="24"/>
      <c r="Q234" s="24"/>
      <c r="R234" s="24"/>
      <c r="S234" s="24"/>
    </row>
    <row r="235" spans="1:19" x14ac:dyDescent="0.15">
      <c r="A235" s="38"/>
      <c r="B235" s="21" t="s">
        <v>22</v>
      </c>
      <c r="C235" s="21">
        <f>[42]PARS_utr_stat!B235</f>
        <v>0</v>
      </c>
      <c r="D235" s="21">
        <f>[42]PARS_utr_stat!C235</f>
        <v>3</v>
      </c>
      <c r="E235" s="22">
        <f t="shared" ref="E235:F235" si="236">C235/(C234+C235)</f>
        <v>0</v>
      </c>
      <c r="F235" s="22">
        <f t="shared" si="236"/>
        <v>0.5</v>
      </c>
      <c r="I235" s="38"/>
      <c r="J235" s="21" t="s">
        <v>22</v>
      </c>
      <c r="K235" s="22">
        <f t="shared" si="195"/>
        <v>0</v>
      </c>
      <c r="L235" s="22">
        <f t="shared" si="195"/>
        <v>0.5</v>
      </c>
      <c r="P235" s="24"/>
      <c r="Q235" s="24"/>
      <c r="R235" s="24"/>
      <c r="S235" s="24"/>
    </row>
    <row r="236" spans="1:19" x14ac:dyDescent="0.15">
      <c r="A236" s="38">
        <v>118</v>
      </c>
      <c r="B236" s="21" t="s">
        <v>21</v>
      </c>
      <c r="C236" s="21">
        <f>[42]PARS_utr_stat!B236</f>
        <v>3</v>
      </c>
      <c r="D236" s="21">
        <f>[42]PARS_utr_stat!C236</f>
        <v>0</v>
      </c>
      <c r="E236" s="22">
        <f t="shared" ref="E236:F236" si="237">C236/(C236+C237)</f>
        <v>0.42857142857142855</v>
      </c>
      <c r="F236" s="22">
        <f t="shared" si="237"/>
        <v>0</v>
      </c>
      <c r="I236" s="38">
        <v>118</v>
      </c>
      <c r="J236" s="21" t="s">
        <v>21</v>
      </c>
      <c r="K236" s="22">
        <f t="shared" si="195"/>
        <v>0.42857142857142855</v>
      </c>
      <c r="L236" s="22">
        <f t="shared" si="195"/>
        <v>0</v>
      </c>
      <c r="P236" s="24"/>
      <c r="Q236" s="24"/>
      <c r="R236" s="24"/>
      <c r="S236" s="24"/>
    </row>
    <row r="237" spans="1:19" x14ac:dyDescent="0.15">
      <c r="A237" s="38"/>
      <c r="B237" s="21" t="s">
        <v>22</v>
      </c>
      <c r="C237" s="21">
        <f>[42]PARS_utr_stat!B237</f>
        <v>4</v>
      </c>
      <c r="D237" s="21">
        <f>[42]PARS_utr_stat!C237</f>
        <v>1</v>
      </c>
      <c r="E237" s="22">
        <f t="shared" ref="E237:F237" si="238">C237/(C236+C237)</f>
        <v>0.5714285714285714</v>
      </c>
      <c r="F237" s="22">
        <f t="shared" si="238"/>
        <v>1</v>
      </c>
      <c r="I237" s="38"/>
      <c r="J237" s="21" t="s">
        <v>22</v>
      </c>
      <c r="K237" s="22">
        <f t="shared" si="195"/>
        <v>0.5714285714285714</v>
      </c>
      <c r="L237" s="22">
        <f t="shared" si="195"/>
        <v>1</v>
      </c>
      <c r="P237" s="24"/>
      <c r="Q237" s="24"/>
      <c r="R237" s="24"/>
      <c r="S237" s="24"/>
    </row>
    <row r="238" spans="1:19" x14ac:dyDescent="0.15">
      <c r="A238" s="38">
        <v>119</v>
      </c>
      <c r="B238" s="21" t="s">
        <v>21</v>
      </c>
      <c r="C238" s="21">
        <f>[42]PARS_utr_stat!B238</f>
        <v>9</v>
      </c>
      <c r="D238" s="21">
        <f>[42]PARS_utr_stat!C238</f>
        <v>5</v>
      </c>
      <c r="E238" s="22">
        <f t="shared" ref="E238:F238" si="239">C238/(C238+C239)</f>
        <v>0.75</v>
      </c>
      <c r="F238" s="22">
        <f t="shared" si="239"/>
        <v>0.7142857142857143</v>
      </c>
      <c r="I238" s="38">
        <v>119</v>
      </c>
      <c r="J238" s="21" t="s">
        <v>21</v>
      </c>
      <c r="K238" s="22">
        <f t="shared" si="195"/>
        <v>0.75</v>
      </c>
      <c r="L238" s="22">
        <f t="shared" si="195"/>
        <v>0.7142857142857143</v>
      </c>
      <c r="P238" s="24"/>
      <c r="Q238" s="24"/>
      <c r="R238" s="24"/>
      <c r="S238" s="24"/>
    </row>
    <row r="239" spans="1:19" x14ac:dyDescent="0.15">
      <c r="A239" s="38"/>
      <c r="B239" s="21" t="s">
        <v>22</v>
      </c>
      <c r="C239" s="21">
        <f>[42]PARS_utr_stat!B239</f>
        <v>3</v>
      </c>
      <c r="D239" s="21">
        <f>[42]PARS_utr_stat!C239</f>
        <v>2</v>
      </c>
      <c r="E239" s="22">
        <f t="shared" ref="E239:F239" si="240">C239/(C238+C239)</f>
        <v>0.25</v>
      </c>
      <c r="F239" s="22">
        <f t="shared" si="240"/>
        <v>0.2857142857142857</v>
      </c>
      <c r="I239" s="38"/>
      <c r="J239" s="21" t="s">
        <v>22</v>
      </c>
      <c r="K239" s="22">
        <f t="shared" si="195"/>
        <v>0.25</v>
      </c>
      <c r="L239" s="22">
        <f t="shared" si="195"/>
        <v>0.2857142857142857</v>
      </c>
      <c r="P239" s="24"/>
      <c r="Q239" s="24"/>
      <c r="R239" s="24"/>
      <c r="S239" s="24"/>
    </row>
    <row r="240" spans="1:19" x14ac:dyDescent="0.15">
      <c r="A240" s="38">
        <v>120</v>
      </c>
      <c r="B240" s="21" t="s">
        <v>21</v>
      </c>
      <c r="C240" s="21">
        <f>[42]PARS_utr_stat!B240</f>
        <v>6</v>
      </c>
      <c r="D240" s="21">
        <f>[42]PARS_utr_stat!C240</f>
        <v>4</v>
      </c>
      <c r="E240" s="22">
        <f t="shared" ref="E240:F240" si="241">C240/(C240+C241)</f>
        <v>1</v>
      </c>
      <c r="F240" s="22">
        <f t="shared" si="241"/>
        <v>0.8</v>
      </c>
      <c r="I240" s="38">
        <v>120</v>
      </c>
      <c r="J240" s="21" t="s">
        <v>21</v>
      </c>
      <c r="K240" s="22">
        <f t="shared" si="195"/>
        <v>1</v>
      </c>
      <c r="L240" s="22">
        <f t="shared" si="195"/>
        <v>0.8</v>
      </c>
      <c r="P240" s="24"/>
      <c r="Q240" s="24"/>
      <c r="R240" s="24"/>
      <c r="S240" s="24"/>
    </row>
    <row r="241" spans="1:19" x14ac:dyDescent="0.15">
      <c r="A241" s="38"/>
      <c r="B241" s="21" t="s">
        <v>22</v>
      </c>
      <c r="C241" s="21">
        <f>[42]PARS_utr_stat!B241</f>
        <v>0</v>
      </c>
      <c r="D241" s="21">
        <f>[42]PARS_utr_stat!C241</f>
        <v>1</v>
      </c>
      <c r="E241" s="22">
        <f t="shared" ref="E241:F241" si="242">C241/(C240+C241)</f>
        <v>0</v>
      </c>
      <c r="F241" s="22">
        <f t="shared" si="242"/>
        <v>0.2</v>
      </c>
      <c r="I241" s="38"/>
      <c r="J241" s="21" t="s">
        <v>22</v>
      </c>
      <c r="K241" s="22">
        <f t="shared" si="195"/>
        <v>0</v>
      </c>
      <c r="L241" s="22">
        <f t="shared" si="195"/>
        <v>0.2</v>
      </c>
      <c r="P241" s="24"/>
      <c r="Q241" s="24"/>
      <c r="R241" s="24"/>
      <c r="S241" s="24"/>
    </row>
    <row r="242" spans="1:19" x14ac:dyDescent="0.15">
      <c r="A242" s="38">
        <v>121</v>
      </c>
      <c r="B242" s="21" t="s">
        <v>21</v>
      </c>
      <c r="C242" s="21">
        <f>[42]PARS_utr_stat!B242</f>
        <v>3</v>
      </c>
      <c r="D242" s="21">
        <f>[42]PARS_utr_stat!C242</f>
        <v>3</v>
      </c>
      <c r="E242" s="22">
        <f t="shared" ref="E242:F242" si="243">C242/(C242+C243)</f>
        <v>0.6</v>
      </c>
      <c r="F242" s="22">
        <f t="shared" si="243"/>
        <v>0.375</v>
      </c>
      <c r="I242" s="38">
        <v>121</v>
      </c>
      <c r="J242" s="21" t="s">
        <v>21</v>
      </c>
      <c r="K242" s="22">
        <f t="shared" si="195"/>
        <v>0.6</v>
      </c>
      <c r="L242" s="22">
        <f t="shared" si="195"/>
        <v>0.375</v>
      </c>
      <c r="P242" s="24"/>
      <c r="Q242" s="24"/>
      <c r="R242" s="24"/>
      <c r="S242" s="24"/>
    </row>
    <row r="243" spans="1:19" x14ac:dyDescent="0.15">
      <c r="A243" s="38"/>
      <c r="B243" s="21" t="s">
        <v>22</v>
      </c>
      <c r="C243" s="21">
        <f>[42]PARS_utr_stat!B243</f>
        <v>2</v>
      </c>
      <c r="D243" s="21">
        <f>[42]PARS_utr_stat!C243</f>
        <v>5</v>
      </c>
      <c r="E243" s="22">
        <f t="shared" ref="E243:F243" si="244">C243/(C242+C243)</f>
        <v>0.4</v>
      </c>
      <c r="F243" s="22">
        <f t="shared" si="244"/>
        <v>0.625</v>
      </c>
      <c r="I243" s="38"/>
      <c r="J243" s="21" t="s">
        <v>22</v>
      </c>
      <c r="K243" s="22">
        <f t="shared" si="195"/>
        <v>0.4</v>
      </c>
      <c r="L243" s="22">
        <f t="shared" si="195"/>
        <v>0.625</v>
      </c>
      <c r="P243" s="24"/>
      <c r="Q243" s="24"/>
      <c r="R243" s="24"/>
      <c r="S243" s="24"/>
    </row>
    <row r="244" spans="1:19" x14ac:dyDescent="0.15">
      <c r="A244" s="38">
        <v>122</v>
      </c>
      <c r="B244" s="21" t="s">
        <v>21</v>
      </c>
      <c r="C244" s="21">
        <f>[42]PARS_utr_stat!B244</f>
        <v>7</v>
      </c>
      <c r="D244" s="21">
        <f>[42]PARS_utr_stat!C244</f>
        <v>4</v>
      </c>
      <c r="E244" s="22">
        <f t="shared" ref="E244:F244" si="245">C244/(C244+C245)</f>
        <v>0.63636363636363635</v>
      </c>
      <c r="F244" s="22">
        <f t="shared" si="245"/>
        <v>0.4</v>
      </c>
      <c r="I244" s="38">
        <v>122</v>
      </c>
      <c r="J244" s="21" t="s">
        <v>21</v>
      </c>
      <c r="K244" s="22">
        <f t="shared" si="195"/>
        <v>0.63636363636363635</v>
      </c>
      <c r="L244" s="22">
        <f t="shared" si="195"/>
        <v>0.4</v>
      </c>
      <c r="P244" s="24"/>
      <c r="Q244" s="24"/>
      <c r="R244" s="24"/>
      <c r="S244" s="24"/>
    </row>
    <row r="245" spans="1:19" x14ac:dyDescent="0.15">
      <c r="A245" s="38"/>
      <c r="B245" s="21" t="s">
        <v>22</v>
      </c>
      <c r="C245" s="21">
        <f>[42]PARS_utr_stat!B245</f>
        <v>4</v>
      </c>
      <c r="D245" s="21">
        <f>[42]PARS_utr_stat!C245</f>
        <v>6</v>
      </c>
      <c r="E245" s="22">
        <f t="shared" ref="E245:F245" si="246">C245/(C244+C245)</f>
        <v>0.36363636363636365</v>
      </c>
      <c r="F245" s="22">
        <f t="shared" si="246"/>
        <v>0.6</v>
      </c>
      <c r="I245" s="38"/>
      <c r="J245" s="21" t="s">
        <v>22</v>
      </c>
      <c r="K245" s="22">
        <f t="shared" si="195"/>
        <v>0.36363636363636365</v>
      </c>
      <c r="L245" s="22">
        <f t="shared" si="195"/>
        <v>0.6</v>
      </c>
      <c r="P245" s="24"/>
      <c r="Q245" s="24"/>
      <c r="R245" s="24"/>
      <c r="S245" s="24"/>
    </row>
    <row r="246" spans="1:19" x14ac:dyDescent="0.15">
      <c r="A246" s="38">
        <v>123</v>
      </c>
      <c r="B246" s="21" t="s">
        <v>21</v>
      </c>
      <c r="C246" s="21">
        <f>[42]PARS_utr_stat!B246</f>
        <v>6</v>
      </c>
      <c r="D246" s="21">
        <f>[42]PARS_utr_stat!C246</f>
        <v>3</v>
      </c>
      <c r="E246" s="22">
        <f t="shared" ref="E246:F246" si="247">C246/(C246+C247)</f>
        <v>0.5</v>
      </c>
      <c r="F246" s="22">
        <f t="shared" si="247"/>
        <v>0.42857142857142855</v>
      </c>
      <c r="I246" s="38">
        <v>123</v>
      </c>
      <c r="J246" s="21" t="s">
        <v>21</v>
      </c>
      <c r="K246" s="22">
        <f t="shared" si="195"/>
        <v>0.5</v>
      </c>
      <c r="L246" s="22">
        <f t="shared" si="195"/>
        <v>0.42857142857142855</v>
      </c>
      <c r="P246" s="24"/>
      <c r="Q246" s="24"/>
      <c r="R246" s="24"/>
      <c r="S246" s="24"/>
    </row>
    <row r="247" spans="1:19" x14ac:dyDescent="0.15">
      <c r="A247" s="38"/>
      <c r="B247" s="21" t="s">
        <v>22</v>
      </c>
      <c r="C247" s="21">
        <f>[42]PARS_utr_stat!B247</f>
        <v>6</v>
      </c>
      <c r="D247" s="21">
        <f>[42]PARS_utr_stat!C247</f>
        <v>4</v>
      </c>
      <c r="E247" s="22">
        <f t="shared" ref="E247:F247" si="248">C247/(C246+C247)</f>
        <v>0.5</v>
      </c>
      <c r="F247" s="22">
        <f t="shared" si="248"/>
        <v>0.5714285714285714</v>
      </c>
      <c r="I247" s="38"/>
      <c r="J247" s="21" t="s">
        <v>22</v>
      </c>
      <c r="K247" s="22">
        <f t="shared" si="195"/>
        <v>0.5</v>
      </c>
      <c r="L247" s="22">
        <f t="shared" si="195"/>
        <v>0.5714285714285714</v>
      </c>
      <c r="P247" s="24"/>
      <c r="Q247" s="24"/>
      <c r="R247" s="24"/>
      <c r="S247" s="24"/>
    </row>
    <row r="248" spans="1:19" x14ac:dyDescent="0.15">
      <c r="A248" s="38">
        <v>124</v>
      </c>
      <c r="B248" s="21" t="s">
        <v>21</v>
      </c>
      <c r="C248" s="21">
        <f>[42]PARS_utr_stat!B248</f>
        <v>8</v>
      </c>
      <c r="D248" s="21">
        <f>[42]PARS_utr_stat!C248</f>
        <v>6</v>
      </c>
      <c r="E248" s="22">
        <f t="shared" ref="E248:F248" si="249">C248/(C248+C249)</f>
        <v>0.8</v>
      </c>
      <c r="F248" s="22">
        <f t="shared" si="249"/>
        <v>0.42857142857142855</v>
      </c>
      <c r="I248" s="38">
        <v>124</v>
      </c>
      <c r="J248" s="21" t="s">
        <v>21</v>
      </c>
      <c r="K248" s="22">
        <f t="shared" si="195"/>
        <v>0.8</v>
      </c>
      <c r="L248" s="22">
        <f t="shared" si="195"/>
        <v>0.42857142857142855</v>
      </c>
      <c r="P248" s="24"/>
      <c r="Q248" s="24"/>
      <c r="R248" s="24"/>
      <c r="S248" s="24"/>
    </row>
    <row r="249" spans="1:19" x14ac:dyDescent="0.15">
      <c r="A249" s="38"/>
      <c r="B249" s="21" t="s">
        <v>22</v>
      </c>
      <c r="C249" s="21">
        <f>[42]PARS_utr_stat!B249</f>
        <v>2</v>
      </c>
      <c r="D249" s="21">
        <f>[42]PARS_utr_stat!C249</f>
        <v>8</v>
      </c>
      <c r="E249" s="22">
        <f t="shared" ref="E249:F249" si="250">C249/(C248+C249)</f>
        <v>0.2</v>
      </c>
      <c r="F249" s="22">
        <f t="shared" si="250"/>
        <v>0.5714285714285714</v>
      </c>
      <c r="I249" s="38"/>
      <c r="J249" s="21" t="s">
        <v>22</v>
      </c>
      <c r="K249" s="22">
        <f t="shared" si="195"/>
        <v>0.2</v>
      </c>
      <c r="L249" s="22">
        <f t="shared" si="195"/>
        <v>0.5714285714285714</v>
      </c>
      <c r="P249" s="24"/>
      <c r="Q249" s="24"/>
      <c r="R249" s="24"/>
      <c r="S249" s="24"/>
    </row>
    <row r="250" spans="1:19" x14ac:dyDescent="0.15">
      <c r="A250" s="38">
        <v>125</v>
      </c>
      <c r="B250" s="21" t="s">
        <v>21</v>
      </c>
      <c r="C250" s="21">
        <f>[42]PARS_utr_stat!B250</f>
        <v>11</v>
      </c>
      <c r="D250" s="21">
        <f>[42]PARS_utr_stat!C250</f>
        <v>9</v>
      </c>
      <c r="E250" s="22">
        <f t="shared" ref="E250:F250" si="251">C250/(C250+C251)</f>
        <v>0.55000000000000004</v>
      </c>
      <c r="F250" s="22">
        <f t="shared" si="251"/>
        <v>0.52941176470588236</v>
      </c>
      <c r="I250" s="38">
        <v>125</v>
      </c>
      <c r="J250" s="21" t="s">
        <v>21</v>
      </c>
      <c r="K250" s="22">
        <f t="shared" si="195"/>
        <v>0.55000000000000004</v>
      </c>
      <c r="L250" s="22">
        <f t="shared" si="195"/>
        <v>0.52941176470588236</v>
      </c>
      <c r="P250" s="24"/>
      <c r="Q250" s="24"/>
      <c r="R250" s="24"/>
      <c r="S250" s="24"/>
    </row>
    <row r="251" spans="1:19" x14ac:dyDescent="0.15">
      <c r="A251" s="38"/>
      <c r="B251" s="21" t="s">
        <v>22</v>
      </c>
      <c r="C251" s="21">
        <f>[42]PARS_utr_stat!B251</f>
        <v>9</v>
      </c>
      <c r="D251" s="21">
        <f>[42]PARS_utr_stat!C251</f>
        <v>8</v>
      </c>
      <c r="E251" s="22">
        <f t="shared" ref="E251:F251" si="252">C251/(C250+C251)</f>
        <v>0.45</v>
      </c>
      <c r="F251" s="22">
        <f t="shared" si="252"/>
        <v>0.47058823529411764</v>
      </c>
      <c r="I251" s="38"/>
      <c r="J251" s="21" t="s">
        <v>22</v>
      </c>
      <c r="K251" s="22">
        <f t="shared" si="195"/>
        <v>0.45</v>
      </c>
      <c r="L251" s="22">
        <f t="shared" si="195"/>
        <v>0.47058823529411764</v>
      </c>
      <c r="P251" s="24"/>
      <c r="Q251" s="24"/>
      <c r="R251" s="24"/>
      <c r="S251" s="24"/>
    </row>
    <row r="252" spans="1:19" x14ac:dyDescent="0.15">
      <c r="A252" s="38">
        <v>126</v>
      </c>
      <c r="B252" s="21" t="s">
        <v>21</v>
      </c>
      <c r="C252" s="21">
        <f>[42]PARS_utr_stat!B252</f>
        <v>19</v>
      </c>
      <c r="D252" s="21">
        <f>[42]PARS_utr_stat!C252</f>
        <v>10</v>
      </c>
      <c r="E252" s="22">
        <f t="shared" ref="E252:F252" si="253">C252/(C252+C253)</f>
        <v>0.70370370370370372</v>
      </c>
      <c r="F252" s="22">
        <f t="shared" si="253"/>
        <v>0.7142857142857143</v>
      </c>
      <c r="I252" s="38">
        <v>126</v>
      </c>
      <c r="J252" s="21" t="s">
        <v>21</v>
      </c>
      <c r="K252" s="22">
        <f t="shared" si="195"/>
        <v>0.70370370370370372</v>
      </c>
      <c r="L252" s="22">
        <f t="shared" si="195"/>
        <v>0.7142857142857143</v>
      </c>
      <c r="P252" s="24"/>
      <c r="Q252" s="24"/>
      <c r="R252" s="24"/>
      <c r="S252" s="24"/>
    </row>
    <row r="253" spans="1:19" x14ac:dyDescent="0.15">
      <c r="A253" s="38"/>
      <c r="B253" s="21" t="s">
        <v>22</v>
      </c>
      <c r="C253" s="21">
        <f>[42]PARS_utr_stat!B253</f>
        <v>8</v>
      </c>
      <c r="D253" s="21">
        <f>[42]PARS_utr_stat!C253</f>
        <v>4</v>
      </c>
      <c r="E253" s="22">
        <f t="shared" ref="E253:F253" si="254">C253/(C252+C253)</f>
        <v>0.29629629629629628</v>
      </c>
      <c r="F253" s="22">
        <f t="shared" si="254"/>
        <v>0.2857142857142857</v>
      </c>
      <c r="I253" s="38"/>
      <c r="J253" s="21" t="s">
        <v>22</v>
      </c>
      <c r="K253" s="22">
        <f t="shared" si="195"/>
        <v>0.29629629629629628</v>
      </c>
      <c r="L253" s="22">
        <f t="shared" si="195"/>
        <v>0.2857142857142857</v>
      </c>
      <c r="P253" s="24"/>
      <c r="Q253" s="24"/>
      <c r="R253" s="24"/>
      <c r="S253" s="24"/>
    </row>
    <row r="254" spans="1:19" x14ac:dyDescent="0.15">
      <c r="A254" s="38">
        <v>127</v>
      </c>
      <c r="B254" s="21" t="s">
        <v>21</v>
      </c>
      <c r="C254" s="21">
        <f>[42]PARS_utr_stat!B254</f>
        <v>53</v>
      </c>
      <c r="D254" s="21">
        <f>[42]PARS_utr_stat!C254</f>
        <v>26</v>
      </c>
      <c r="E254" s="22">
        <f t="shared" ref="E254:F254" si="255">C254/(C254+C255)</f>
        <v>0.61627906976744184</v>
      </c>
      <c r="F254" s="22">
        <f t="shared" si="255"/>
        <v>0.53061224489795922</v>
      </c>
      <c r="I254" s="38">
        <v>127</v>
      </c>
      <c r="J254" s="21" t="s">
        <v>21</v>
      </c>
      <c r="K254" s="22">
        <f t="shared" si="195"/>
        <v>0.61627906976744184</v>
      </c>
      <c r="L254" s="22">
        <f t="shared" si="195"/>
        <v>0.53061224489795922</v>
      </c>
      <c r="P254" s="24"/>
      <c r="Q254" s="24"/>
      <c r="R254" s="24"/>
      <c r="S254" s="24"/>
    </row>
    <row r="255" spans="1:19" x14ac:dyDescent="0.15">
      <c r="A255" s="38"/>
      <c r="B255" s="21" t="s">
        <v>22</v>
      </c>
      <c r="C255" s="21">
        <f>[42]PARS_utr_stat!B255</f>
        <v>33</v>
      </c>
      <c r="D255" s="21">
        <f>[42]PARS_utr_stat!C255</f>
        <v>23</v>
      </c>
      <c r="E255" s="22">
        <f t="shared" ref="E255:F255" si="256">C255/(C254+C255)</f>
        <v>0.38372093023255816</v>
      </c>
      <c r="F255" s="22">
        <f t="shared" si="256"/>
        <v>0.46938775510204084</v>
      </c>
      <c r="I255" s="38"/>
      <c r="J255" s="21" t="s">
        <v>22</v>
      </c>
      <c r="K255" s="22">
        <f t="shared" si="195"/>
        <v>0.38372093023255816</v>
      </c>
      <c r="L255" s="22">
        <f t="shared" si="195"/>
        <v>0.46938775510204084</v>
      </c>
      <c r="P255" s="24"/>
      <c r="Q255" s="24"/>
      <c r="R255" s="24"/>
      <c r="S255" s="24"/>
    </row>
  </sheetData>
  <mergeCells count="256">
    <mergeCell ref="P1:Q1"/>
    <mergeCell ref="R1:S1"/>
    <mergeCell ref="A2:A3"/>
    <mergeCell ref="I2:I3"/>
    <mergeCell ref="A4:A5"/>
    <mergeCell ref="I4:I5"/>
    <mergeCell ref="A12:A13"/>
    <mergeCell ref="I12:I13"/>
    <mergeCell ref="A14:A15"/>
    <mergeCell ref="I14:I15"/>
    <mergeCell ref="A16:A17"/>
    <mergeCell ref="I16:I17"/>
    <mergeCell ref="A6:A7"/>
    <mergeCell ref="I6:I7"/>
    <mergeCell ref="A8:A9"/>
    <mergeCell ref="I8:I9"/>
    <mergeCell ref="A10:A11"/>
    <mergeCell ref="I10:I11"/>
    <mergeCell ref="A24:A25"/>
    <mergeCell ref="I24:I25"/>
    <mergeCell ref="A26:A27"/>
    <mergeCell ref="I26:I27"/>
    <mergeCell ref="A28:A29"/>
    <mergeCell ref="I28:I29"/>
    <mergeCell ref="A18:A19"/>
    <mergeCell ref="I18:I19"/>
    <mergeCell ref="A20:A21"/>
    <mergeCell ref="I20:I21"/>
    <mergeCell ref="A22:A23"/>
    <mergeCell ref="I22:I23"/>
    <mergeCell ref="A36:A37"/>
    <mergeCell ref="I36:I37"/>
    <mergeCell ref="A38:A39"/>
    <mergeCell ref="I38:I39"/>
    <mergeCell ref="A40:A41"/>
    <mergeCell ref="I40:I41"/>
    <mergeCell ref="A30:A31"/>
    <mergeCell ref="I30:I31"/>
    <mergeCell ref="A32:A33"/>
    <mergeCell ref="I32:I33"/>
    <mergeCell ref="A34:A35"/>
    <mergeCell ref="I34:I35"/>
    <mergeCell ref="A48:A49"/>
    <mergeCell ref="I48:I49"/>
    <mergeCell ref="A50:A51"/>
    <mergeCell ref="I50:I51"/>
    <mergeCell ref="A52:A53"/>
    <mergeCell ref="I52:I53"/>
    <mergeCell ref="A42:A43"/>
    <mergeCell ref="I42:I43"/>
    <mergeCell ref="A44:A45"/>
    <mergeCell ref="I44:I45"/>
    <mergeCell ref="A46:A47"/>
    <mergeCell ref="I46:I47"/>
    <mergeCell ref="A60:A61"/>
    <mergeCell ref="I60:I61"/>
    <mergeCell ref="A62:A63"/>
    <mergeCell ref="I62:I63"/>
    <mergeCell ref="A64:A65"/>
    <mergeCell ref="I64:I65"/>
    <mergeCell ref="A54:A55"/>
    <mergeCell ref="I54:I55"/>
    <mergeCell ref="A56:A57"/>
    <mergeCell ref="I56:I57"/>
    <mergeCell ref="A58:A59"/>
    <mergeCell ref="I58:I59"/>
    <mergeCell ref="A72:A73"/>
    <mergeCell ref="I72:I73"/>
    <mergeCell ref="A74:A75"/>
    <mergeCell ref="I74:I75"/>
    <mergeCell ref="A76:A77"/>
    <mergeCell ref="I76:I77"/>
    <mergeCell ref="A66:A67"/>
    <mergeCell ref="I66:I67"/>
    <mergeCell ref="A68:A69"/>
    <mergeCell ref="I68:I69"/>
    <mergeCell ref="A70:A71"/>
    <mergeCell ref="I70:I71"/>
    <mergeCell ref="A84:A85"/>
    <mergeCell ref="I84:I85"/>
    <mergeCell ref="A86:A87"/>
    <mergeCell ref="I86:I87"/>
    <mergeCell ref="A88:A89"/>
    <mergeCell ref="I88:I89"/>
    <mergeCell ref="A78:A79"/>
    <mergeCell ref="I78:I79"/>
    <mergeCell ref="A80:A81"/>
    <mergeCell ref="I80:I81"/>
    <mergeCell ref="A82:A83"/>
    <mergeCell ref="I82:I83"/>
    <mergeCell ref="A96:A97"/>
    <mergeCell ref="I96:I97"/>
    <mergeCell ref="A98:A99"/>
    <mergeCell ref="I98:I99"/>
    <mergeCell ref="A100:A101"/>
    <mergeCell ref="I100:I101"/>
    <mergeCell ref="A90:A91"/>
    <mergeCell ref="I90:I91"/>
    <mergeCell ref="A92:A93"/>
    <mergeCell ref="I92:I93"/>
    <mergeCell ref="A94:A95"/>
    <mergeCell ref="I94:I95"/>
    <mergeCell ref="A108:A109"/>
    <mergeCell ref="I108:I109"/>
    <mergeCell ref="A110:A111"/>
    <mergeCell ref="I110:I111"/>
    <mergeCell ref="A112:A113"/>
    <mergeCell ref="I112:I113"/>
    <mergeCell ref="A102:A103"/>
    <mergeCell ref="I102:I103"/>
    <mergeCell ref="A104:A105"/>
    <mergeCell ref="I104:I105"/>
    <mergeCell ref="A106:A107"/>
    <mergeCell ref="I106:I107"/>
    <mergeCell ref="A120:A121"/>
    <mergeCell ref="I120:I121"/>
    <mergeCell ref="A122:A123"/>
    <mergeCell ref="I122:I123"/>
    <mergeCell ref="A124:A125"/>
    <mergeCell ref="I124:I125"/>
    <mergeCell ref="A114:A115"/>
    <mergeCell ref="I114:I115"/>
    <mergeCell ref="A116:A117"/>
    <mergeCell ref="I116:I117"/>
    <mergeCell ref="A118:A119"/>
    <mergeCell ref="I118:I119"/>
    <mergeCell ref="A132:A133"/>
    <mergeCell ref="I132:I133"/>
    <mergeCell ref="A134:A135"/>
    <mergeCell ref="I134:I135"/>
    <mergeCell ref="A136:A137"/>
    <mergeCell ref="I136:I137"/>
    <mergeCell ref="A126:A127"/>
    <mergeCell ref="I126:I127"/>
    <mergeCell ref="A128:A129"/>
    <mergeCell ref="I128:I129"/>
    <mergeCell ref="A130:A131"/>
    <mergeCell ref="I130:I131"/>
    <mergeCell ref="A144:A145"/>
    <mergeCell ref="I144:I145"/>
    <mergeCell ref="A146:A147"/>
    <mergeCell ref="I146:I147"/>
    <mergeCell ref="A148:A149"/>
    <mergeCell ref="I148:I149"/>
    <mergeCell ref="A138:A139"/>
    <mergeCell ref="I138:I139"/>
    <mergeCell ref="A140:A141"/>
    <mergeCell ref="I140:I141"/>
    <mergeCell ref="A142:A143"/>
    <mergeCell ref="I142:I143"/>
    <mergeCell ref="A156:A157"/>
    <mergeCell ref="I156:I157"/>
    <mergeCell ref="A158:A159"/>
    <mergeCell ref="I158:I159"/>
    <mergeCell ref="A160:A161"/>
    <mergeCell ref="I160:I161"/>
    <mergeCell ref="A150:A151"/>
    <mergeCell ref="I150:I151"/>
    <mergeCell ref="A152:A153"/>
    <mergeCell ref="I152:I153"/>
    <mergeCell ref="A154:A155"/>
    <mergeCell ref="I154:I155"/>
    <mergeCell ref="A168:A169"/>
    <mergeCell ref="I168:I169"/>
    <mergeCell ref="A170:A171"/>
    <mergeCell ref="I170:I171"/>
    <mergeCell ref="A172:A173"/>
    <mergeCell ref="I172:I173"/>
    <mergeCell ref="A162:A163"/>
    <mergeCell ref="I162:I163"/>
    <mergeCell ref="A164:A165"/>
    <mergeCell ref="I164:I165"/>
    <mergeCell ref="A166:A167"/>
    <mergeCell ref="I166:I167"/>
    <mergeCell ref="A180:A181"/>
    <mergeCell ref="I180:I181"/>
    <mergeCell ref="A182:A183"/>
    <mergeCell ref="I182:I183"/>
    <mergeCell ref="A184:A185"/>
    <mergeCell ref="I184:I185"/>
    <mergeCell ref="A174:A175"/>
    <mergeCell ref="I174:I175"/>
    <mergeCell ref="A176:A177"/>
    <mergeCell ref="I176:I177"/>
    <mergeCell ref="A178:A179"/>
    <mergeCell ref="I178:I179"/>
    <mergeCell ref="A192:A193"/>
    <mergeCell ref="I192:I193"/>
    <mergeCell ref="A194:A195"/>
    <mergeCell ref="I194:I195"/>
    <mergeCell ref="A196:A197"/>
    <mergeCell ref="I196:I197"/>
    <mergeCell ref="A186:A187"/>
    <mergeCell ref="I186:I187"/>
    <mergeCell ref="A188:A189"/>
    <mergeCell ref="I188:I189"/>
    <mergeCell ref="A190:A191"/>
    <mergeCell ref="I190:I191"/>
    <mergeCell ref="A204:A205"/>
    <mergeCell ref="I204:I205"/>
    <mergeCell ref="A206:A207"/>
    <mergeCell ref="I206:I207"/>
    <mergeCell ref="A208:A209"/>
    <mergeCell ref="I208:I209"/>
    <mergeCell ref="A198:A199"/>
    <mergeCell ref="I198:I199"/>
    <mergeCell ref="A200:A201"/>
    <mergeCell ref="I200:I201"/>
    <mergeCell ref="A202:A203"/>
    <mergeCell ref="I202:I203"/>
    <mergeCell ref="A216:A217"/>
    <mergeCell ref="I216:I217"/>
    <mergeCell ref="A218:A219"/>
    <mergeCell ref="I218:I219"/>
    <mergeCell ref="A220:A221"/>
    <mergeCell ref="I220:I221"/>
    <mergeCell ref="A210:A211"/>
    <mergeCell ref="I210:I211"/>
    <mergeCell ref="A212:A213"/>
    <mergeCell ref="I212:I213"/>
    <mergeCell ref="A214:A215"/>
    <mergeCell ref="I214:I215"/>
    <mergeCell ref="A228:A229"/>
    <mergeCell ref="I228:I229"/>
    <mergeCell ref="A230:A231"/>
    <mergeCell ref="I230:I231"/>
    <mergeCell ref="A232:A233"/>
    <mergeCell ref="I232:I233"/>
    <mergeCell ref="A222:A223"/>
    <mergeCell ref="I222:I223"/>
    <mergeCell ref="A224:A225"/>
    <mergeCell ref="I224:I225"/>
    <mergeCell ref="A226:A227"/>
    <mergeCell ref="I226:I227"/>
    <mergeCell ref="A240:A241"/>
    <mergeCell ref="I240:I241"/>
    <mergeCell ref="A242:A243"/>
    <mergeCell ref="I242:I243"/>
    <mergeCell ref="A244:A245"/>
    <mergeCell ref="I244:I245"/>
    <mergeCell ref="A234:A235"/>
    <mergeCell ref="I234:I235"/>
    <mergeCell ref="A236:A237"/>
    <mergeCell ref="I236:I237"/>
    <mergeCell ref="A238:A239"/>
    <mergeCell ref="I238:I239"/>
    <mergeCell ref="A252:A253"/>
    <mergeCell ref="I252:I253"/>
    <mergeCell ref="A254:A255"/>
    <mergeCell ref="I254:I255"/>
    <mergeCell ref="A246:A247"/>
    <mergeCell ref="I246:I247"/>
    <mergeCell ref="A248:A249"/>
    <mergeCell ref="I248:I249"/>
    <mergeCell ref="A250:A251"/>
    <mergeCell ref="I250:I25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5"/>
  <sheetViews>
    <sheetView topLeftCell="O1" workbookViewId="0">
      <selection activeCell="C2" sqref="C2:D255"/>
    </sheetView>
  </sheetViews>
  <sheetFormatPr baseColWidth="10" defaultRowHeight="15" x14ac:dyDescent="0.15"/>
  <cols>
    <col min="1" max="1" width="10.83203125" style="21"/>
    <col min="2" max="2" width="11.1640625" style="21" customWidth="1"/>
    <col min="3" max="4" width="10.83203125" style="21"/>
    <col min="5" max="8" width="13.1640625" style="22" customWidth="1"/>
    <col min="9" max="10" width="10.83203125" style="21"/>
    <col min="11" max="12" width="13.1640625" style="22" customWidth="1"/>
    <col min="15" max="15" width="10.83203125" style="21" customWidth="1"/>
    <col min="16" max="19" width="11.83203125" style="7" customWidth="1"/>
  </cols>
  <sheetData>
    <row r="1" spans="1:19" x14ac:dyDescent="0.15">
      <c r="A1" s="21" t="s">
        <v>62</v>
      </c>
      <c r="B1" s="21" t="s">
        <v>19</v>
      </c>
      <c r="C1" s="21" t="str">
        <f>[43]PARS_syn_stat!B1</f>
        <v>AT_GC</v>
      </c>
      <c r="D1" s="21" t="str">
        <f>[43]PARS_syn_stat!C1</f>
        <v>GC_AT</v>
      </c>
      <c r="E1" s="22" t="s">
        <v>46</v>
      </c>
      <c r="F1" s="22" t="s">
        <v>71</v>
      </c>
      <c r="I1" s="21" t="s">
        <v>23</v>
      </c>
      <c r="J1" s="21" t="s">
        <v>19</v>
      </c>
      <c r="K1" s="22" t="s">
        <v>44</v>
      </c>
      <c r="L1" s="22" t="s">
        <v>45</v>
      </c>
      <c r="P1" s="39" t="s">
        <v>76</v>
      </c>
      <c r="Q1" s="39"/>
      <c r="R1" s="39" t="s">
        <v>77</v>
      </c>
      <c r="S1" s="39"/>
    </row>
    <row r="2" spans="1:19" x14ac:dyDescent="0.15">
      <c r="A2" s="38">
        <v>1</v>
      </c>
      <c r="B2" s="21" t="s">
        <v>21</v>
      </c>
      <c r="C2" s="21">
        <f>[44]PARS_syn_stat!B2</f>
        <v>469</v>
      </c>
      <c r="D2" s="21">
        <f>[44]PARS_syn_stat!C2</f>
        <v>530</v>
      </c>
      <c r="E2" s="22">
        <f>C2/(C2+C3)</f>
        <v>0.56370192307692313</v>
      </c>
      <c r="F2" s="22">
        <f>D2/(D2+D3)</f>
        <v>0.62060889929742391</v>
      </c>
      <c r="I2" s="38">
        <v>1</v>
      </c>
      <c r="J2" s="21" t="s">
        <v>47</v>
      </c>
      <c r="K2" s="22">
        <f t="shared" ref="K2:L65" si="0">E2</f>
        <v>0.56370192307692313</v>
      </c>
      <c r="L2" s="22">
        <f t="shared" si="0"/>
        <v>0.62060889929742391</v>
      </c>
      <c r="O2" s="21" t="s">
        <v>23</v>
      </c>
      <c r="P2" s="7" t="s">
        <v>72</v>
      </c>
      <c r="Q2" s="7" t="s">
        <v>73</v>
      </c>
      <c r="R2" s="7" t="s">
        <v>74</v>
      </c>
      <c r="S2" s="7" t="s">
        <v>75</v>
      </c>
    </row>
    <row r="3" spans="1:19" x14ac:dyDescent="0.15">
      <c r="A3" s="38"/>
      <c r="B3" s="21" t="s">
        <v>22</v>
      </c>
      <c r="C3" s="21">
        <f>[44]PARS_syn_stat!B3</f>
        <v>363</v>
      </c>
      <c r="D3" s="21">
        <f>[44]PARS_syn_stat!C3</f>
        <v>324</v>
      </c>
      <c r="E3" s="22">
        <f>C3/(C2+C3)</f>
        <v>0.43629807692307693</v>
      </c>
      <c r="F3" s="22">
        <f>D3/(D2+D3)</f>
        <v>0.37939110070257609</v>
      </c>
      <c r="I3" s="38"/>
      <c r="J3" s="21" t="s">
        <v>22</v>
      </c>
      <c r="K3" s="22">
        <f t="shared" si="0"/>
        <v>0.43629807692307693</v>
      </c>
      <c r="L3" s="22">
        <f t="shared" si="0"/>
        <v>0.37939110070257609</v>
      </c>
      <c r="O3" s="21">
        <v>1</v>
      </c>
      <c r="P3" s="7">
        <f ca="1">INDIRECT("K"&amp;ROW(K1)*2)</f>
        <v>0.56370192307692313</v>
      </c>
      <c r="Q3" s="7">
        <f ca="1">INDIRECT("K"&amp;ROW(J1)*2+1)</f>
        <v>0.43629807692307693</v>
      </c>
      <c r="R3" s="7">
        <f ca="1">INDIRECT("l"&amp;ROW(L1)*2)</f>
        <v>0.62060889929742391</v>
      </c>
      <c r="S3" s="7">
        <f ca="1">INDIRECT("l"&amp;ROW(L1)*2+1)</f>
        <v>0.37939110070257609</v>
      </c>
    </row>
    <row r="4" spans="1:19" x14ac:dyDescent="0.15">
      <c r="A4" s="38">
        <v>2</v>
      </c>
      <c r="B4" s="21" t="s">
        <v>21</v>
      </c>
      <c r="C4" s="21">
        <f>[44]PARS_syn_stat!B4</f>
        <v>157</v>
      </c>
      <c r="D4" s="21">
        <f>[44]PARS_syn_stat!C4</f>
        <v>224</v>
      </c>
      <c r="E4" s="22">
        <f>C4/(C4+C5)</f>
        <v>0.55281690140845074</v>
      </c>
      <c r="F4" s="22">
        <f>D4/(D4+D5)</f>
        <v>0.65306122448979587</v>
      </c>
      <c r="I4" s="38">
        <v>2</v>
      </c>
      <c r="J4" s="21" t="s">
        <v>21</v>
      </c>
      <c r="K4" s="22">
        <f t="shared" si="0"/>
        <v>0.55281690140845074</v>
      </c>
      <c r="L4" s="22">
        <f t="shared" si="0"/>
        <v>0.65306122448979587</v>
      </c>
      <c r="O4" s="21">
        <v>2</v>
      </c>
      <c r="P4" s="7">
        <f ca="1">INDIRECT("K"&amp;ROW(K2)*2)</f>
        <v>0.55281690140845074</v>
      </c>
      <c r="Q4" s="7">
        <f ca="1">INDIRECT("K"&amp;ROW(J2)*2+1)</f>
        <v>0.44718309859154931</v>
      </c>
      <c r="R4" s="7">
        <f t="shared" ref="R4:R67" ca="1" si="1">INDIRECT("l"&amp;ROW(L2)*2)</f>
        <v>0.65306122448979587</v>
      </c>
      <c r="S4" s="7">
        <f t="shared" ref="S4:S67" ca="1" si="2">INDIRECT("l"&amp;ROW(L2)*2+1)</f>
        <v>0.34693877551020408</v>
      </c>
    </row>
    <row r="5" spans="1:19" x14ac:dyDescent="0.15">
      <c r="A5" s="38"/>
      <c r="B5" s="21" t="s">
        <v>22</v>
      </c>
      <c r="C5" s="21">
        <f>[44]PARS_syn_stat!B5</f>
        <v>127</v>
      </c>
      <c r="D5" s="21">
        <f>[44]PARS_syn_stat!C5</f>
        <v>119</v>
      </c>
      <c r="E5" s="22">
        <f>C5/(C4+C5)</f>
        <v>0.44718309859154931</v>
      </c>
      <c r="F5" s="22">
        <f>D5/(D4+D5)</f>
        <v>0.34693877551020408</v>
      </c>
      <c r="I5" s="38"/>
      <c r="J5" s="21" t="s">
        <v>22</v>
      </c>
      <c r="K5" s="22">
        <f t="shared" si="0"/>
        <v>0.44718309859154931</v>
      </c>
      <c r="L5" s="22">
        <f t="shared" si="0"/>
        <v>0.34693877551020408</v>
      </c>
      <c r="O5" s="21">
        <v>3</v>
      </c>
      <c r="P5" s="7">
        <f ca="1">INDIRECT("K"&amp;ROW(K3)*2)</f>
        <v>0.56692913385826771</v>
      </c>
      <c r="Q5" s="7">
        <f t="shared" ref="Q5:Q68" ca="1" si="3">INDIRECT("K"&amp;ROW(J3)*2+1)</f>
        <v>0.43307086614173229</v>
      </c>
      <c r="R5" s="7">
        <f t="shared" ca="1" si="1"/>
        <v>0.58771929824561409</v>
      </c>
      <c r="S5" s="7">
        <f t="shared" ca="1" si="2"/>
        <v>0.41228070175438597</v>
      </c>
    </row>
    <row r="6" spans="1:19" x14ac:dyDescent="0.15">
      <c r="A6" s="38">
        <v>3</v>
      </c>
      <c r="B6" s="21" t="s">
        <v>21</v>
      </c>
      <c r="C6" s="21">
        <f>[44]PARS_syn_stat!B6</f>
        <v>144</v>
      </c>
      <c r="D6" s="21">
        <f>[44]PARS_syn_stat!C6</f>
        <v>134</v>
      </c>
      <c r="E6" s="22">
        <f>C6/(C6+C7)</f>
        <v>0.56692913385826771</v>
      </c>
      <c r="F6" s="22">
        <f>D6/(D6+D7)</f>
        <v>0.58771929824561409</v>
      </c>
      <c r="I6" s="38">
        <v>3</v>
      </c>
      <c r="J6" s="21" t="s">
        <v>21</v>
      </c>
      <c r="K6" s="22">
        <f t="shared" si="0"/>
        <v>0.56692913385826771</v>
      </c>
      <c r="L6" s="22">
        <f t="shared" si="0"/>
        <v>0.58771929824561409</v>
      </c>
      <c r="O6" s="21">
        <v>4</v>
      </c>
      <c r="P6" s="7">
        <f t="shared" ref="P6:P8" ca="1" si="4">INDIRECT("K"&amp;ROW(K4)*2)</f>
        <v>0.63291139240506333</v>
      </c>
      <c r="Q6" s="7">
        <f t="shared" ca="1" si="3"/>
        <v>0.36708860759493672</v>
      </c>
      <c r="R6" s="7">
        <f t="shared" ca="1" si="1"/>
        <v>0.66666666666666663</v>
      </c>
      <c r="S6" s="7">
        <f t="shared" ca="1" si="2"/>
        <v>0.33333333333333331</v>
      </c>
    </row>
    <row r="7" spans="1:19" x14ac:dyDescent="0.15">
      <c r="A7" s="38"/>
      <c r="B7" s="21" t="s">
        <v>22</v>
      </c>
      <c r="C7" s="21">
        <f>[44]PARS_syn_stat!B7</f>
        <v>110</v>
      </c>
      <c r="D7" s="21">
        <f>[44]PARS_syn_stat!C7</f>
        <v>94</v>
      </c>
      <c r="E7" s="22">
        <f>C7/(C6+C7)</f>
        <v>0.43307086614173229</v>
      </c>
      <c r="F7" s="22">
        <f>D7/(D6+D7)</f>
        <v>0.41228070175438597</v>
      </c>
      <c r="I7" s="38"/>
      <c r="J7" s="21" t="s">
        <v>22</v>
      </c>
      <c r="K7" s="22">
        <f t="shared" si="0"/>
        <v>0.43307086614173229</v>
      </c>
      <c r="L7" s="22">
        <f t="shared" si="0"/>
        <v>0.41228070175438597</v>
      </c>
      <c r="O7" s="21">
        <v>5</v>
      </c>
      <c r="P7" s="7">
        <f t="shared" ca="1" si="4"/>
        <v>0.57042253521126762</v>
      </c>
      <c r="Q7" s="7">
        <f t="shared" ca="1" si="3"/>
        <v>0.42957746478873238</v>
      </c>
      <c r="R7" s="7">
        <f t="shared" ca="1" si="1"/>
        <v>0.52517985611510787</v>
      </c>
      <c r="S7" s="7">
        <f t="shared" ca="1" si="2"/>
        <v>0.47482014388489208</v>
      </c>
    </row>
    <row r="8" spans="1:19" x14ac:dyDescent="0.15">
      <c r="A8" s="38">
        <v>4</v>
      </c>
      <c r="B8" s="21" t="s">
        <v>21</v>
      </c>
      <c r="C8" s="21">
        <f>[44]PARS_syn_stat!B8</f>
        <v>100</v>
      </c>
      <c r="D8" s="21">
        <f>[44]PARS_syn_stat!C8</f>
        <v>100</v>
      </c>
      <c r="E8" s="22">
        <f>C8/(C8+C9)</f>
        <v>0.63291139240506333</v>
      </c>
      <c r="F8" s="22">
        <f>D8/(D8+D9)</f>
        <v>0.66666666666666663</v>
      </c>
      <c r="I8" s="38">
        <v>4</v>
      </c>
      <c r="J8" s="21" t="s">
        <v>21</v>
      </c>
      <c r="K8" s="22">
        <f t="shared" si="0"/>
        <v>0.63291139240506333</v>
      </c>
      <c r="L8" s="22">
        <f t="shared" si="0"/>
        <v>0.66666666666666663</v>
      </c>
      <c r="O8" s="21">
        <v>6</v>
      </c>
      <c r="P8" s="7">
        <f t="shared" ca="1" si="4"/>
        <v>0.57342657342657344</v>
      </c>
      <c r="Q8" s="7">
        <f t="shared" ca="1" si="3"/>
        <v>0.42657342657342656</v>
      </c>
      <c r="R8" s="7">
        <f t="shared" ca="1" si="1"/>
        <v>0.63522012578616349</v>
      </c>
      <c r="S8" s="7">
        <f t="shared" ca="1" si="2"/>
        <v>0.36477987421383645</v>
      </c>
    </row>
    <row r="9" spans="1:19" x14ac:dyDescent="0.15">
      <c r="A9" s="38"/>
      <c r="B9" s="21" t="s">
        <v>22</v>
      </c>
      <c r="C9" s="21">
        <f>[44]PARS_syn_stat!B9</f>
        <v>58</v>
      </c>
      <c r="D9" s="21">
        <f>[44]PARS_syn_stat!C9</f>
        <v>50</v>
      </c>
      <c r="E9" s="22">
        <f>C9/(C8+C9)</f>
        <v>0.36708860759493672</v>
      </c>
      <c r="F9" s="22">
        <f>D9/(D8+D9)</f>
        <v>0.33333333333333331</v>
      </c>
      <c r="I9" s="38"/>
      <c r="J9" s="21" t="s">
        <v>22</v>
      </c>
      <c r="K9" s="22">
        <f t="shared" si="0"/>
        <v>0.36708860759493672</v>
      </c>
      <c r="L9" s="22">
        <f t="shared" si="0"/>
        <v>0.33333333333333331</v>
      </c>
      <c r="O9" s="21">
        <v>7</v>
      </c>
      <c r="P9" s="7">
        <f ca="1">INDIRECT("K"&amp;ROW(K7)*2)</f>
        <v>0.42528735632183906</v>
      </c>
      <c r="Q9" s="7">
        <f t="shared" ca="1" si="3"/>
        <v>0.57471264367816088</v>
      </c>
      <c r="R9" s="7">
        <f t="shared" ca="1" si="1"/>
        <v>0.63736263736263732</v>
      </c>
      <c r="S9" s="7">
        <f t="shared" ca="1" si="2"/>
        <v>0.36263736263736263</v>
      </c>
    </row>
    <row r="10" spans="1:19" x14ac:dyDescent="0.15">
      <c r="A10" s="38">
        <v>5</v>
      </c>
      <c r="B10" s="21" t="s">
        <v>21</v>
      </c>
      <c r="C10" s="21">
        <f>[44]PARS_syn_stat!B10</f>
        <v>81</v>
      </c>
      <c r="D10" s="21">
        <f>[44]PARS_syn_stat!C10</f>
        <v>73</v>
      </c>
      <c r="E10" s="22">
        <f>C10/(C10+C11)</f>
        <v>0.57042253521126762</v>
      </c>
      <c r="F10" s="22">
        <f>D10/(D10+D11)</f>
        <v>0.52517985611510787</v>
      </c>
      <c r="I10" s="38">
        <v>5</v>
      </c>
      <c r="J10" s="21" t="s">
        <v>21</v>
      </c>
      <c r="K10" s="22">
        <f t="shared" si="0"/>
        <v>0.57042253521126762</v>
      </c>
      <c r="L10" s="22">
        <f t="shared" si="0"/>
        <v>0.52517985611510787</v>
      </c>
      <c r="O10" s="21">
        <v>8</v>
      </c>
      <c r="P10" s="7">
        <f ca="1">INDIRECT("K"&amp;ROW(K8)*2)</f>
        <v>0.59259259259259256</v>
      </c>
      <c r="Q10" s="7">
        <f t="shared" ca="1" si="3"/>
        <v>0.40740740740740738</v>
      </c>
      <c r="R10" s="7">
        <f t="shared" ca="1" si="1"/>
        <v>0.625</v>
      </c>
      <c r="S10" s="7">
        <f t="shared" ca="1" si="2"/>
        <v>0.375</v>
      </c>
    </row>
    <row r="11" spans="1:19" x14ac:dyDescent="0.15">
      <c r="A11" s="38"/>
      <c r="B11" s="21" t="s">
        <v>22</v>
      </c>
      <c r="C11" s="21">
        <f>[44]PARS_syn_stat!B11</f>
        <v>61</v>
      </c>
      <c r="D11" s="21">
        <f>[44]PARS_syn_stat!C11</f>
        <v>66</v>
      </c>
      <c r="E11" s="22">
        <f>C11/(C10+C11)</f>
        <v>0.42957746478873238</v>
      </c>
      <c r="F11" s="22">
        <f>D11/(D10+D11)</f>
        <v>0.47482014388489208</v>
      </c>
      <c r="I11" s="38"/>
      <c r="J11" s="21" t="s">
        <v>22</v>
      </c>
      <c r="K11" s="22">
        <f t="shared" si="0"/>
        <v>0.42957746478873238</v>
      </c>
      <c r="L11" s="22">
        <f t="shared" si="0"/>
        <v>0.47482014388489208</v>
      </c>
      <c r="O11" s="21">
        <v>9</v>
      </c>
      <c r="P11" s="7">
        <f t="shared" ref="P11:P74" ca="1" si="5">INDIRECT("K"&amp;ROW(K9)*2)</f>
        <v>0.53773584905660377</v>
      </c>
      <c r="Q11" s="7">
        <f t="shared" ca="1" si="3"/>
        <v>0.46226415094339623</v>
      </c>
      <c r="R11" s="7">
        <f t="shared" ca="1" si="1"/>
        <v>0.6330275229357798</v>
      </c>
      <c r="S11" s="7">
        <f t="shared" ca="1" si="2"/>
        <v>0.3669724770642202</v>
      </c>
    </row>
    <row r="12" spans="1:19" x14ac:dyDescent="0.15">
      <c r="A12" s="38">
        <v>6</v>
      </c>
      <c r="B12" s="21" t="s">
        <v>21</v>
      </c>
      <c r="C12" s="21">
        <f>[44]PARS_syn_stat!B12</f>
        <v>82</v>
      </c>
      <c r="D12" s="21">
        <f>[44]PARS_syn_stat!C12</f>
        <v>101</v>
      </c>
      <c r="E12" s="22">
        <f t="shared" ref="E12:F12" si="6">C12/(C12+C13)</f>
        <v>0.57342657342657344</v>
      </c>
      <c r="F12" s="22">
        <f t="shared" si="6"/>
        <v>0.63522012578616349</v>
      </c>
      <c r="I12" s="38">
        <v>6</v>
      </c>
      <c r="J12" s="21" t="s">
        <v>21</v>
      </c>
      <c r="K12" s="22">
        <f t="shared" si="0"/>
        <v>0.57342657342657344</v>
      </c>
      <c r="L12" s="22">
        <f t="shared" si="0"/>
        <v>0.63522012578616349</v>
      </c>
      <c r="O12" s="21">
        <v>10</v>
      </c>
      <c r="P12" s="7">
        <f t="shared" ca="1" si="5"/>
        <v>0.55555555555555558</v>
      </c>
      <c r="Q12" s="7">
        <f t="shared" ca="1" si="3"/>
        <v>0.44444444444444442</v>
      </c>
      <c r="R12" s="7">
        <f t="shared" ca="1" si="1"/>
        <v>0.65957446808510634</v>
      </c>
      <c r="S12" s="7">
        <f t="shared" ca="1" si="2"/>
        <v>0.34042553191489361</v>
      </c>
    </row>
    <row r="13" spans="1:19" x14ac:dyDescent="0.15">
      <c r="A13" s="38"/>
      <c r="B13" s="21" t="s">
        <v>22</v>
      </c>
      <c r="C13" s="21">
        <f>[44]PARS_syn_stat!B13</f>
        <v>61</v>
      </c>
      <c r="D13" s="21">
        <f>[44]PARS_syn_stat!C13</f>
        <v>58</v>
      </c>
      <c r="E13" s="22">
        <f t="shared" ref="E13:F13" si="7">C13/(C12+C13)</f>
        <v>0.42657342657342656</v>
      </c>
      <c r="F13" s="22">
        <f t="shared" si="7"/>
        <v>0.36477987421383645</v>
      </c>
      <c r="I13" s="38"/>
      <c r="J13" s="21" t="s">
        <v>22</v>
      </c>
      <c r="K13" s="22">
        <f t="shared" si="0"/>
        <v>0.42657342657342656</v>
      </c>
      <c r="L13" s="22">
        <f t="shared" si="0"/>
        <v>0.36477987421383645</v>
      </c>
      <c r="O13" s="21">
        <v>11</v>
      </c>
      <c r="P13" s="7">
        <f t="shared" ca="1" si="5"/>
        <v>0.5074626865671642</v>
      </c>
      <c r="Q13" s="7">
        <f t="shared" ca="1" si="3"/>
        <v>0.4925373134328358</v>
      </c>
      <c r="R13" s="7">
        <f t="shared" ca="1" si="1"/>
        <v>0.6271186440677966</v>
      </c>
      <c r="S13" s="7">
        <f t="shared" ca="1" si="2"/>
        <v>0.3728813559322034</v>
      </c>
    </row>
    <row r="14" spans="1:19" x14ac:dyDescent="0.15">
      <c r="A14" s="38">
        <v>7</v>
      </c>
      <c r="B14" s="21" t="s">
        <v>21</v>
      </c>
      <c r="C14" s="21">
        <f>[44]PARS_syn_stat!B14</f>
        <v>37</v>
      </c>
      <c r="D14" s="21">
        <f>[44]PARS_syn_stat!C14</f>
        <v>58</v>
      </c>
      <c r="E14" s="22">
        <f t="shared" ref="E14:F14" si="8">C14/(C14+C15)</f>
        <v>0.42528735632183906</v>
      </c>
      <c r="F14" s="22">
        <f t="shared" si="8"/>
        <v>0.63736263736263732</v>
      </c>
      <c r="I14" s="38">
        <v>7</v>
      </c>
      <c r="J14" s="21" t="s">
        <v>21</v>
      </c>
      <c r="K14" s="22">
        <f t="shared" si="0"/>
        <v>0.42528735632183906</v>
      </c>
      <c r="L14" s="22">
        <f t="shared" si="0"/>
        <v>0.63736263736263732</v>
      </c>
      <c r="O14" s="21">
        <v>12</v>
      </c>
      <c r="P14" s="7">
        <f t="shared" ca="1" si="5"/>
        <v>0.48979591836734693</v>
      </c>
      <c r="Q14" s="7">
        <f t="shared" ca="1" si="3"/>
        <v>0.51020408163265307</v>
      </c>
      <c r="R14" s="7">
        <f t="shared" ca="1" si="1"/>
        <v>0.6964285714285714</v>
      </c>
      <c r="S14" s="7">
        <f t="shared" ca="1" si="2"/>
        <v>0.30357142857142855</v>
      </c>
    </row>
    <row r="15" spans="1:19" x14ac:dyDescent="0.15">
      <c r="A15" s="38"/>
      <c r="B15" s="21" t="s">
        <v>22</v>
      </c>
      <c r="C15" s="21">
        <f>[44]PARS_syn_stat!B15</f>
        <v>50</v>
      </c>
      <c r="D15" s="21">
        <f>[44]PARS_syn_stat!C15</f>
        <v>33</v>
      </c>
      <c r="E15" s="22">
        <f t="shared" ref="E15:F15" si="9">C15/(C14+C15)</f>
        <v>0.57471264367816088</v>
      </c>
      <c r="F15" s="22">
        <f t="shared" si="9"/>
        <v>0.36263736263736263</v>
      </c>
      <c r="I15" s="38"/>
      <c r="J15" s="21" t="s">
        <v>22</v>
      </c>
      <c r="K15" s="22">
        <f t="shared" si="0"/>
        <v>0.57471264367816088</v>
      </c>
      <c r="L15" s="22">
        <f t="shared" si="0"/>
        <v>0.36263736263736263</v>
      </c>
      <c r="O15" s="21">
        <v>13</v>
      </c>
      <c r="P15" s="7">
        <f t="shared" ca="1" si="5"/>
        <v>0.60606060606060608</v>
      </c>
      <c r="Q15" s="7">
        <f t="shared" ca="1" si="3"/>
        <v>0.39393939393939392</v>
      </c>
      <c r="R15" s="7">
        <f t="shared" ca="1" si="1"/>
        <v>0.66666666666666663</v>
      </c>
      <c r="S15" s="7">
        <f t="shared" ca="1" si="2"/>
        <v>0.33333333333333331</v>
      </c>
    </row>
    <row r="16" spans="1:19" x14ac:dyDescent="0.15">
      <c r="A16" s="38">
        <v>8</v>
      </c>
      <c r="B16" s="21" t="s">
        <v>21</v>
      </c>
      <c r="C16" s="21">
        <f>[44]PARS_syn_stat!B16</f>
        <v>48</v>
      </c>
      <c r="D16" s="21">
        <f>[44]PARS_syn_stat!C16</f>
        <v>45</v>
      </c>
      <c r="E16" s="22">
        <f t="shared" ref="E16:F16" si="10">C16/(C16+C17)</f>
        <v>0.59259259259259256</v>
      </c>
      <c r="F16" s="22">
        <f t="shared" si="10"/>
        <v>0.625</v>
      </c>
      <c r="I16" s="38">
        <v>8</v>
      </c>
      <c r="J16" s="21" t="s">
        <v>21</v>
      </c>
      <c r="K16" s="22">
        <f t="shared" si="0"/>
        <v>0.59259259259259256</v>
      </c>
      <c r="L16" s="22">
        <f t="shared" si="0"/>
        <v>0.625</v>
      </c>
      <c r="O16" s="21">
        <v>14</v>
      </c>
      <c r="P16" s="7">
        <f t="shared" ca="1" si="5"/>
        <v>0.5535714285714286</v>
      </c>
      <c r="Q16" s="7">
        <f t="shared" ca="1" si="3"/>
        <v>0.44642857142857145</v>
      </c>
      <c r="R16" s="7">
        <f t="shared" ca="1" si="1"/>
        <v>0.6097560975609756</v>
      </c>
      <c r="S16" s="7">
        <f t="shared" ca="1" si="2"/>
        <v>0.3902439024390244</v>
      </c>
    </row>
    <row r="17" spans="1:19" x14ac:dyDescent="0.15">
      <c r="A17" s="38"/>
      <c r="B17" s="21" t="s">
        <v>22</v>
      </c>
      <c r="C17" s="21">
        <f>[44]PARS_syn_stat!B17</f>
        <v>33</v>
      </c>
      <c r="D17" s="21">
        <f>[44]PARS_syn_stat!C17</f>
        <v>27</v>
      </c>
      <c r="E17" s="22">
        <f t="shared" ref="E17:F17" si="11">C17/(C16+C17)</f>
        <v>0.40740740740740738</v>
      </c>
      <c r="F17" s="22">
        <f t="shared" si="11"/>
        <v>0.375</v>
      </c>
      <c r="I17" s="38"/>
      <c r="J17" s="21" t="s">
        <v>22</v>
      </c>
      <c r="K17" s="22">
        <f t="shared" si="0"/>
        <v>0.40740740740740738</v>
      </c>
      <c r="L17" s="22">
        <f t="shared" si="0"/>
        <v>0.375</v>
      </c>
      <c r="O17" s="21">
        <v>15</v>
      </c>
      <c r="P17" s="7">
        <f t="shared" ca="1" si="5"/>
        <v>0.5892857142857143</v>
      </c>
      <c r="Q17" s="7">
        <f t="shared" ca="1" si="3"/>
        <v>0.4107142857142857</v>
      </c>
      <c r="R17" s="7">
        <f t="shared" ca="1" si="1"/>
        <v>0.53488372093023251</v>
      </c>
      <c r="S17" s="7">
        <f t="shared" ca="1" si="2"/>
        <v>0.46511627906976744</v>
      </c>
    </row>
    <row r="18" spans="1:19" x14ac:dyDescent="0.15">
      <c r="A18" s="38">
        <v>9</v>
      </c>
      <c r="B18" s="21" t="s">
        <v>21</v>
      </c>
      <c r="C18" s="21">
        <f>[44]PARS_syn_stat!B18</f>
        <v>57</v>
      </c>
      <c r="D18" s="21">
        <f>[44]PARS_syn_stat!C18</f>
        <v>69</v>
      </c>
      <c r="E18" s="22">
        <f t="shared" ref="E18:F18" si="12">C18/(C18+C19)</f>
        <v>0.53773584905660377</v>
      </c>
      <c r="F18" s="22">
        <f t="shared" si="12"/>
        <v>0.6330275229357798</v>
      </c>
      <c r="I18" s="38">
        <v>9</v>
      </c>
      <c r="J18" s="21" t="s">
        <v>21</v>
      </c>
      <c r="K18" s="22">
        <f t="shared" si="0"/>
        <v>0.53773584905660377</v>
      </c>
      <c r="L18" s="22">
        <f t="shared" si="0"/>
        <v>0.6330275229357798</v>
      </c>
      <c r="O18" s="21">
        <v>16</v>
      </c>
      <c r="P18" s="7">
        <f t="shared" ca="1" si="5"/>
        <v>0.62222222222222223</v>
      </c>
      <c r="Q18" s="7">
        <f t="shared" ca="1" si="3"/>
        <v>0.37777777777777777</v>
      </c>
      <c r="R18" s="7">
        <f t="shared" ca="1" si="1"/>
        <v>0.67441860465116277</v>
      </c>
      <c r="S18" s="7">
        <f t="shared" ca="1" si="2"/>
        <v>0.32558139534883723</v>
      </c>
    </row>
    <row r="19" spans="1:19" x14ac:dyDescent="0.15">
      <c r="A19" s="38"/>
      <c r="B19" s="21" t="s">
        <v>22</v>
      </c>
      <c r="C19" s="21">
        <f>[44]PARS_syn_stat!B19</f>
        <v>49</v>
      </c>
      <c r="D19" s="21">
        <f>[44]PARS_syn_stat!C19</f>
        <v>40</v>
      </c>
      <c r="E19" s="22">
        <f t="shared" ref="E19:F19" si="13">C19/(C18+C19)</f>
        <v>0.46226415094339623</v>
      </c>
      <c r="F19" s="22">
        <f t="shared" si="13"/>
        <v>0.3669724770642202</v>
      </c>
      <c r="I19" s="38"/>
      <c r="J19" s="21" t="s">
        <v>22</v>
      </c>
      <c r="K19" s="22">
        <f t="shared" si="0"/>
        <v>0.46226415094339623</v>
      </c>
      <c r="L19" s="22">
        <f t="shared" si="0"/>
        <v>0.3669724770642202</v>
      </c>
      <c r="O19" s="21">
        <v>17</v>
      </c>
      <c r="P19" s="7">
        <f t="shared" ca="1" si="5"/>
        <v>0.55319148936170215</v>
      </c>
      <c r="Q19" s="7">
        <f t="shared" ca="1" si="3"/>
        <v>0.44680851063829785</v>
      </c>
      <c r="R19" s="7">
        <f t="shared" ca="1" si="1"/>
        <v>0.73809523809523814</v>
      </c>
      <c r="S19" s="7">
        <f t="shared" ca="1" si="2"/>
        <v>0.26190476190476192</v>
      </c>
    </row>
    <row r="20" spans="1:19" x14ac:dyDescent="0.15">
      <c r="A20" s="38">
        <v>10</v>
      </c>
      <c r="B20" s="21" t="s">
        <v>21</v>
      </c>
      <c r="C20" s="21">
        <f>[44]PARS_syn_stat!B20</f>
        <v>40</v>
      </c>
      <c r="D20" s="21">
        <f>[44]PARS_syn_stat!C20</f>
        <v>62</v>
      </c>
      <c r="E20" s="22">
        <f t="shared" ref="E20:F20" si="14">C20/(C20+C21)</f>
        <v>0.55555555555555558</v>
      </c>
      <c r="F20" s="22">
        <f t="shared" si="14"/>
        <v>0.65957446808510634</v>
      </c>
      <c r="I20" s="38">
        <v>10</v>
      </c>
      <c r="J20" s="21" t="s">
        <v>21</v>
      </c>
      <c r="K20" s="22">
        <f t="shared" si="0"/>
        <v>0.55555555555555558</v>
      </c>
      <c r="L20" s="22">
        <f t="shared" si="0"/>
        <v>0.65957446808510634</v>
      </c>
      <c r="O20" s="21">
        <v>18</v>
      </c>
      <c r="P20" s="7">
        <f t="shared" ca="1" si="5"/>
        <v>0.55813953488372092</v>
      </c>
      <c r="Q20" s="7">
        <f t="shared" ca="1" si="3"/>
        <v>0.44186046511627908</v>
      </c>
      <c r="R20" s="7">
        <f t="shared" ca="1" si="1"/>
        <v>0.7</v>
      </c>
      <c r="S20" s="7">
        <f t="shared" ca="1" si="2"/>
        <v>0.3</v>
      </c>
    </row>
    <row r="21" spans="1:19" x14ac:dyDescent="0.15">
      <c r="A21" s="38"/>
      <c r="B21" s="21" t="s">
        <v>22</v>
      </c>
      <c r="C21" s="21">
        <f>[44]PARS_syn_stat!B21</f>
        <v>32</v>
      </c>
      <c r="D21" s="21">
        <f>[44]PARS_syn_stat!C21</f>
        <v>32</v>
      </c>
      <c r="E21" s="22">
        <f t="shared" ref="E21:F21" si="15">C21/(C20+C21)</f>
        <v>0.44444444444444442</v>
      </c>
      <c r="F21" s="22">
        <f t="shared" si="15"/>
        <v>0.34042553191489361</v>
      </c>
      <c r="I21" s="38"/>
      <c r="J21" s="21" t="s">
        <v>22</v>
      </c>
      <c r="K21" s="22">
        <f t="shared" si="0"/>
        <v>0.44444444444444442</v>
      </c>
      <c r="L21" s="22">
        <f t="shared" si="0"/>
        <v>0.34042553191489361</v>
      </c>
      <c r="O21" s="21">
        <v>19</v>
      </c>
      <c r="P21" s="7">
        <f t="shared" ca="1" si="5"/>
        <v>0.66666666666666663</v>
      </c>
      <c r="Q21" s="7">
        <f t="shared" ca="1" si="3"/>
        <v>0.33333333333333331</v>
      </c>
      <c r="R21" s="7">
        <f t="shared" ca="1" si="1"/>
        <v>0.57894736842105265</v>
      </c>
      <c r="S21" s="7">
        <f t="shared" ca="1" si="2"/>
        <v>0.42105263157894735</v>
      </c>
    </row>
    <row r="22" spans="1:19" x14ac:dyDescent="0.15">
      <c r="A22" s="38">
        <v>11</v>
      </c>
      <c r="B22" s="21" t="s">
        <v>21</v>
      </c>
      <c r="C22" s="21">
        <f>[44]PARS_syn_stat!B22</f>
        <v>34</v>
      </c>
      <c r="D22" s="21">
        <f>[44]PARS_syn_stat!C22</f>
        <v>37</v>
      </c>
      <c r="E22" s="22">
        <f t="shared" ref="E22:F22" si="16">C22/(C22+C23)</f>
        <v>0.5074626865671642</v>
      </c>
      <c r="F22" s="22">
        <f t="shared" si="16"/>
        <v>0.6271186440677966</v>
      </c>
      <c r="I22" s="38">
        <v>11</v>
      </c>
      <c r="J22" s="21" t="s">
        <v>21</v>
      </c>
      <c r="K22" s="22">
        <f t="shared" si="0"/>
        <v>0.5074626865671642</v>
      </c>
      <c r="L22" s="22">
        <f t="shared" si="0"/>
        <v>0.6271186440677966</v>
      </c>
      <c r="O22" s="21">
        <v>20</v>
      </c>
      <c r="P22" s="7">
        <f t="shared" ca="1" si="5"/>
        <v>0.56756756756756754</v>
      </c>
      <c r="Q22" s="7">
        <f t="shared" ca="1" si="3"/>
        <v>0.43243243243243246</v>
      </c>
      <c r="R22" s="7">
        <f t="shared" ca="1" si="1"/>
        <v>0.6</v>
      </c>
      <c r="S22" s="7">
        <f t="shared" ca="1" si="2"/>
        <v>0.4</v>
      </c>
    </row>
    <row r="23" spans="1:19" x14ac:dyDescent="0.15">
      <c r="A23" s="38"/>
      <c r="B23" s="21" t="s">
        <v>22</v>
      </c>
      <c r="C23" s="21">
        <f>[44]PARS_syn_stat!B23</f>
        <v>33</v>
      </c>
      <c r="D23" s="21">
        <f>[44]PARS_syn_stat!C23</f>
        <v>22</v>
      </c>
      <c r="E23" s="22">
        <f t="shared" ref="E23:F23" si="17">C23/(C22+C23)</f>
        <v>0.4925373134328358</v>
      </c>
      <c r="F23" s="22">
        <f t="shared" si="17"/>
        <v>0.3728813559322034</v>
      </c>
      <c r="I23" s="38"/>
      <c r="J23" s="21" t="s">
        <v>22</v>
      </c>
      <c r="K23" s="22">
        <f t="shared" si="0"/>
        <v>0.4925373134328358</v>
      </c>
      <c r="L23" s="22">
        <f t="shared" si="0"/>
        <v>0.3728813559322034</v>
      </c>
      <c r="O23" s="21">
        <v>21</v>
      </c>
      <c r="P23" s="7">
        <f t="shared" ca="1" si="5"/>
        <v>0.46341463414634149</v>
      </c>
      <c r="Q23" s="7">
        <f t="shared" ca="1" si="3"/>
        <v>0.53658536585365857</v>
      </c>
      <c r="R23" s="7">
        <f t="shared" ca="1" si="1"/>
        <v>0.63157894736842102</v>
      </c>
      <c r="S23" s="7">
        <f t="shared" ca="1" si="2"/>
        <v>0.36842105263157893</v>
      </c>
    </row>
    <row r="24" spans="1:19" x14ac:dyDescent="0.15">
      <c r="A24" s="38">
        <v>12</v>
      </c>
      <c r="B24" s="21" t="s">
        <v>21</v>
      </c>
      <c r="C24" s="21">
        <f>[44]PARS_syn_stat!B24</f>
        <v>24</v>
      </c>
      <c r="D24" s="21">
        <f>[44]PARS_syn_stat!C24</f>
        <v>39</v>
      </c>
      <c r="E24" s="22">
        <f t="shared" ref="E24:F24" si="18">C24/(C24+C25)</f>
        <v>0.48979591836734693</v>
      </c>
      <c r="F24" s="22">
        <f t="shared" si="18"/>
        <v>0.6964285714285714</v>
      </c>
      <c r="I24" s="38">
        <v>12</v>
      </c>
      <c r="J24" s="21" t="s">
        <v>21</v>
      </c>
      <c r="K24" s="22">
        <f t="shared" si="0"/>
        <v>0.48979591836734693</v>
      </c>
      <c r="L24" s="22">
        <f t="shared" si="0"/>
        <v>0.6964285714285714</v>
      </c>
      <c r="O24" s="21">
        <v>22</v>
      </c>
      <c r="P24" s="7">
        <f t="shared" ca="1" si="5"/>
        <v>0.65789473684210531</v>
      </c>
      <c r="Q24" s="7">
        <f t="shared" ca="1" si="3"/>
        <v>0.34210526315789475</v>
      </c>
      <c r="R24" s="7">
        <f t="shared" ca="1" si="1"/>
        <v>0.6</v>
      </c>
      <c r="S24" s="7">
        <f t="shared" ca="1" si="2"/>
        <v>0.4</v>
      </c>
    </row>
    <row r="25" spans="1:19" x14ac:dyDescent="0.15">
      <c r="A25" s="38"/>
      <c r="B25" s="21" t="s">
        <v>22</v>
      </c>
      <c r="C25" s="21">
        <f>[44]PARS_syn_stat!B25</f>
        <v>25</v>
      </c>
      <c r="D25" s="21">
        <f>[44]PARS_syn_stat!C25</f>
        <v>17</v>
      </c>
      <c r="E25" s="22">
        <f t="shared" ref="E25:F25" si="19">C25/(C24+C25)</f>
        <v>0.51020408163265307</v>
      </c>
      <c r="F25" s="22">
        <f t="shared" si="19"/>
        <v>0.30357142857142855</v>
      </c>
      <c r="I25" s="38"/>
      <c r="J25" s="21" t="s">
        <v>22</v>
      </c>
      <c r="K25" s="22">
        <f t="shared" si="0"/>
        <v>0.51020408163265307</v>
      </c>
      <c r="L25" s="22">
        <f t="shared" si="0"/>
        <v>0.30357142857142855</v>
      </c>
      <c r="O25" s="21">
        <v>23</v>
      </c>
      <c r="P25" s="7">
        <f t="shared" ca="1" si="5"/>
        <v>0.67391304347826086</v>
      </c>
      <c r="Q25" s="7">
        <f t="shared" ca="1" si="3"/>
        <v>0.32608695652173914</v>
      </c>
      <c r="R25" s="7">
        <f t="shared" ca="1" si="1"/>
        <v>0.68</v>
      </c>
      <c r="S25" s="7">
        <f t="shared" ca="1" si="2"/>
        <v>0.32</v>
      </c>
    </row>
    <row r="26" spans="1:19" x14ac:dyDescent="0.15">
      <c r="A26" s="38">
        <v>13</v>
      </c>
      <c r="B26" s="21" t="s">
        <v>21</v>
      </c>
      <c r="C26" s="21">
        <f>[44]PARS_syn_stat!B26</f>
        <v>40</v>
      </c>
      <c r="D26" s="21">
        <f>[44]PARS_syn_stat!C26</f>
        <v>46</v>
      </c>
      <c r="E26" s="22">
        <f t="shared" ref="E26:F26" si="20">C26/(C26+C27)</f>
        <v>0.60606060606060608</v>
      </c>
      <c r="F26" s="22">
        <f t="shared" si="20"/>
        <v>0.66666666666666663</v>
      </c>
      <c r="I26" s="38">
        <v>13</v>
      </c>
      <c r="J26" s="21" t="s">
        <v>21</v>
      </c>
      <c r="K26" s="22">
        <f t="shared" si="0"/>
        <v>0.60606060606060608</v>
      </c>
      <c r="L26" s="22">
        <f t="shared" si="0"/>
        <v>0.66666666666666663</v>
      </c>
      <c r="O26" s="21">
        <v>24</v>
      </c>
      <c r="P26" s="7">
        <f t="shared" ca="1" si="5"/>
        <v>0.63414634146341464</v>
      </c>
      <c r="Q26" s="7">
        <f t="shared" ca="1" si="3"/>
        <v>0.36585365853658536</v>
      </c>
      <c r="R26" s="7">
        <f t="shared" ca="1" si="1"/>
        <v>0.70370370370370372</v>
      </c>
      <c r="S26" s="7">
        <f t="shared" ca="1" si="2"/>
        <v>0.29629629629629628</v>
      </c>
    </row>
    <row r="27" spans="1:19" x14ac:dyDescent="0.15">
      <c r="A27" s="38"/>
      <c r="B27" s="21" t="s">
        <v>22</v>
      </c>
      <c r="C27" s="21">
        <f>[44]PARS_syn_stat!B27</f>
        <v>26</v>
      </c>
      <c r="D27" s="21">
        <f>[44]PARS_syn_stat!C27</f>
        <v>23</v>
      </c>
      <c r="E27" s="22">
        <f t="shared" ref="E27:F27" si="21">C27/(C26+C27)</f>
        <v>0.39393939393939392</v>
      </c>
      <c r="F27" s="22">
        <f t="shared" si="21"/>
        <v>0.33333333333333331</v>
      </c>
      <c r="I27" s="38"/>
      <c r="J27" s="21" t="s">
        <v>22</v>
      </c>
      <c r="K27" s="22">
        <f t="shared" si="0"/>
        <v>0.39393939393939392</v>
      </c>
      <c r="L27" s="22">
        <f t="shared" si="0"/>
        <v>0.33333333333333331</v>
      </c>
      <c r="O27" s="21">
        <v>25</v>
      </c>
      <c r="P27" s="7">
        <f t="shared" ca="1" si="5"/>
        <v>0.53125</v>
      </c>
      <c r="Q27" s="7">
        <f t="shared" ca="1" si="3"/>
        <v>0.46875</v>
      </c>
      <c r="R27" s="7">
        <f t="shared" ca="1" si="1"/>
        <v>0.53125</v>
      </c>
      <c r="S27" s="7">
        <f t="shared" ca="1" si="2"/>
        <v>0.46875</v>
      </c>
    </row>
    <row r="28" spans="1:19" x14ac:dyDescent="0.15">
      <c r="A28" s="38">
        <v>14</v>
      </c>
      <c r="B28" s="21" t="s">
        <v>21</v>
      </c>
      <c r="C28" s="21">
        <f>[44]PARS_syn_stat!B28</f>
        <v>31</v>
      </c>
      <c r="D28" s="21">
        <f>[44]PARS_syn_stat!C28</f>
        <v>25</v>
      </c>
      <c r="E28" s="22">
        <f t="shared" ref="E28:F28" si="22">C28/(C28+C29)</f>
        <v>0.5535714285714286</v>
      </c>
      <c r="F28" s="22">
        <f t="shared" si="22"/>
        <v>0.6097560975609756</v>
      </c>
      <c r="I28" s="38">
        <v>14</v>
      </c>
      <c r="J28" s="21" t="s">
        <v>21</v>
      </c>
      <c r="K28" s="22">
        <f t="shared" si="0"/>
        <v>0.5535714285714286</v>
      </c>
      <c r="L28" s="22">
        <f t="shared" si="0"/>
        <v>0.6097560975609756</v>
      </c>
      <c r="O28" s="21">
        <v>26</v>
      </c>
      <c r="P28" s="7">
        <f t="shared" ca="1" si="5"/>
        <v>0.5714285714285714</v>
      </c>
      <c r="Q28" s="7">
        <f t="shared" ca="1" si="3"/>
        <v>0.42857142857142855</v>
      </c>
      <c r="R28" s="7">
        <f t="shared" ca="1" si="1"/>
        <v>0.53658536585365857</v>
      </c>
      <c r="S28" s="7">
        <f t="shared" ca="1" si="2"/>
        <v>0.46341463414634149</v>
      </c>
    </row>
    <row r="29" spans="1:19" x14ac:dyDescent="0.15">
      <c r="A29" s="38"/>
      <c r="B29" s="21" t="s">
        <v>22</v>
      </c>
      <c r="C29" s="21">
        <f>[44]PARS_syn_stat!B29</f>
        <v>25</v>
      </c>
      <c r="D29" s="21">
        <f>[44]PARS_syn_stat!C29</f>
        <v>16</v>
      </c>
      <c r="E29" s="22">
        <f t="shared" ref="E29:F29" si="23">C29/(C28+C29)</f>
        <v>0.44642857142857145</v>
      </c>
      <c r="F29" s="22">
        <f t="shared" si="23"/>
        <v>0.3902439024390244</v>
      </c>
      <c r="I29" s="38"/>
      <c r="J29" s="21" t="s">
        <v>22</v>
      </c>
      <c r="K29" s="22">
        <f t="shared" si="0"/>
        <v>0.44642857142857145</v>
      </c>
      <c r="L29" s="22">
        <f t="shared" si="0"/>
        <v>0.3902439024390244</v>
      </c>
      <c r="O29" s="21">
        <v>27</v>
      </c>
      <c r="P29" s="7">
        <f t="shared" ca="1" si="5"/>
        <v>0.55882352941176472</v>
      </c>
      <c r="Q29" s="7">
        <f t="shared" ca="1" si="3"/>
        <v>0.44117647058823528</v>
      </c>
      <c r="R29" s="7">
        <f t="shared" ca="1" si="1"/>
        <v>0.48275862068965519</v>
      </c>
      <c r="S29" s="7">
        <f t="shared" ca="1" si="2"/>
        <v>0.51724137931034486</v>
      </c>
    </row>
    <row r="30" spans="1:19" x14ac:dyDescent="0.15">
      <c r="A30" s="38">
        <v>15</v>
      </c>
      <c r="B30" s="21" t="s">
        <v>21</v>
      </c>
      <c r="C30" s="21">
        <f>[44]PARS_syn_stat!B30</f>
        <v>33</v>
      </c>
      <c r="D30" s="21">
        <f>[44]PARS_syn_stat!C30</f>
        <v>23</v>
      </c>
      <c r="E30" s="22">
        <f t="shared" ref="E30:F30" si="24">C30/(C30+C31)</f>
        <v>0.5892857142857143</v>
      </c>
      <c r="F30" s="22">
        <f t="shared" si="24"/>
        <v>0.53488372093023251</v>
      </c>
      <c r="I30" s="38">
        <v>15</v>
      </c>
      <c r="J30" s="21" t="s">
        <v>21</v>
      </c>
      <c r="K30" s="22">
        <f t="shared" si="0"/>
        <v>0.5892857142857143</v>
      </c>
      <c r="L30" s="22">
        <f t="shared" si="0"/>
        <v>0.53488372093023251</v>
      </c>
      <c r="O30" s="21">
        <v>28</v>
      </c>
      <c r="P30" s="7">
        <f t="shared" ca="1" si="5"/>
        <v>0.55555555555555558</v>
      </c>
      <c r="Q30" s="7">
        <f t="shared" ca="1" si="3"/>
        <v>0.44444444444444442</v>
      </c>
      <c r="R30" s="7">
        <f t="shared" ca="1" si="1"/>
        <v>0.64</v>
      </c>
      <c r="S30" s="7">
        <f t="shared" ca="1" si="2"/>
        <v>0.36</v>
      </c>
    </row>
    <row r="31" spans="1:19" x14ac:dyDescent="0.15">
      <c r="A31" s="38"/>
      <c r="B31" s="21" t="s">
        <v>22</v>
      </c>
      <c r="C31" s="21">
        <f>[44]PARS_syn_stat!B31</f>
        <v>23</v>
      </c>
      <c r="D31" s="21">
        <f>[44]PARS_syn_stat!C31</f>
        <v>20</v>
      </c>
      <c r="E31" s="22">
        <f t="shared" ref="E31:F31" si="25">C31/(C30+C31)</f>
        <v>0.4107142857142857</v>
      </c>
      <c r="F31" s="22">
        <f t="shared" si="25"/>
        <v>0.46511627906976744</v>
      </c>
      <c r="I31" s="38"/>
      <c r="J31" s="21" t="s">
        <v>22</v>
      </c>
      <c r="K31" s="22">
        <f t="shared" si="0"/>
        <v>0.4107142857142857</v>
      </c>
      <c r="L31" s="22">
        <f t="shared" si="0"/>
        <v>0.46511627906976744</v>
      </c>
      <c r="O31" s="21">
        <v>29</v>
      </c>
      <c r="P31" s="7">
        <f t="shared" ca="1" si="5"/>
        <v>0.38709677419354838</v>
      </c>
      <c r="Q31" s="7">
        <f t="shared" ca="1" si="3"/>
        <v>0.61290322580645162</v>
      </c>
      <c r="R31" s="7">
        <f t="shared" ca="1" si="1"/>
        <v>0.61904761904761907</v>
      </c>
      <c r="S31" s="7">
        <f t="shared" ca="1" si="2"/>
        <v>0.38095238095238093</v>
      </c>
    </row>
    <row r="32" spans="1:19" x14ac:dyDescent="0.15">
      <c r="A32" s="38">
        <v>16</v>
      </c>
      <c r="B32" s="21" t="s">
        <v>21</v>
      </c>
      <c r="C32" s="21">
        <f>[44]PARS_syn_stat!B32</f>
        <v>28</v>
      </c>
      <c r="D32" s="21">
        <f>[44]PARS_syn_stat!C32</f>
        <v>29</v>
      </c>
      <c r="E32" s="22">
        <f t="shared" ref="E32:F32" si="26">C32/(C32+C33)</f>
        <v>0.62222222222222223</v>
      </c>
      <c r="F32" s="22">
        <f t="shared" si="26"/>
        <v>0.67441860465116277</v>
      </c>
      <c r="I32" s="38">
        <v>16</v>
      </c>
      <c r="J32" s="21" t="s">
        <v>21</v>
      </c>
      <c r="K32" s="22">
        <f t="shared" si="0"/>
        <v>0.62222222222222223</v>
      </c>
      <c r="L32" s="22">
        <f t="shared" si="0"/>
        <v>0.67441860465116277</v>
      </c>
      <c r="O32" s="21">
        <v>30</v>
      </c>
      <c r="P32" s="7">
        <f t="shared" ca="1" si="5"/>
        <v>0.625</v>
      </c>
      <c r="Q32" s="7">
        <f t="shared" ca="1" si="3"/>
        <v>0.375</v>
      </c>
      <c r="R32" s="7">
        <f t="shared" ca="1" si="1"/>
        <v>0.61538461538461542</v>
      </c>
      <c r="S32" s="7">
        <f t="shared" ca="1" si="2"/>
        <v>0.38461538461538464</v>
      </c>
    </row>
    <row r="33" spans="1:19" x14ac:dyDescent="0.15">
      <c r="A33" s="38"/>
      <c r="B33" s="21" t="s">
        <v>22</v>
      </c>
      <c r="C33" s="21">
        <f>[44]PARS_syn_stat!B33</f>
        <v>17</v>
      </c>
      <c r="D33" s="21">
        <f>[44]PARS_syn_stat!C33</f>
        <v>14</v>
      </c>
      <c r="E33" s="22">
        <f t="shared" ref="E33:F33" si="27">C33/(C32+C33)</f>
        <v>0.37777777777777777</v>
      </c>
      <c r="F33" s="22">
        <f t="shared" si="27"/>
        <v>0.32558139534883723</v>
      </c>
      <c r="I33" s="38"/>
      <c r="J33" s="21" t="s">
        <v>22</v>
      </c>
      <c r="K33" s="22">
        <f t="shared" si="0"/>
        <v>0.37777777777777777</v>
      </c>
      <c r="L33" s="22">
        <f t="shared" si="0"/>
        <v>0.32558139534883723</v>
      </c>
      <c r="O33" s="21">
        <v>31</v>
      </c>
      <c r="P33" s="7">
        <f t="shared" ca="1" si="5"/>
        <v>0.61363636363636365</v>
      </c>
      <c r="Q33" s="7">
        <f t="shared" ca="1" si="3"/>
        <v>0.38636363636363635</v>
      </c>
      <c r="R33" s="7">
        <f t="shared" ca="1" si="1"/>
        <v>0.55882352941176472</v>
      </c>
      <c r="S33" s="7">
        <f t="shared" ca="1" si="2"/>
        <v>0.44117647058823528</v>
      </c>
    </row>
    <row r="34" spans="1:19" x14ac:dyDescent="0.15">
      <c r="A34" s="38">
        <v>17</v>
      </c>
      <c r="B34" s="21" t="s">
        <v>21</v>
      </c>
      <c r="C34" s="21">
        <f>[44]PARS_syn_stat!B34</f>
        <v>26</v>
      </c>
      <c r="D34" s="21">
        <f>[44]PARS_syn_stat!C34</f>
        <v>31</v>
      </c>
      <c r="E34" s="22">
        <f t="shared" ref="E34:F34" si="28">C34/(C34+C35)</f>
        <v>0.55319148936170215</v>
      </c>
      <c r="F34" s="22">
        <f t="shared" si="28"/>
        <v>0.73809523809523814</v>
      </c>
      <c r="I34" s="38">
        <v>17</v>
      </c>
      <c r="J34" s="21" t="s">
        <v>21</v>
      </c>
      <c r="K34" s="22">
        <f t="shared" si="0"/>
        <v>0.55319148936170215</v>
      </c>
      <c r="L34" s="22">
        <f t="shared" si="0"/>
        <v>0.73809523809523814</v>
      </c>
      <c r="O34" s="21">
        <v>32</v>
      </c>
      <c r="P34" s="7">
        <f t="shared" ca="1" si="5"/>
        <v>0.5</v>
      </c>
      <c r="Q34" s="7">
        <f t="shared" ca="1" si="3"/>
        <v>0.5</v>
      </c>
      <c r="R34" s="7">
        <f t="shared" ca="1" si="1"/>
        <v>0.6</v>
      </c>
      <c r="S34" s="7">
        <f t="shared" ca="1" si="2"/>
        <v>0.4</v>
      </c>
    </row>
    <row r="35" spans="1:19" x14ac:dyDescent="0.15">
      <c r="A35" s="38"/>
      <c r="B35" s="21" t="s">
        <v>22</v>
      </c>
      <c r="C35" s="21">
        <f>[44]PARS_syn_stat!B35</f>
        <v>21</v>
      </c>
      <c r="D35" s="21">
        <f>[44]PARS_syn_stat!C35</f>
        <v>11</v>
      </c>
      <c r="E35" s="22">
        <f t="shared" ref="E35:F35" si="29">C35/(C34+C35)</f>
        <v>0.44680851063829785</v>
      </c>
      <c r="F35" s="22">
        <f t="shared" si="29"/>
        <v>0.26190476190476192</v>
      </c>
      <c r="I35" s="38"/>
      <c r="J35" s="21" t="s">
        <v>22</v>
      </c>
      <c r="K35" s="22">
        <f t="shared" si="0"/>
        <v>0.44680851063829785</v>
      </c>
      <c r="L35" s="22">
        <f t="shared" si="0"/>
        <v>0.26190476190476192</v>
      </c>
      <c r="O35" s="21">
        <v>33</v>
      </c>
      <c r="P35" s="7">
        <f t="shared" ca="1" si="5"/>
        <v>0.45</v>
      </c>
      <c r="Q35" s="7">
        <f t="shared" ca="1" si="3"/>
        <v>0.55000000000000004</v>
      </c>
      <c r="R35" s="7">
        <f t="shared" ca="1" si="1"/>
        <v>0.73684210526315785</v>
      </c>
      <c r="S35" s="7">
        <f t="shared" ca="1" si="2"/>
        <v>0.26315789473684209</v>
      </c>
    </row>
    <row r="36" spans="1:19" x14ac:dyDescent="0.15">
      <c r="A36" s="38">
        <v>18</v>
      </c>
      <c r="B36" s="21" t="s">
        <v>21</v>
      </c>
      <c r="C36" s="21">
        <f>[44]PARS_syn_stat!B36</f>
        <v>24</v>
      </c>
      <c r="D36" s="21">
        <f>[44]PARS_syn_stat!C36</f>
        <v>21</v>
      </c>
      <c r="E36" s="22">
        <f t="shared" ref="E36:F36" si="30">C36/(C36+C37)</f>
        <v>0.55813953488372092</v>
      </c>
      <c r="F36" s="22">
        <f t="shared" si="30"/>
        <v>0.7</v>
      </c>
      <c r="I36" s="38">
        <v>18</v>
      </c>
      <c r="J36" s="21" t="s">
        <v>21</v>
      </c>
      <c r="K36" s="22">
        <f t="shared" si="0"/>
        <v>0.55813953488372092</v>
      </c>
      <c r="L36" s="22">
        <f t="shared" si="0"/>
        <v>0.7</v>
      </c>
      <c r="O36" s="21">
        <v>34</v>
      </c>
      <c r="P36" s="7">
        <f t="shared" ca="1" si="5"/>
        <v>0.68</v>
      </c>
      <c r="Q36" s="7">
        <f t="shared" ca="1" si="3"/>
        <v>0.32</v>
      </c>
      <c r="R36" s="7">
        <f t="shared" ca="1" si="1"/>
        <v>0.6</v>
      </c>
      <c r="S36" s="7">
        <f t="shared" ca="1" si="2"/>
        <v>0.4</v>
      </c>
    </row>
    <row r="37" spans="1:19" x14ac:dyDescent="0.15">
      <c r="A37" s="38"/>
      <c r="B37" s="21" t="s">
        <v>22</v>
      </c>
      <c r="C37" s="21">
        <f>[44]PARS_syn_stat!B37</f>
        <v>19</v>
      </c>
      <c r="D37" s="21">
        <f>[44]PARS_syn_stat!C37</f>
        <v>9</v>
      </c>
      <c r="E37" s="22">
        <f t="shared" ref="E37:F37" si="31">C37/(C36+C37)</f>
        <v>0.44186046511627908</v>
      </c>
      <c r="F37" s="22">
        <f t="shared" si="31"/>
        <v>0.3</v>
      </c>
      <c r="I37" s="38"/>
      <c r="J37" s="21" t="s">
        <v>22</v>
      </c>
      <c r="K37" s="22">
        <f t="shared" si="0"/>
        <v>0.44186046511627908</v>
      </c>
      <c r="L37" s="22">
        <f t="shared" si="0"/>
        <v>0.3</v>
      </c>
      <c r="O37" s="21">
        <v>35</v>
      </c>
      <c r="P37" s="7">
        <f t="shared" ca="1" si="5"/>
        <v>0.5</v>
      </c>
      <c r="Q37" s="7">
        <f t="shared" ca="1" si="3"/>
        <v>0.5</v>
      </c>
      <c r="R37" s="7">
        <f t="shared" ca="1" si="1"/>
        <v>0.69230769230769229</v>
      </c>
      <c r="S37" s="7">
        <f t="shared" ca="1" si="2"/>
        <v>0.30769230769230771</v>
      </c>
    </row>
    <row r="38" spans="1:19" x14ac:dyDescent="0.15">
      <c r="A38" s="38">
        <v>19</v>
      </c>
      <c r="B38" s="21" t="s">
        <v>21</v>
      </c>
      <c r="C38" s="21">
        <f>[44]PARS_syn_stat!B38</f>
        <v>26</v>
      </c>
      <c r="D38" s="21">
        <f>[44]PARS_syn_stat!C38</f>
        <v>22</v>
      </c>
      <c r="E38" s="22">
        <f t="shared" ref="E38:F38" si="32">C38/(C38+C39)</f>
        <v>0.66666666666666663</v>
      </c>
      <c r="F38" s="22">
        <f t="shared" si="32"/>
        <v>0.57894736842105265</v>
      </c>
      <c r="I38" s="38">
        <v>19</v>
      </c>
      <c r="J38" s="21" t="s">
        <v>21</v>
      </c>
      <c r="K38" s="22">
        <f t="shared" si="0"/>
        <v>0.66666666666666663</v>
      </c>
      <c r="L38" s="22">
        <f t="shared" si="0"/>
        <v>0.57894736842105265</v>
      </c>
      <c r="O38" s="21">
        <v>36</v>
      </c>
      <c r="P38" s="7">
        <f t="shared" ca="1" si="5"/>
        <v>0.63636363636363635</v>
      </c>
      <c r="Q38" s="7">
        <f t="shared" ca="1" si="3"/>
        <v>0.36363636363636365</v>
      </c>
      <c r="R38" s="7">
        <f t="shared" ca="1" si="1"/>
        <v>0.78947368421052633</v>
      </c>
      <c r="S38" s="7">
        <f t="shared" ca="1" si="2"/>
        <v>0.21052631578947367</v>
      </c>
    </row>
    <row r="39" spans="1:19" x14ac:dyDescent="0.15">
      <c r="A39" s="38"/>
      <c r="B39" s="21" t="s">
        <v>22</v>
      </c>
      <c r="C39" s="21">
        <f>[44]PARS_syn_stat!B39</f>
        <v>13</v>
      </c>
      <c r="D39" s="21">
        <f>[44]PARS_syn_stat!C39</f>
        <v>16</v>
      </c>
      <c r="E39" s="22">
        <f t="shared" ref="E39:F39" si="33">C39/(C38+C39)</f>
        <v>0.33333333333333331</v>
      </c>
      <c r="F39" s="22">
        <f t="shared" si="33"/>
        <v>0.42105263157894735</v>
      </c>
      <c r="I39" s="38"/>
      <c r="J39" s="21" t="s">
        <v>22</v>
      </c>
      <c r="K39" s="22">
        <f t="shared" si="0"/>
        <v>0.33333333333333331</v>
      </c>
      <c r="L39" s="22">
        <f t="shared" si="0"/>
        <v>0.42105263157894735</v>
      </c>
      <c r="O39" s="21">
        <v>37</v>
      </c>
      <c r="P39" s="7">
        <f t="shared" ca="1" si="5"/>
        <v>0.5</v>
      </c>
      <c r="Q39" s="7">
        <f t="shared" ca="1" si="3"/>
        <v>0.5</v>
      </c>
      <c r="R39" s="7">
        <f t="shared" ca="1" si="1"/>
        <v>0.59090909090909094</v>
      </c>
      <c r="S39" s="7">
        <f t="shared" ca="1" si="2"/>
        <v>0.40909090909090912</v>
      </c>
    </row>
    <row r="40" spans="1:19" x14ac:dyDescent="0.15">
      <c r="A40" s="38">
        <v>20</v>
      </c>
      <c r="B40" s="21" t="s">
        <v>21</v>
      </c>
      <c r="C40" s="21">
        <f>[44]PARS_syn_stat!B40</f>
        <v>21</v>
      </c>
      <c r="D40" s="21">
        <f>[44]PARS_syn_stat!C40</f>
        <v>21</v>
      </c>
      <c r="E40" s="22">
        <f t="shared" ref="E40:F40" si="34">C40/(C40+C41)</f>
        <v>0.56756756756756754</v>
      </c>
      <c r="F40" s="22">
        <f t="shared" si="34"/>
        <v>0.6</v>
      </c>
      <c r="I40" s="38">
        <v>20</v>
      </c>
      <c r="J40" s="21" t="s">
        <v>21</v>
      </c>
      <c r="K40" s="22">
        <f t="shared" si="0"/>
        <v>0.56756756756756754</v>
      </c>
      <c r="L40" s="22">
        <f t="shared" si="0"/>
        <v>0.6</v>
      </c>
      <c r="O40" s="21">
        <v>38</v>
      </c>
      <c r="P40" s="7">
        <f t="shared" ca="1" si="5"/>
        <v>0.625</v>
      </c>
      <c r="Q40" s="7">
        <f t="shared" ca="1" si="3"/>
        <v>0.375</v>
      </c>
      <c r="R40" s="7">
        <f t="shared" ca="1" si="1"/>
        <v>0.66666666666666663</v>
      </c>
      <c r="S40" s="7">
        <f t="shared" ca="1" si="2"/>
        <v>0.33333333333333331</v>
      </c>
    </row>
    <row r="41" spans="1:19" x14ac:dyDescent="0.15">
      <c r="A41" s="38"/>
      <c r="B41" s="21" t="s">
        <v>22</v>
      </c>
      <c r="C41" s="21">
        <f>[44]PARS_syn_stat!B41</f>
        <v>16</v>
      </c>
      <c r="D41" s="21">
        <f>[44]PARS_syn_stat!C41</f>
        <v>14</v>
      </c>
      <c r="E41" s="22">
        <f t="shared" ref="E41:F41" si="35">C41/(C40+C41)</f>
        <v>0.43243243243243246</v>
      </c>
      <c r="F41" s="22">
        <f t="shared" si="35"/>
        <v>0.4</v>
      </c>
      <c r="I41" s="38"/>
      <c r="J41" s="21" t="s">
        <v>22</v>
      </c>
      <c r="K41" s="22">
        <f t="shared" si="0"/>
        <v>0.43243243243243246</v>
      </c>
      <c r="L41" s="22">
        <f t="shared" si="0"/>
        <v>0.4</v>
      </c>
      <c r="O41" s="21">
        <v>39</v>
      </c>
      <c r="P41" s="7">
        <f t="shared" ca="1" si="5"/>
        <v>0.67567567567567566</v>
      </c>
      <c r="Q41" s="7">
        <f t="shared" ca="1" si="3"/>
        <v>0.32432432432432434</v>
      </c>
      <c r="R41" s="7">
        <f t="shared" ca="1" si="1"/>
        <v>0.47619047619047616</v>
      </c>
      <c r="S41" s="7">
        <f t="shared" ca="1" si="2"/>
        <v>0.52380952380952384</v>
      </c>
    </row>
    <row r="42" spans="1:19" x14ac:dyDescent="0.15">
      <c r="A42" s="38">
        <v>21</v>
      </c>
      <c r="B42" s="21" t="s">
        <v>21</v>
      </c>
      <c r="C42" s="21">
        <f>[44]PARS_syn_stat!B42</f>
        <v>19</v>
      </c>
      <c r="D42" s="21">
        <f>[44]PARS_syn_stat!C42</f>
        <v>24</v>
      </c>
      <c r="E42" s="22">
        <f t="shared" ref="E42:F42" si="36">C42/(C42+C43)</f>
        <v>0.46341463414634149</v>
      </c>
      <c r="F42" s="22">
        <f t="shared" si="36"/>
        <v>0.63157894736842102</v>
      </c>
      <c r="I42" s="38">
        <v>21</v>
      </c>
      <c r="J42" s="21" t="s">
        <v>21</v>
      </c>
      <c r="K42" s="22">
        <f t="shared" si="0"/>
        <v>0.46341463414634149</v>
      </c>
      <c r="L42" s="22">
        <f t="shared" si="0"/>
        <v>0.63157894736842102</v>
      </c>
      <c r="O42" s="21">
        <v>40</v>
      </c>
      <c r="P42" s="7">
        <f t="shared" ca="1" si="5"/>
        <v>0.6</v>
      </c>
      <c r="Q42" s="7">
        <f t="shared" ca="1" si="3"/>
        <v>0.4</v>
      </c>
      <c r="R42" s="7">
        <f t="shared" ca="1" si="1"/>
        <v>0.56000000000000005</v>
      </c>
      <c r="S42" s="7">
        <f t="shared" ca="1" si="2"/>
        <v>0.44</v>
      </c>
    </row>
    <row r="43" spans="1:19" x14ac:dyDescent="0.15">
      <c r="A43" s="38"/>
      <c r="B43" s="21" t="s">
        <v>22</v>
      </c>
      <c r="C43" s="21">
        <f>[44]PARS_syn_stat!B43</f>
        <v>22</v>
      </c>
      <c r="D43" s="21">
        <f>[44]PARS_syn_stat!C43</f>
        <v>14</v>
      </c>
      <c r="E43" s="22">
        <f t="shared" ref="E43:F43" si="37">C43/(C42+C43)</f>
        <v>0.53658536585365857</v>
      </c>
      <c r="F43" s="22">
        <f t="shared" si="37"/>
        <v>0.36842105263157893</v>
      </c>
      <c r="I43" s="38"/>
      <c r="J43" s="21" t="s">
        <v>22</v>
      </c>
      <c r="K43" s="22">
        <f t="shared" si="0"/>
        <v>0.53658536585365857</v>
      </c>
      <c r="L43" s="22">
        <f t="shared" si="0"/>
        <v>0.36842105263157893</v>
      </c>
      <c r="O43" s="21">
        <v>41</v>
      </c>
      <c r="P43" s="7">
        <f t="shared" ca="1" si="5"/>
        <v>0.61538461538461542</v>
      </c>
      <c r="Q43" s="7">
        <f t="shared" ca="1" si="3"/>
        <v>0.38461538461538464</v>
      </c>
      <c r="R43" s="7">
        <f t="shared" ca="1" si="1"/>
        <v>0.55000000000000004</v>
      </c>
      <c r="S43" s="7">
        <f t="shared" ca="1" si="2"/>
        <v>0.45</v>
      </c>
    </row>
    <row r="44" spans="1:19" x14ac:dyDescent="0.15">
      <c r="A44" s="38">
        <v>22</v>
      </c>
      <c r="B44" s="21" t="s">
        <v>21</v>
      </c>
      <c r="C44" s="21">
        <f>[44]PARS_syn_stat!B44</f>
        <v>25</v>
      </c>
      <c r="D44" s="21">
        <f>[44]PARS_syn_stat!C44</f>
        <v>18</v>
      </c>
      <c r="E44" s="22">
        <f t="shared" ref="E44:F44" si="38">C44/(C44+C45)</f>
        <v>0.65789473684210531</v>
      </c>
      <c r="F44" s="22">
        <f t="shared" si="38"/>
        <v>0.6</v>
      </c>
      <c r="I44" s="38">
        <v>22</v>
      </c>
      <c r="J44" s="21" t="s">
        <v>21</v>
      </c>
      <c r="K44" s="22">
        <f t="shared" si="0"/>
        <v>0.65789473684210531</v>
      </c>
      <c r="L44" s="22">
        <f t="shared" si="0"/>
        <v>0.6</v>
      </c>
      <c r="O44" s="21">
        <v>42</v>
      </c>
      <c r="P44" s="7">
        <f t="shared" ca="1" si="5"/>
        <v>0.62962962962962965</v>
      </c>
      <c r="Q44" s="7">
        <f t="shared" ca="1" si="3"/>
        <v>0.37037037037037035</v>
      </c>
      <c r="R44" s="7">
        <f t="shared" ca="1" si="1"/>
        <v>0.47058823529411764</v>
      </c>
      <c r="S44" s="7">
        <f t="shared" ca="1" si="2"/>
        <v>0.52941176470588236</v>
      </c>
    </row>
    <row r="45" spans="1:19" x14ac:dyDescent="0.15">
      <c r="A45" s="38"/>
      <c r="B45" s="21" t="s">
        <v>22</v>
      </c>
      <c r="C45" s="21">
        <f>[44]PARS_syn_stat!B45</f>
        <v>13</v>
      </c>
      <c r="D45" s="21">
        <f>[44]PARS_syn_stat!C45</f>
        <v>12</v>
      </c>
      <c r="E45" s="22">
        <f t="shared" ref="E45:F45" si="39">C45/(C44+C45)</f>
        <v>0.34210526315789475</v>
      </c>
      <c r="F45" s="22">
        <f t="shared" si="39"/>
        <v>0.4</v>
      </c>
      <c r="I45" s="38"/>
      <c r="J45" s="21" t="s">
        <v>22</v>
      </c>
      <c r="K45" s="22">
        <f t="shared" si="0"/>
        <v>0.34210526315789475</v>
      </c>
      <c r="L45" s="22">
        <f t="shared" si="0"/>
        <v>0.4</v>
      </c>
      <c r="O45" s="21">
        <v>43</v>
      </c>
      <c r="P45" s="7">
        <f t="shared" ca="1" si="5"/>
        <v>0.68181818181818177</v>
      </c>
      <c r="Q45" s="7">
        <f t="shared" ca="1" si="3"/>
        <v>0.31818181818181818</v>
      </c>
      <c r="R45" s="7">
        <f t="shared" ca="1" si="1"/>
        <v>0.61538461538461542</v>
      </c>
      <c r="S45" s="7">
        <f t="shared" ca="1" si="2"/>
        <v>0.38461538461538464</v>
      </c>
    </row>
    <row r="46" spans="1:19" x14ac:dyDescent="0.15">
      <c r="A46" s="38">
        <v>23</v>
      </c>
      <c r="B46" s="21" t="s">
        <v>21</v>
      </c>
      <c r="C46" s="21">
        <f>[44]PARS_syn_stat!B46</f>
        <v>31</v>
      </c>
      <c r="D46" s="21">
        <f>[44]PARS_syn_stat!C46</f>
        <v>17</v>
      </c>
      <c r="E46" s="22">
        <f t="shared" ref="E46:F46" si="40">C46/(C46+C47)</f>
        <v>0.67391304347826086</v>
      </c>
      <c r="F46" s="22">
        <f t="shared" si="40"/>
        <v>0.68</v>
      </c>
      <c r="I46" s="38">
        <v>23</v>
      </c>
      <c r="J46" s="21" t="s">
        <v>21</v>
      </c>
      <c r="K46" s="22">
        <f t="shared" si="0"/>
        <v>0.67391304347826086</v>
      </c>
      <c r="L46" s="22">
        <f t="shared" si="0"/>
        <v>0.68</v>
      </c>
      <c r="O46" s="21">
        <v>44</v>
      </c>
      <c r="P46" s="7">
        <f t="shared" ca="1" si="5"/>
        <v>0.59259259259259256</v>
      </c>
      <c r="Q46" s="7">
        <f t="shared" ca="1" si="3"/>
        <v>0.40740740740740738</v>
      </c>
      <c r="R46" s="7">
        <f t="shared" ca="1" si="1"/>
        <v>0.63157894736842102</v>
      </c>
      <c r="S46" s="7">
        <f t="shared" ca="1" si="2"/>
        <v>0.36842105263157893</v>
      </c>
    </row>
    <row r="47" spans="1:19" x14ac:dyDescent="0.15">
      <c r="A47" s="38"/>
      <c r="B47" s="21" t="s">
        <v>22</v>
      </c>
      <c r="C47" s="21">
        <f>[44]PARS_syn_stat!B47</f>
        <v>15</v>
      </c>
      <c r="D47" s="21">
        <f>[44]PARS_syn_stat!C47</f>
        <v>8</v>
      </c>
      <c r="E47" s="22">
        <f t="shared" ref="E47:F47" si="41">C47/(C46+C47)</f>
        <v>0.32608695652173914</v>
      </c>
      <c r="F47" s="22">
        <f t="shared" si="41"/>
        <v>0.32</v>
      </c>
      <c r="I47" s="38"/>
      <c r="J47" s="21" t="s">
        <v>22</v>
      </c>
      <c r="K47" s="22">
        <f t="shared" si="0"/>
        <v>0.32608695652173914</v>
      </c>
      <c r="L47" s="22">
        <f t="shared" si="0"/>
        <v>0.32</v>
      </c>
      <c r="O47" s="21">
        <v>45</v>
      </c>
      <c r="P47" s="7">
        <f t="shared" ca="1" si="5"/>
        <v>0.58333333333333337</v>
      </c>
      <c r="Q47" s="7">
        <f t="shared" ca="1" si="3"/>
        <v>0.41666666666666669</v>
      </c>
      <c r="R47" s="7">
        <f t="shared" ca="1" si="1"/>
        <v>0.56000000000000005</v>
      </c>
      <c r="S47" s="7">
        <f t="shared" ca="1" si="2"/>
        <v>0.44</v>
      </c>
    </row>
    <row r="48" spans="1:19" x14ac:dyDescent="0.15">
      <c r="A48" s="38">
        <v>24</v>
      </c>
      <c r="B48" s="21" t="s">
        <v>21</v>
      </c>
      <c r="C48" s="21">
        <f>[44]PARS_syn_stat!B48</f>
        <v>26</v>
      </c>
      <c r="D48" s="21">
        <f>[44]PARS_syn_stat!C48</f>
        <v>19</v>
      </c>
      <c r="E48" s="22">
        <f t="shared" ref="E48:F48" si="42">C48/(C48+C49)</f>
        <v>0.63414634146341464</v>
      </c>
      <c r="F48" s="22">
        <f t="shared" si="42"/>
        <v>0.70370370370370372</v>
      </c>
      <c r="I48" s="38">
        <v>24</v>
      </c>
      <c r="J48" s="21" t="s">
        <v>21</v>
      </c>
      <c r="K48" s="22">
        <f t="shared" si="0"/>
        <v>0.63414634146341464</v>
      </c>
      <c r="L48" s="22">
        <f t="shared" si="0"/>
        <v>0.70370370370370372</v>
      </c>
      <c r="O48" s="21">
        <v>46</v>
      </c>
      <c r="P48" s="7">
        <f t="shared" ca="1" si="5"/>
        <v>0.44</v>
      </c>
      <c r="Q48" s="7">
        <f t="shared" ca="1" si="3"/>
        <v>0.56000000000000005</v>
      </c>
      <c r="R48" s="7">
        <f t="shared" ca="1" si="1"/>
        <v>0.7857142857142857</v>
      </c>
      <c r="S48" s="7">
        <f t="shared" ca="1" si="2"/>
        <v>0.21428571428571427</v>
      </c>
    </row>
    <row r="49" spans="1:19" x14ac:dyDescent="0.15">
      <c r="A49" s="38"/>
      <c r="B49" s="21" t="s">
        <v>22</v>
      </c>
      <c r="C49" s="21">
        <f>[44]PARS_syn_stat!B49</f>
        <v>15</v>
      </c>
      <c r="D49" s="21">
        <f>[44]PARS_syn_stat!C49</f>
        <v>8</v>
      </c>
      <c r="E49" s="22">
        <f t="shared" ref="E49:F49" si="43">C49/(C48+C49)</f>
        <v>0.36585365853658536</v>
      </c>
      <c r="F49" s="22">
        <f t="shared" si="43"/>
        <v>0.29629629629629628</v>
      </c>
      <c r="I49" s="38"/>
      <c r="J49" s="21" t="s">
        <v>22</v>
      </c>
      <c r="K49" s="22">
        <f t="shared" si="0"/>
        <v>0.36585365853658536</v>
      </c>
      <c r="L49" s="22">
        <f t="shared" si="0"/>
        <v>0.29629629629629628</v>
      </c>
      <c r="O49" s="21">
        <v>47</v>
      </c>
      <c r="P49" s="7">
        <f t="shared" ca="1" si="5"/>
        <v>0.61111111111111116</v>
      </c>
      <c r="Q49" s="7">
        <f t="shared" ca="1" si="3"/>
        <v>0.3888888888888889</v>
      </c>
      <c r="R49" s="7">
        <f t="shared" ca="1" si="1"/>
        <v>0.6470588235294118</v>
      </c>
      <c r="S49" s="7">
        <f t="shared" ca="1" si="2"/>
        <v>0.35294117647058826</v>
      </c>
    </row>
    <row r="50" spans="1:19" x14ac:dyDescent="0.15">
      <c r="A50" s="38">
        <v>25</v>
      </c>
      <c r="B50" s="21" t="s">
        <v>21</v>
      </c>
      <c r="C50" s="21">
        <f>[44]PARS_syn_stat!B50</f>
        <v>17</v>
      </c>
      <c r="D50" s="21">
        <f>[44]PARS_syn_stat!C50</f>
        <v>17</v>
      </c>
      <c r="E50" s="22">
        <f t="shared" ref="E50:F50" si="44">C50/(C50+C51)</f>
        <v>0.53125</v>
      </c>
      <c r="F50" s="22">
        <f t="shared" si="44"/>
        <v>0.53125</v>
      </c>
      <c r="I50" s="38">
        <v>25</v>
      </c>
      <c r="J50" s="21" t="s">
        <v>21</v>
      </c>
      <c r="K50" s="22">
        <f t="shared" si="0"/>
        <v>0.53125</v>
      </c>
      <c r="L50" s="22">
        <f t="shared" si="0"/>
        <v>0.53125</v>
      </c>
      <c r="O50" s="21">
        <v>48</v>
      </c>
      <c r="P50" s="7">
        <f t="shared" ca="1" si="5"/>
        <v>0.43333333333333335</v>
      </c>
      <c r="Q50" s="7">
        <f t="shared" ca="1" si="3"/>
        <v>0.56666666666666665</v>
      </c>
      <c r="R50" s="7">
        <f t="shared" ca="1" si="1"/>
        <v>0.7142857142857143</v>
      </c>
      <c r="S50" s="7">
        <f t="shared" ca="1" si="2"/>
        <v>0.2857142857142857</v>
      </c>
    </row>
    <row r="51" spans="1:19" x14ac:dyDescent="0.15">
      <c r="A51" s="38"/>
      <c r="B51" s="21" t="s">
        <v>22</v>
      </c>
      <c r="C51" s="21">
        <f>[44]PARS_syn_stat!B51</f>
        <v>15</v>
      </c>
      <c r="D51" s="21">
        <f>[44]PARS_syn_stat!C51</f>
        <v>15</v>
      </c>
      <c r="E51" s="22">
        <f t="shared" ref="E51:F51" si="45">C51/(C50+C51)</f>
        <v>0.46875</v>
      </c>
      <c r="F51" s="22">
        <f t="shared" si="45"/>
        <v>0.46875</v>
      </c>
      <c r="I51" s="38"/>
      <c r="J51" s="21" t="s">
        <v>22</v>
      </c>
      <c r="K51" s="22">
        <f t="shared" si="0"/>
        <v>0.46875</v>
      </c>
      <c r="L51" s="22">
        <f t="shared" si="0"/>
        <v>0.46875</v>
      </c>
      <c r="O51" s="21">
        <v>49</v>
      </c>
      <c r="P51" s="7">
        <f t="shared" ca="1" si="5"/>
        <v>0.72222222222222221</v>
      </c>
      <c r="Q51" s="7">
        <f t="shared" ca="1" si="3"/>
        <v>0.27777777777777779</v>
      </c>
      <c r="R51" s="7">
        <f t="shared" ca="1" si="1"/>
        <v>0.65517241379310343</v>
      </c>
      <c r="S51" s="7">
        <f t="shared" ca="1" si="2"/>
        <v>0.34482758620689657</v>
      </c>
    </row>
    <row r="52" spans="1:19" x14ac:dyDescent="0.15">
      <c r="A52" s="38">
        <v>26</v>
      </c>
      <c r="B52" s="21" t="s">
        <v>21</v>
      </c>
      <c r="C52" s="21">
        <f>[44]PARS_syn_stat!B52</f>
        <v>20</v>
      </c>
      <c r="D52" s="21">
        <f>[44]PARS_syn_stat!C52</f>
        <v>22</v>
      </c>
      <c r="E52" s="22">
        <f t="shared" ref="E52:F52" si="46">C52/(C52+C53)</f>
        <v>0.5714285714285714</v>
      </c>
      <c r="F52" s="22">
        <f t="shared" si="46"/>
        <v>0.53658536585365857</v>
      </c>
      <c r="I52" s="38">
        <v>26</v>
      </c>
      <c r="J52" s="21" t="s">
        <v>21</v>
      </c>
      <c r="K52" s="22">
        <f t="shared" si="0"/>
        <v>0.5714285714285714</v>
      </c>
      <c r="L52" s="22">
        <f t="shared" si="0"/>
        <v>0.53658536585365857</v>
      </c>
      <c r="O52" s="21">
        <v>50</v>
      </c>
      <c r="P52" s="7">
        <f t="shared" ca="1" si="5"/>
        <v>0.58620689655172409</v>
      </c>
      <c r="Q52" s="7">
        <f t="shared" ca="1" si="3"/>
        <v>0.41379310344827586</v>
      </c>
      <c r="R52" s="7">
        <f t="shared" ca="1" si="1"/>
        <v>0.66666666666666663</v>
      </c>
      <c r="S52" s="7">
        <f t="shared" ca="1" si="2"/>
        <v>0.33333333333333331</v>
      </c>
    </row>
    <row r="53" spans="1:19" x14ac:dyDescent="0.15">
      <c r="A53" s="38"/>
      <c r="B53" s="21" t="s">
        <v>22</v>
      </c>
      <c r="C53" s="21">
        <f>[44]PARS_syn_stat!B53</f>
        <v>15</v>
      </c>
      <c r="D53" s="21">
        <f>[44]PARS_syn_stat!C53</f>
        <v>19</v>
      </c>
      <c r="E53" s="22">
        <f t="shared" ref="E53:F53" si="47">C53/(C52+C53)</f>
        <v>0.42857142857142855</v>
      </c>
      <c r="F53" s="22">
        <f t="shared" si="47"/>
        <v>0.46341463414634149</v>
      </c>
      <c r="I53" s="38"/>
      <c r="J53" s="21" t="s">
        <v>22</v>
      </c>
      <c r="K53" s="22">
        <f t="shared" si="0"/>
        <v>0.42857142857142855</v>
      </c>
      <c r="L53" s="22">
        <f t="shared" si="0"/>
        <v>0.46341463414634149</v>
      </c>
      <c r="O53" s="21">
        <v>51</v>
      </c>
      <c r="P53" s="7">
        <f t="shared" ca="1" si="5"/>
        <v>0.5714285714285714</v>
      </c>
      <c r="Q53" s="7">
        <f t="shared" ca="1" si="3"/>
        <v>0.42857142857142855</v>
      </c>
      <c r="R53" s="7">
        <f t="shared" ca="1" si="1"/>
        <v>0.47058823529411764</v>
      </c>
      <c r="S53" s="7">
        <f t="shared" ca="1" si="2"/>
        <v>0.52941176470588236</v>
      </c>
    </row>
    <row r="54" spans="1:19" x14ac:dyDescent="0.15">
      <c r="A54" s="38">
        <v>27</v>
      </c>
      <c r="B54" s="21" t="s">
        <v>21</v>
      </c>
      <c r="C54" s="21">
        <f>[44]PARS_syn_stat!B54</f>
        <v>19</v>
      </c>
      <c r="D54" s="21">
        <f>[44]PARS_syn_stat!C54</f>
        <v>14</v>
      </c>
      <c r="E54" s="22">
        <f t="shared" ref="E54:F54" si="48">C54/(C54+C55)</f>
        <v>0.55882352941176472</v>
      </c>
      <c r="F54" s="22">
        <f t="shared" si="48"/>
        <v>0.48275862068965519</v>
      </c>
      <c r="I54" s="38">
        <v>27</v>
      </c>
      <c r="J54" s="21" t="s">
        <v>21</v>
      </c>
      <c r="K54" s="22">
        <f t="shared" si="0"/>
        <v>0.55882352941176472</v>
      </c>
      <c r="L54" s="22">
        <f t="shared" si="0"/>
        <v>0.48275862068965519</v>
      </c>
      <c r="O54" s="21">
        <v>52</v>
      </c>
      <c r="P54" s="7">
        <f t="shared" ca="1" si="5"/>
        <v>0.45833333333333331</v>
      </c>
      <c r="Q54" s="7">
        <f t="shared" ca="1" si="3"/>
        <v>0.54166666666666663</v>
      </c>
      <c r="R54" s="7">
        <f t="shared" ca="1" si="1"/>
        <v>0.55555555555555558</v>
      </c>
      <c r="S54" s="7">
        <f t="shared" ca="1" si="2"/>
        <v>0.44444444444444442</v>
      </c>
    </row>
    <row r="55" spans="1:19" x14ac:dyDescent="0.15">
      <c r="A55" s="38"/>
      <c r="B55" s="21" t="s">
        <v>22</v>
      </c>
      <c r="C55" s="21">
        <f>[44]PARS_syn_stat!B55</f>
        <v>15</v>
      </c>
      <c r="D55" s="21">
        <f>[44]PARS_syn_stat!C55</f>
        <v>15</v>
      </c>
      <c r="E55" s="22">
        <f t="shared" ref="E55:F55" si="49">C55/(C54+C55)</f>
        <v>0.44117647058823528</v>
      </c>
      <c r="F55" s="22">
        <f t="shared" si="49"/>
        <v>0.51724137931034486</v>
      </c>
      <c r="I55" s="38"/>
      <c r="J55" s="21" t="s">
        <v>22</v>
      </c>
      <c r="K55" s="22">
        <f t="shared" si="0"/>
        <v>0.44117647058823528</v>
      </c>
      <c r="L55" s="22">
        <f t="shared" si="0"/>
        <v>0.51724137931034486</v>
      </c>
      <c r="O55" s="21">
        <v>53</v>
      </c>
      <c r="P55" s="7">
        <f t="shared" ca="1" si="5"/>
        <v>0.56000000000000005</v>
      </c>
      <c r="Q55" s="7">
        <f t="shared" ca="1" si="3"/>
        <v>0.44</v>
      </c>
      <c r="R55" s="7">
        <f t="shared" ca="1" si="1"/>
        <v>0.61538461538461542</v>
      </c>
      <c r="S55" s="7">
        <f t="shared" ca="1" si="2"/>
        <v>0.38461538461538464</v>
      </c>
    </row>
    <row r="56" spans="1:19" x14ac:dyDescent="0.15">
      <c r="A56" s="38">
        <v>28</v>
      </c>
      <c r="B56" s="21" t="s">
        <v>21</v>
      </c>
      <c r="C56" s="21">
        <f>[44]PARS_syn_stat!B56</f>
        <v>15</v>
      </c>
      <c r="D56" s="21">
        <f>[44]PARS_syn_stat!C56</f>
        <v>16</v>
      </c>
      <c r="E56" s="22">
        <f t="shared" ref="E56:F56" si="50">C56/(C56+C57)</f>
        <v>0.55555555555555558</v>
      </c>
      <c r="F56" s="22">
        <f t="shared" si="50"/>
        <v>0.64</v>
      </c>
      <c r="I56" s="38">
        <v>28</v>
      </c>
      <c r="J56" s="21" t="s">
        <v>21</v>
      </c>
      <c r="K56" s="22">
        <f t="shared" si="0"/>
        <v>0.55555555555555558</v>
      </c>
      <c r="L56" s="22">
        <f t="shared" si="0"/>
        <v>0.64</v>
      </c>
      <c r="O56" s="21">
        <v>54</v>
      </c>
      <c r="P56" s="7">
        <f t="shared" ca="1" si="5"/>
        <v>0.625</v>
      </c>
      <c r="Q56" s="7">
        <f t="shared" ca="1" si="3"/>
        <v>0.375</v>
      </c>
      <c r="R56" s="7">
        <f t="shared" ca="1" si="1"/>
        <v>0.6</v>
      </c>
      <c r="S56" s="7">
        <f t="shared" ca="1" si="2"/>
        <v>0.4</v>
      </c>
    </row>
    <row r="57" spans="1:19" x14ac:dyDescent="0.15">
      <c r="A57" s="38"/>
      <c r="B57" s="21" t="s">
        <v>22</v>
      </c>
      <c r="C57" s="21">
        <f>[44]PARS_syn_stat!B57</f>
        <v>12</v>
      </c>
      <c r="D57" s="21">
        <f>[44]PARS_syn_stat!C57</f>
        <v>9</v>
      </c>
      <c r="E57" s="22">
        <f t="shared" ref="E57:F57" si="51">C57/(C56+C57)</f>
        <v>0.44444444444444442</v>
      </c>
      <c r="F57" s="22">
        <f t="shared" si="51"/>
        <v>0.36</v>
      </c>
      <c r="I57" s="38"/>
      <c r="J57" s="21" t="s">
        <v>22</v>
      </c>
      <c r="K57" s="22">
        <f t="shared" si="0"/>
        <v>0.44444444444444442</v>
      </c>
      <c r="L57" s="22">
        <f t="shared" si="0"/>
        <v>0.36</v>
      </c>
      <c r="O57" s="21">
        <v>55</v>
      </c>
      <c r="P57" s="7">
        <f t="shared" ca="1" si="5"/>
        <v>0.5</v>
      </c>
      <c r="Q57" s="7">
        <f t="shared" ca="1" si="3"/>
        <v>0.5</v>
      </c>
      <c r="R57" s="7">
        <f t="shared" ca="1" si="1"/>
        <v>0.60869565217391308</v>
      </c>
      <c r="S57" s="7">
        <f t="shared" ca="1" si="2"/>
        <v>0.39130434782608697</v>
      </c>
    </row>
    <row r="58" spans="1:19" x14ac:dyDescent="0.15">
      <c r="A58" s="38">
        <v>29</v>
      </c>
      <c r="B58" s="21" t="s">
        <v>21</v>
      </c>
      <c r="C58" s="21">
        <f>[44]PARS_syn_stat!B58</f>
        <v>12</v>
      </c>
      <c r="D58" s="21">
        <f>[44]PARS_syn_stat!C58</f>
        <v>13</v>
      </c>
      <c r="E58" s="22">
        <f t="shared" ref="E58:F58" si="52">C58/(C58+C59)</f>
        <v>0.38709677419354838</v>
      </c>
      <c r="F58" s="22">
        <f t="shared" si="52"/>
        <v>0.61904761904761907</v>
      </c>
      <c r="I58" s="38">
        <v>29</v>
      </c>
      <c r="J58" s="21" t="s">
        <v>21</v>
      </c>
      <c r="K58" s="22">
        <f t="shared" si="0"/>
        <v>0.38709677419354838</v>
      </c>
      <c r="L58" s="22">
        <f t="shared" si="0"/>
        <v>0.61904761904761907</v>
      </c>
      <c r="O58" s="21">
        <v>56</v>
      </c>
      <c r="P58" s="7">
        <f t="shared" ca="1" si="5"/>
        <v>0.5</v>
      </c>
      <c r="Q58" s="7">
        <f t="shared" ca="1" si="3"/>
        <v>0.5</v>
      </c>
      <c r="R58" s="7">
        <f t="shared" ca="1" si="1"/>
        <v>0.81818181818181823</v>
      </c>
      <c r="S58" s="7">
        <f t="shared" ca="1" si="2"/>
        <v>0.18181818181818182</v>
      </c>
    </row>
    <row r="59" spans="1:19" x14ac:dyDescent="0.15">
      <c r="A59" s="38"/>
      <c r="B59" s="21" t="s">
        <v>22</v>
      </c>
      <c r="C59" s="21">
        <f>[44]PARS_syn_stat!B59</f>
        <v>19</v>
      </c>
      <c r="D59" s="21">
        <f>[44]PARS_syn_stat!C59</f>
        <v>8</v>
      </c>
      <c r="E59" s="22">
        <f t="shared" ref="E59:F59" si="53">C59/(C58+C59)</f>
        <v>0.61290322580645162</v>
      </c>
      <c r="F59" s="22">
        <f t="shared" si="53"/>
        <v>0.38095238095238093</v>
      </c>
      <c r="I59" s="38"/>
      <c r="J59" s="21" t="s">
        <v>22</v>
      </c>
      <c r="K59" s="22">
        <f t="shared" si="0"/>
        <v>0.61290322580645162</v>
      </c>
      <c r="L59" s="22">
        <f t="shared" si="0"/>
        <v>0.38095238095238093</v>
      </c>
      <c r="O59" s="21">
        <v>57</v>
      </c>
      <c r="P59" s="7">
        <f t="shared" ca="1" si="5"/>
        <v>0.54166666666666663</v>
      </c>
      <c r="Q59" s="7">
        <f t="shared" ca="1" si="3"/>
        <v>0.45833333333333331</v>
      </c>
      <c r="R59" s="7">
        <f t="shared" ca="1" si="1"/>
        <v>0.76923076923076927</v>
      </c>
      <c r="S59" s="7">
        <f t="shared" ca="1" si="2"/>
        <v>0.23076923076923078</v>
      </c>
    </row>
    <row r="60" spans="1:19" x14ac:dyDescent="0.15">
      <c r="A60" s="38">
        <v>30</v>
      </c>
      <c r="B60" s="21" t="s">
        <v>21</v>
      </c>
      <c r="C60" s="21">
        <f>[44]PARS_syn_stat!B60</f>
        <v>20</v>
      </c>
      <c r="D60" s="21">
        <f>[44]PARS_syn_stat!C60</f>
        <v>16</v>
      </c>
      <c r="E60" s="22">
        <f t="shared" ref="E60:F60" si="54">C60/(C60+C61)</f>
        <v>0.625</v>
      </c>
      <c r="F60" s="22">
        <f t="shared" si="54"/>
        <v>0.61538461538461542</v>
      </c>
      <c r="I60" s="38">
        <v>30</v>
      </c>
      <c r="J60" s="21" t="s">
        <v>21</v>
      </c>
      <c r="K60" s="22">
        <f t="shared" si="0"/>
        <v>0.625</v>
      </c>
      <c r="L60" s="22">
        <f t="shared" si="0"/>
        <v>0.61538461538461542</v>
      </c>
      <c r="O60" s="21">
        <v>58</v>
      </c>
      <c r="P60" s="7">
        <f t="shared" ca="1" si="5"/>
        <v>0.68421052631578949</v>
      </c>
      <c r="Q60" s="7">
        <f t="shared" ca="1" si="3"/>
        <v>0.31578947368421051</v>
      </c>
      <c r="R60" s="7">
        <f t="shared" ca="1" si="1"/>
        <v>0.5625</v>
      </c>
      <c r="S60" s="7">
        <f t="shared" ca="1" si="2"/>
        <v>0.4375</v>
      </c>
    </row>
    <row r="61" spans="1:19" x14ac:dyDescent="0.15">
      <c r="A61" s="38"/>
      <c r="B61" s="21" t="s">
        <v>22</v>
      </c>
      <c r="C61" s="21">
        <f>[44]PARS_syn_stat!B61</f>
        <v>12</v>
      </c>
      <c r="D61" s="21">
        <f>[44]PARS_syn_stat!C61</f>
        <v>10</v>
      </c>
      <c r="E61" s="22">
        <f t="shared" ref="E61:F61" si="55">C61/(C60+C61)</f>
        <v>0.375</v>
      </c>
      <c r="F61" s="22">
        <f t="shared" si="55"/>
        <v>0.38461538461538464</v>
      </c>
      <c r="I61" s="38"/>
      <c r="J61" s="21" t="s">
        <v>22</v>
      </c>
      <c r="K61" s="22">
        <f t="shared" si="0"/>
        <v>0.375</v>
      </c>
      <c r="L61" s="22">
        <f t="shared" si="0"/>
        <v>0.38461538461538464</v>
      </c>
      <c r="O61" s="21">
        <v>59</v>
      </c>
      <c r="P61" s="7">
        <f t="shared" ca="1" si="5"/>
        <v>0.80952380952380953</v>
      </c>
      <c r="Q61" s="7">
        <f t="shared" ca="1" si="3"/>
        <v>0.19047619047619047</v>
      </c>
      <c r="R61" s="7">
        <f t="shared" ca="1" si="1"/>
        <v>0.56521739130434778</v>
      </c>
      <c r="S61" s="7">
        <f t="shared" ca="1" si="2"/>
        <v>0.43478260869565216</v>
      </c>
    </row>
    <row r="62" spans="1:19" x14ac:dyDescent="0.15">
      <c r="A62" s="38">
        <v>31</v>
      </c>
      <c r="B62" s="21" t="s">
        <v>21</v>
      </c>
      <c r="C62" s="21">
        <f>[44]PARS_syn_stat!B62</f>
        <v>27</v>
      </c>
      <c r="D62" s="21">
        <f>[44]PARS_syn_stat!C62</f>
        <v>19</v>
      </c>
      <c r="E62" s="22">
        <f t="shared" ref="E62:F62" si="56">C62/(C62+C63)</f>
        <v>0.61363636363636365</v>
      </c>
      <c r="F62" s="22">
        <f t="shared" si="56"/>
        <v>0.55882352941176472</v>
      </c>
      <c r="I62" s="38">
        <v>31</v>
      </c>
      <c r="J62" s="21" t="s">
        <v>21</v>
      </c>
      <c r="K62" s="22">
        <f t="shared" si="0"/>
        <v>0.61363636363636365</v>
      </c>
      <c r="L62" s="22">
        <f t="shared" si="0"/>
        <v>0.55882352941176472</v>
      </c>
      <c r="O62" s="21">
        <v>60</v>
      </c>
      <c r="P62" s="7">
        <f t="shared" ca="1" si="5"/>
        <v>0.66666666666666663</v>
      </c>
      <c r="Q62" s="7">
        <f t="shared" ca="1" si="3"/>
        <v>0.33333333333333331</v>
      </c>
      <c r="R62" s="7">
        <f t="shared" ca="1" si="1"/>
        <v>0.6428571428571429</v>
      </c>
      <c r="S62" s="7">
        <f t="shared" ca="1" si="2"/>
        <v>0.35714285714285715</v>
      </c>
    </row>
    <row r="63" spans="1:19" x14ac:dyDescent="0.15">
      <c r="A63" s="38"/>
      <c r="B63" s="21" t="s">
        <v>22</v>
      </c>
      <c r="C63" s="21">
        <f>[44]PARS_syn_stat!B63</f>
        <v>17</v>
      </c>
      <c r="D63" s="21">
        <f>[44]PARS_syn_stat!C63</f>
        <v>15</v>
      </c>
      <c r="E63" s="22">
        <f t="shared" ref="E63:F63" si="57">C63/(C62+C63)</f>
        <v>0.38636363636363635</v>
      </c>
      <c r="F63" s="22">
        <f t="shared" si="57"/>
        <v>0.44117647058823528</v>
      </c>
      <c r="I63" s="38"/>
      <c r="J63" s="21" t="s">
        <v>22</v>
      </c>
      <c r="K63" s="22">
        <f t="shared" si="0"/>
        <v>0.38636363636363635</v>
      </c>
      <c r="L63" s="22">
        <f t="shared" si="0"/>
        <v>0.44117647058823528</v>
      </c>
      <c r="O63" s="21">
        <v>61</v>
      </c>
      <c r="P63" s="7">
        <f t="shared" ca="1" si="5"/>
        <v>0.5</v>
      </c>
      <c r="Q63" s="7">
        <f t="shared" ca="1" si="3"/>
        <v>0.5</v>
      </c>
      <c r="R63" s="7">
        <f t="shared" ca="1" si="1"/>
        <v>0.5714285714285714</v>
      </c>
      <c r="S63" s="7">
        <f t="shared" ca="1" si="2"/>
        <v>0.42857142857142855</v>
      </c>
    </row>
    <row r="64" spans="1:19" x14ac:dyDescent="0.15">
      <c r="A64" s="38">
        <v>32</v>
      </c>
      <c r="B64" s="21" t="s">
        <v>21</v>
      </c>
      <c r="C64" s="21">
        <f>[44]PARS_syn_stat!B64</f>
        <v>14</v>
      </c>
      <c r="D64" s="21">
        <f>[44]PARS_syn_stat!C64</f>
        <v>9</v>
      </c>
      <c r="E64" s="22">
        <f t="shared" ref="E64:F64" si="58">C64/(C64+C65)</f>
        <v>0.5</v>
      </c>
      <c r="F64" s="22">
        <f t="shared" si="58"/>
        <v>0.6</v>
      </c>
      <c r="I64" s="38">
        <v>32</v>
      </c>
      <c r="J64" s="21" t="s">
        <v>21</v>
      </c>
      <c r="K64" s="22">
        <f t="shared" si="0"/>
        <v>0.5</v>
      </c>
      <c r="L64" s="22">
        <f t="shared" si="0"/>
        <v>0.6</v>
      </c>
      <c r="O64" s="21">
        <v>62</v>
      </c>
      <c r="P64" s="7">
        <f t="shared" ca="1" si="5"/>
        <v>0.6</v>
      </c>
      <c r="Q64" s="7">
        <f t="shared" ca="1" si="3"/>
        <v>0.4</v>
      </c>
      <c r="R64" s="7">
        <f t="shared" ca="1" si="1"/>
        <v>0.63636363636363635</v>
      </c>
      <c r="S64" s="7">
        <f t="shared" ca="1" si="2"/>
        <v>0.36363636363636365</v>
      </c>
    </row>
    <row r="65" spans="1:19" x14ac:dyDescent="0.15">
      <c r="A65" s="38"/>
      <c r="B65" s="21" t="s">
        <v>22</v>
      </c>
      <c r="C65" s="21">
        <f>[44]PARS_syn_stat!B65</f>
        <v>14</v>
      </c>
      <c r="D65" s="21">
        <f>[44]PARS_syn_stat!C65</f>
        <v>6</v>
      </c>
      <c r="E65" s="22">
        <f t="shared" ref="E65:F65" si="59">C65/(C64+C65)</f>
        <v>0.5</v>
      </c>
      <c r="F65" s="22">
        <f t="shared" si="59"/>
        <v>0.4</v>
      </c>
      <c r="I65" s="38"/>
      <c r="J65" s="21" t="s">
        <v>22</v>
      </c>
      <c r="K65" s="22">
        <f t="shared" si="0"/>
        <v>0.5</v>
      </c>
      <c r="L65" s="22">
        <f t="shared" si="0"/>
        <v>0.4</v>
      </c>
      <c r="O65" s="21">
        <v>63</v>
      </c>
      <c r="P65" s="7">
        <f t="shared" ca="1" si="5"/>
        <v>0.66666666666666663</v>
      </c>
      <c r="Q65" s="7">
        <f t="shared" ca="1" si="3"/>
        <v>0.33333333333333331</v>
      </c>
      <c r="R65" s="7">
        <f t="shared" ca="1" si="1"/>
        <v>0.6428571428571429</v>
      </c>
      <c r="S65" s="7">
        <f t="shared" ca="1" si="2"/>
        <v>0.35714285714285715</v>
      </c>
    </row>
    <row r="66" spans="1:19" x14ac:dyDescent="0.15">
      <c r="A66" s="38">
        <v>33</v>
      </c>
      <c r="B66" s="21" t="s">
        <v>21</v>
      </c>
      <c r="C66" s="21">
        <f>[44]PARS_syn_stat!B66</f>
        <v>9</v>
      </c>
      <c r="D66" s="21">
        <f>[44]PARS_syn_stat!C66</f>
        <v>14</v>
      </c>
      <c r="E66" s="22">
        <f t="shared" ref="E66:F66" si="60">C66/(C66+C67)</f>
        <v>0.45</v>
      </c>
      <c r="F66" s="22">
        <f t="shared" si="60"/>
        <v>0.73684210526315785</v>
      </c>
      <c r="I66" s="38">
        <v>33</v>
      </c>
      <c r="J66" s="21" t="s">
        <v>21</v>
      </c>
      <c r="K66" s="22">
        <f t="shared" ref="K66:L129" si="61">E66</f>
        <v>0.45</v>
      </c>
      <c r="L66" s="22">
        <f t="shared" si="61"/>
        <v>0.73684210526315785</v>
      </c>
      <c r="O66" s="21">
        <v>64</v>
      </c>
      <c r="P66" s="7">
        <f t="shared" ca="1" si="5"/>
        <v>0.66666666666666663</v>
      </c>
      <c r="Q66" s="7">
        <f t="shared" ca="1" si="3"/>
        <v>0.33333333333333331</v>
      </c>
      <c r="R66" s="7">
        <f t="shared" ca="1" si="1"/>
        <v>0.52631578947368418</v>
      </c>
      <c r="S66" s="7">
        <f t="shared" ca="1" si="2"/>
        <v>0.47368421052631576</v>
      </c>
    </row>
    <row r="67" spans="1:19" x14ac:dyDescent="0.15">
      <c r="A67" s="38"/>
      <c r="B67" s="21" t="s">
        <v>22</v>
      </c>
      <c r="C67" s="21">
        <f>[44]PARS_syn_stat!B67</f>
        <v>11</v>
      </c>
      <c r="D67" s="21">
        <f>[44]PARS_syn_stat!C67</f>
        <v>5</v>
      </c>
      <c r="E67" s="22">
        <f t="shared" ref="E67:F67" si="62">C67/(C66+C67)</f>
        <v>0.55000000000000004</v>
      </c>
      <c r="F67" s="22">
        <f t="shared" si="62"/>
        <v>0.26315789473684209</v>
      </c>
      <c r="I67" s="38"/>
      <c r="J67" s="21" t="s">
        <v>22</v>
      </c>
      <c r="K67" s="22">
        <f t="shared" si="61"/>
        <v>0.55000000000000004</v>
      </c>
      <c r="L67" s="22">
        <f t="shared" si="61"/>
        <v>0.26315789473684209</v>
      </c>
      <c r="O67" s="21">
        <v>65</v>
      </c>
      <c r="P67" s="7">
        <f t="shared" ca="1" si="5"/>
        <v>0.66666666666666663</v>
      </c>
      <c r="Q67" s="7">
        <f t="shared" ca="1" si="3"/>
        <v>0.33333333333333331</v>
      </c>
      <c r="R67" s="7">
        <f t="shared" ca="1" si="1"/>
        <v>0.55555555555555558</v>
      </c>
      <c r="S67" s="7">
        <f t="shared" ca="1" si="2"/>
        <v>0.44444444444444442</v>
      </c>
    </row>
    <row r="68" spans="1:19" x14ac:dyDescent="0.15">
      <c r="A68" s="38">
        <v>34</v>
      </c>
      <c r="B68" s="21" t="s">
        <v>21</v>
      </c>
      <c r="C68" s="21">
        <f>[44]PARS_syn_stat!B68</f>
        <v>17</v>
      </c>
      <c r="D68" s="21">
        <f>[44]PARS_syn_stat!C68</f>
        <v>12</v>
      </c>
      <c r="E68" s="22">
        <f t="shared" ref="E68:F68" si="63">C68/(C68+C69)</f>
        <v>0.68</v>
      </c>
      <c r="F68" s="22">
        <f t="shared" si="63"/>
        <v>0.6</v>
      </c>
      <c r="I68" s="38">
        <v>34</v>
      </c>
      <c r="J68" s="21" t="s">
        <v>21</v>
      </c>
      <c r="K68" s="22">
        <f t="shared" si="61"/>
        <v>0.68</v>
      </c>
      <c r="L68" s="22">
        <f t="shared" si="61"/>
        <v>0.6</v>
      </c>
      <c r="O68" s="21">
        <v>66</v>
      </c>
      <c r="P68" s="7">
        <f t="shared" ca="1" si="5"/>
        <v>0.52173913043478259</v>
      </c>
      <c r="Q68" s="7">
        <f t="shared" ca="1" si="3"/>
        <v>0.47826086956521741</v>
      </c>
      <c r="R68" s="7">
        <f t="shared" ref="R68:R129" ca="1" si="64">INDIRECT("l"&amp;ROW(L66)*2)</f>
        <v>0.61904761904761907</v>
      </c>
      <c r="S68" s="7">
        <f t="shared" ref="S68:S129" ca="1" si="65">INDIRECT("l"&amp;ROW(L66)*2+1)</f>
        <v>0.38095238095238093</v>
      </c>
    </row>
    <row r="69" spans="1:19" x14ac:dyDescent="0.15">
      <c r="A69" s="38"/>
      <c r="B69" s="21" t="s">
        <v>22</v>
      </c>
      <c r="C69" s="21">
        <f>[44]PARS_syn_stat!B69</f>
        <v>8</v>
      </c>
      <c r="D69" s="21">
        <f>[44]PARS_syn_stat!C69</f>
        <v>8</v>
      </c>
      <c r="E69" s="22">
        <f t="shared" ref="E69:F69" si="66">C69/(C68+C69)</f>
        <v>0.32</v>
      </c>
      <c r="F69" s="22">
        <f t="shared" si="66"/>
        <v>0.4</v>
      </c>
      <c r="I69" s="38"/>
      <c r="J69" s="21" t="s">
        <v>22</v>
      </c>
      <c r="K69" s="22">
        <f t="shared" si="61"/>
        <v>0.32</v>
      </c>
      <c r="L69" s="22">
        <f t="shared" si="61"/>
        <v>0.4</v>
      </c>
      <c r="O69" s="21">
        <v>67</v>
      </c>
      <c r="P69" s="7">
        <f t="shared" ca="1" si="5"/>
        <v>0.33333333333333331</v>
      </c>
      <c r="Q69" s="7">
        <f t="shared" ref="Q69:Q129" ca="1" si="67">INDIRECT("K"&amp;ROW(J67)*2+1)</f>
        <v>0.66666666666666663</v>
      </c>
      <c r="R69" s="7">
        <f t="shared" ca="1" si="64"/>
        <v>0.63636363636363635</v>
      </c>
      <c r="S69" s="7">
        <f t="shared" ca="1" si="65"/>
        <v>0.36363636363636365</v>
      </c>
    </row>
    <row r="70" spans="1:19" x14ac:dyDescent="0.15">
      <c r="A70" s="38">
        <v>35</v>
      </c>
      <c r="B70" s="21" t="s">
        <v>21</v>
      </c>
      <c r="C70" s="21">
        <f>[44]PARS_syn_stat!B70</f>
        <v>15</v>
      </c>
      <c r="D70" s="21">
        <f>[44]PARS_syn_stat!C70</f>
        <v>9</v>
      </c>
      <c r="E70" s="22">
        <f t="shared" ref="E70:F70" si="68">C70/(C70+C71)</f>
        <v>0.5</v>
      </c>
      <c r="F70" s="22">
        <f t="shared" si="68"/>
        <v>0.69230769230769229</v>
      </c>
      <c r="I70" s="38">
        <v>35</v>
      </c>
      <c r="J70" s="21" t="s">
        <v>21</v>
      </c>
      <c r="K70" s="22">
        <f t="shared" si="61"/>
        <v>0.5</v>
      </c>
      <c r="L70" s="22">
        <f t="shared" si="61"/>
        <v>0.69230769230769229</v>
      </c>
      <c r="O70" s="21">
        <v>68</v>
      </c>
      <c r="P70" s="7">
        <f t="shared" ca="1" si="5"/>
        <v>0.5714285714285714</v>
      </c>
      <c r="Q70" s="7">
        <f t="shared" ca="1" si="67"/>
        <v>0.42857142857142855</v>
      </c>
      <c r="R70" s="7">
        <f t="shared" ca="1" si="64"/>
        <v>0.52173913043478259</v>
      </c>
      <c r="S70" s="7">
        <f t="shared" ca="1" si="65"/>
        <v>0.47826086956521741</v>
      </c>
    </row>
    <row r="71" spans="1:19" x14ac:dyDescent="0.15">
      <c r="A71" s="38"/>
      <c r="B71" s="21" t="s">
        <v>22</v>
      </c>
      <c r="C71" s="21">
        <f>[44]PARS_syn_stat!B71</f>
        <v>15</v>
      </c>
      <c r="D71" s="21">
        <f>[44]PARS_syn_stat!C71</f>
        <v>4</v>
      </c>
      <c r="E71" s="22">
        <f t="shared" ref="E71:F71" si="69">C71/(C70+C71)</f>
        <v>0.5</v>
      </c>
      <c r="F71" s="22">
        <f t="shared" si="69"/>
        <v>0.30769230769230771</v>
      </c>
      <c r="I71" s="38"/>
      <c r="J71" s="21" t="s">
        <v>22</v>
      </c>
      <c r="K71" s="22">
        <f t="shared" si="61"/>
        <v>0.5</v>
      </c>
      <c r="L71" s="22">
        <f t="shared" si="61"/>
        <v>0.30769230769230771</v>
      </c>
      <c r="O71" s="21">
        <v>69</v>
      </c>
      <c r="P71" s="7">
        <f t="shared" ca="1" si="5"/>
        <v>0.76470588235294112</v>
      </c>
      <c r="Q71" s="7">
        <f t="shared" ca="1" si="67"/>
        <v>0.23529411764705882</v>
      </c>
      <c r="R71" s="7">
        <f t="shared" ca="1" si="64"/>
        <v>0.61538461538461542</v>
      </c>
      <c r="S71" s="7">
        <f t="shared" ca="1" si="65"/>
        <v>0.38461538461538464</v>
      </c>
    </row>
    <row r="72" spans="1:19" x14ac:dyDescent="0.15">
      <c r="A72" s="38">
        <v>36</v>
      </c>
      <c r="B72" s="21" t="s">
        <v>21</v>
      </c>
      <c r="C72" s="21">
        <f>[44]PARS_syn_stat!B72</f>
        <v>14</v>
      </c>
      <c r="D72" s="21">
        <f>[44]PARS_syn_stat!C72</f>
        <v>15</v>
      </c>
      <c r="E72" s="22">
        <f t="shared" ref="E72:F72" si="70">C72/(C72+C73)</f>
        <v>0.63636363636363635</v>
      </c>
      <c r="F72" s="22">
        <f t="shared" si="70"/>
        <v>0.78947368421052633</v>
      </c>
      <c r="I72" s="38">
        <v>36</v>
      </c>
      <c r="J72" s="21" t="s">
        <v>21</v>
      </c>
      <c r="K72" s="22">
        <f t="shared" si="61"/>
        <v>0.63636363636363635</v>
      </c>
      <c r="L72" s="22">
        <f t="shared" si="61"/>
        <v>0.78947368421052633</v>
      </c>
      <c r="O72" s="21">
        <v>70</v>
      </c>
      <c r="P72" s="7">
        <f t="shared" ca="1" si="5"/>
        <v>0.68421052631578949</v>
      </c>
      <c r="Q72" s="7">
        <f t="shared" ca="1" si="67"/>
        <v>0.31578947368421051</v>
      </c>
      <c r="R72" s="7">
        <f t="shared" ca="1" si="64"/>
        <v>0.90909090909090906</v>
      </c>
      <c r="S72" s="7">
        <f t="shared" ca="1" si="65"/>
        <v>9.0909090909090912E-2</v>
      </c>
    </row>
    <row r="73" spans="1:19" x14ac:dyDescent="0.15">
      <c r="A73" s="38"/>
      <c r="B73" s="21" t="s">
        <v>22</v>
      </c>
      <c r="C73" s="21">
        <f>[44]PARS_syn_stat!B73</f>
        <v>8</v>
      </c>
      <c r="D73" s="21">
        <f>[44]PARS_syn_stat!C73</f>
        <v>4</v>
      </c>
      <c r="E73" s="22">
        <f t="shared" ref="E73:F73" si="71">C73/(C72+C73)</f>
        <v>0.36363636363636365</v>
      </c>
      <c r="F73" s="22">
        <f t="shared" si="71"/>
        <v>0.21052631578947367</v>
      </c>
      <c r="I73" s="38"/>
      <c r="J73" s="21" t="s">
        <v>22</v>
      </c>
      <c r="K73" s="22">
        <f t="shared" si="61"/>
        <v>0.36363636363636365</v>
      </c>
      <c r="L73" s="22">
        <f t="shared" si="61"/>
        <v>0.21052631578947367</v>
      </c>
      <c r="O73" s="21">
        <v>71</v>
      </c>
      <c r="P73" s="7">
        <f t="shared" ca="1" si="5"/>
        <v>0.45454545454545453</v>
      </c>
      <c r="Q73" s="7">
        <f t="shared" ca="1" si="67"/>
        <v>0.54545454545454541</v>
      </c>
      <c r="R73" s="7">
        <f t="shared" ca="1" si="64"/>
        <v>0.5</v>
      </c>
      <c r="S73" s="7">
        <f t="shared" ca="1" si="65"/>
        <v>0.5</v>
      </c>
    </row>
    <row r="74" spans="1:19" x14ac:dyDescent="0.15">
      <c r="A74" s="38">
        <v>37</v>
      </c>
      <c r="B74" s="21" t="s">
        <v>21</v>
      </c>
      <c r="C74" s="21">
        <f>[44]PARS_syn_stat!B74</f>
        <v>13</v>
      </c>
      <c r="D74" s="21">
        <f>[44]PARS_syn_stat!C74</f>
        <v>13</v>
      </c>
      <c r="E74" s="22">
        <f t="shared" ref="E74:F74" si="72">C74/(C74+C75)</f>
        <v>0.5</v>
      </c>
      <c r="F74" s="22">
        <f t="shared" si="72"/>
        <v>0.59090909090909094</v>
      </c>
      <c r="I74" s="38">
        <v>37</v>
      </c>
      <c r="J74" s="21" t="s">
        <v>21</v>
      </c>
      <c r="K74" s="22">
        <f t="shared" si="61"/>
        <v>0.5</v>
      </c>
      <c r="L74" s="22">
        <f t="shared" si="61"/>
        <v>0.59090909090909094</v>
      </c>
      <c r="O74" s="21">
        <v>72</v>
      </c>
      <c r="P74" s="7">
        <f t="shared" ca="1" si="5"/>
        <v>0.77272727272727271</v>
      </c>
      <c r="Q74" s="7">
        <f t="shared" ca="1" si="67"/>
        <v>0.22727272727272727</v>
      </c>
      <c r="R74" s="7">
        <f t="shared" ca="1" si="64"/>
        <v>0.5625</v>
      </c>
      <c r="S74" s="7">
        <f t="shared" ca="1" si="65"/>
        <v>0.4375</v>
      </c>
    </row>
    <row r="75" spans="1:19" x14ac:dyDescent="0.15">
      <c r="A75" s="38"/>
      <c r="B75" s="21" t="s">
        <v>22</v>
      </c>
      <c r="C75" s="21">
        <f>[44]PARS_syn_stat!B75</f>
        <v>13</v>
      </c>
      <c r="D75" s="21">
        <f>[44]PARS_syn_stat!C75</f>
        <v>9</v>
      </c>
      <c r="E75" s="22">
        <f t="shared" ref="E75:F75" si="73">C75/(C74+C75)</f>
        <v>0.5</v>
      </c>
      <c r="F75" s="22">
        <f t="shared" si="73"/>
        <v>0.40909090909090912</v>
      </c>
      <c r="I75" s="38"/>
      <c r="J75" s="21" t="s">
        <v>22</v>
      </c>
      <c r="K75" s="22">
        <f t="shared" si="61"/>
        <v>0.5</v>
      </c>
      <c r="L75" s="22">
        <f t="shared" si="61"/>
        <v>0.40909090909090912</v>
      </c>
      <c r="O75" s="21">
        <v>73</v>
      </c>
      <c r="P75" s="7">
        <f t="shared" ref="P75:P129" ca="1" si="74">INDIRECT("K"&amp;ROW(K73)*2)</f>
        <v>0.47826086956521741</v>
      </c>
      <c r="Q75" s="7">
        <f t="shared" ca="1" si="67"/>
        <v>0.52173913043478259</v>
      </c>
      <c r="R75" s="7">
        <f t="shared" ca="1" si="64"/>
        <v>0.5714285714285714</v>
      </c>
      <c r="S75" s="7">
        <f t="shared" ca="1" si="65"/>
        <v>0.42857142857142855</v>
      </c>
    </row>
    <row r="76" spans="1:19" x14ac:dyDescent="0.15">
      <c r="A76" s="38">
        <v>38</v>
      </c>
      <c r="B76" s="21" t="s">
        <v>21</v>
      </c>
      <c r="C76" s="21">
        <f>[44]PARS_syn_stat!B76</f>
        <v>15</v>
      </c>
      <c r="D76" s="21">
        <f>[44]PARS_syn_stat!C76</f>
        <v>14</v>
      </c>
      <c r="E76" s="22">
        <f t="shared" ref="E76:F76" si="75">C76/(C76+C77)</f>
        <v>0.625</v>
      </c>
      <c r="F76" s="22">
        <f t="shared" si="75"/>
        <v>0.66666666666666663</v>
      </c>
      <c r="I76" s="38">
        <v>38</v>
      </c>
      <c r="J76" s="21" t="s">
        <v>21</v>
      </c>
      <c r="K76" s="22">
        <f t="shared" si="61"/>
        <v>0.625</v>
      </c>
      <c r="L76" s="22">
        <f t="shared" si="61"/>
        <v>0.66666666666666663</v>
      </c>
      <c r="O76" s="21">
        <v>74</v>
      </c>
      <c r="P76" s="7">
        <f t="shared" ca="1" si="74"/>
        <v>0.80769230769230771</v>
      </c>
      <c r="Q76" s="7">
        <f t="shared" ca="1" si="67"/>
        <v>0.19230769230769232</v>
      </c>
      <c r="R76" s="7">
        <f t="shared" ca="1" si="64"/>
        <v>0.57894736842105265</v>
      </c>
      <c r="S76" s="7">
        <f t="shared" ca="1" si="65"/>
        <v>0.42105263157894735</v>
      </c>
    </row>
    <row r="77" spans="1:19" x14ac:dyDescent="0.15">
      <c r="A77" s="38"/>
      <c r="B77" s="21" t="s">
        <v>22</v>
      </c>
      <c r="C77" s="21">
        <f>[44]PARS_syn_stat!B77</f>
        <v>9</v>
      </c>
      <c r="D77" s="21">
        <f>[44]PARS_syn_stat!C77</f>
        <v>7</v>
      </c>
      <c r="E77" s="22">
        <f t="shared" ref="E77:F77" si="76">C77/(C76+C77)</f>
        <v>0.375</v>
      </c>
      <c r="F77" s="22">
        <f t="shared" si="76"/>
        <v>0.33333333333333331</v>
      </c>
      <c r="I77" s="38"/>
      <c r="J77" s="21" t="s">
        <v>22</v>
      </c>
      <c r="K77" s="22">
        <f t="shared" si="61"/>
        <v>0.375</v>
      </c>
      <c r="L77" s="22">
        <f t="shared" si="61"/>
        <v>0.33333333333333331</v>
      </c>
      <c r="O77" s="21">
        <v>75</v>
      </c>
      <c r="P77" s="7">
        <f t="shared" ca="1" si="74"/>
        <v>0.53333333333333333</v>
      </c>
      <c r="Q77" s="7">
        <f t="shared" ca="1" si="67"/>
        <v>0.46666666666666667</v>
      </c>
      <c r="R77" s="7">
        <f t="shared" ca="1" si="64"/>
        <v>0.46666666666666667</v>
      </c>
      <c r="S77" s="7">
        <f t="shared" ca="1" si="65"/>
        <v>0.53333333333333333</v>
      </c>
    </row>
    <row r="78" spans="1:19" x14ac:dyDescent="0.15">
      <c r="A78" s="38">
        <v>39</v>
      </c>
      <c r="B78" s="21" t="s">
        <v>21</v>
      </c>
      <c r="C78" s="21">
        <f>[44]PARS_syn_stat!B78</f>
        <v>25</v>
      </c>
      <c r="D78" s="21">
        <f>[44]PARS_syn_stat!C78</f>
        <v>10</v>
      </c>
      <c r="E78" s="22">
        <f t="shared" ref="E78:F78" si="77">C78/(C78+C79)</f>
        <v>0.67567567567567566</v>
      </c>
      <c r="F78" s="22">
        <f t="shared" si="77"/>
        <v>0.47619047619047616</v>
      </c>
      <c r="I78" s="38">
        <v>39</v>
      </c>
      <c r="J78" s="21" t="s">
        <v>21</v>
      </c>
      <c r="K78" s="22">
        <f t="shared" si="61"/>
        <v>0.67567567567567566</v>
      </c>
      <c r="L78" s="22">
        <f t="shared" si="61"/>
        <v>0.47619047619047616</v>
      </c>
      <c r="O78" s="21">
        <v>76</v>
      </c>
      <c r="P78" s="7">
        <f t="shared" ca="1" si="74"/>
        <v>0.58620689655172409</v>
      </c>
      <c r="Q78" s="7">
        <f t="shared" ca="1" si="67"/>
        <v>0.41379310344827586</v>
      </c>
      <c r="R78" s="7">
        <f t="shared" ca="1" si="64"/>
        <v>0.58333333333333337</v>
      </c>
      <c r="S78" s="7">
        <f t="shared" ca="1" si="65"/>
        <v>0.41666666666666669</v>
      </c>
    </row>
    <row r="79" spans="1:19" x14ac:dyDescent="0.15">
      <c r="A79" s="38"/>
      <c r="B79" s="21" t="s">
        <v>22</v>
      </c>
      <c r="C79" s="21">
        <f>[44]PARS_syn_stat!B79</f>
        <v>12</v>
      </c>
      <c r="D79" s="21">
        <f>[44]PARS_syn_stat!C79</f>
        <v>11</v>
      </c>
      <c r="E79" s="22">
        <f t="shared" ref="E79:F79" si="78">C79/(C78+C79)</f>
        <v>0.32432432432432434</v>
      </c>
      <c r="F79" s="22">
        <f t="shared" si="78"/>
        <v>0.52380952380952384</v>
      </c>
      <c r="I79" s="38"/>
      <c r="J79" s="21" t="s">
        <v>22</v>
      </c>
      <c r="K79" s="22">
        <f t="shared" si="61"/>
        <v>0.32432432432432434</v>
      </c>
      <c r="L79" s="22">
        <f t="shared" si="61"/>
        <v>0.52380952380952384</v>
      </c>
      <c r="O79" s="21">
        <v>77</v>
      </c>
      <c r="P79" s="7">
        <f t="shared" ca="1" si="74"/>
        <v>0.72222222222222221</v>
      </c>
      <c r="Q79" s="7">
        <f t="shared" ca="1" si="67"/>
        <v>0.27777777777777779</v>
      </c>
      <c r="R79" s="7">
        <f t="shared" ca="1" si="64"/>
        <v>0.72413793103448276</v>
      </c>
      <c r="S79" s="7">
        <f t="shared" ca="1" si="65"/>
        <v>0.27586206896551724</v>
      </c>
    </row>
    <row r="80" spans="1:19" x14ac:dyDescent="0.15">
      <c r="A80" s="38">
        <v>40</v>
      </c>
      <c r="B80" s="21" t="s">
        <v>21</v>
      </c>
      <c r="C80" s="21">
        <f>[44]PARS_syn_stat!B80</f>
        <v>15</v>
      </c>
      <c r="D80" s="21">
        <f>[44]PARS_syn_stat!C80</f>
        <v>14</v>
      </c>
      <c r="E80" s="22">
        <f t="shared" ref="E80:F80" si="79">C80/(C80+C81)</f>
        <v>0.6</v>
      </c>
      <c r="F80" s="22">
        <f t="shared" si="79"/>
        <v>0.56000000000000005</v>
      </c>
      <c r="I80" s="38">
        <v>40</v>
      </c>
      <c r="J80" s="21" t="s">
        <v>21</v>
      </c>
      <c r="K80" s="22">
        <f t="shared" si="61"/>
        <v>0.6</v>
      </c>
      <c r="L80" s="22">
        <f t="shared" si="61"/>
        <v>0.56000000000000005</v>
      </c>
      <c r="O80" s="21">
        <v>78</v>
      </c>
      <c r="P80" s="7">
        <f t="shared" ca="1" si="74"/>
        <v>0.375</v>
      </c>
      <c r="Q80" s="7">
        <f t="shared" ca="1" si="67"/>
        <v>0.625</v>
      </c>
      <c r="R80" s="7">
        <f t="shared" ca="1" si="64"/>
        <v>0.42105263157894735</v>
      </c>
      <c r="S80" s="7">
        <f t="shared" ca="1" si="65"/>
        <v>0.57894736842105265</v>
      </c>
    </row>
    <row r="81" spans="1:19" x14ac:dyDescent="0.15">
      <c r="A81" s="38"/>
      <c r="B81" s="21" t="s">
        <v>22</v>
      </c>
      <c r="C81" s="21">
        <f>[44]PARS_syn_stat!B81</f>
        <v>10</v>
      </c>
      <c r="D81" s="21">
        <f>[44]PARS_syn_stat!C81</f>
        <v>11</v>
      </c>
      <c r="E81" s="22">
        <f t="shared" ref="E81:F81" si="80">C81/(C80+C81)</f>
        <v>0.4</v>
      </c>
      <c r="F81" s="22">
        <f t="shared" si="80"/>
        <v>0.44</v>
      </c>
      <c r="I81" s="38"/>
      <c r="J81" s="21" t="s">
        <v>22</v>
      </c>
      <c r="K81" s="22">
        <f t="shared" si="61"/>
        <v>0.4</v>
      </c>
      <c r="L81" s="22">
        <f t="shared" si="61"/>
        <v>0.44</v>
      </c>
      <c r="O81" s="21">
        <v>79</v>
      </c>
      <c r="P81" s="7">
        <f t="shared" ca="1" si="74"/>
        <v>0.6875</v>
      </c>
      <c r="Q81" s="7">
        <f t="shared" ca="1" si="67"/>
        <v>0.3125</v>
      </c>
      <c r="R81" s="7">
        <f t="shared" ca="1" si="64"/>
        <v>0.75</v>
      </c>
      <c r="S81" s="7">
        <f t="shared" ca="1" si="65"/>
        <v>0.25</v>
      </c>
    </row>
    <row r="82" spans="1:19" x14ac:dyDescent="0.15">
      <c r="A82" s="38">
        <v>41</v>
      </c>
      <c r="B82" s="21" t="s">
        <v>21</v>
      </c>
      <c r="C82" s="21">
        <f>[44]PARS_syn_stat!B82</f>
        <v>16</v>
      </c>
      <c r="D82" s="21">
        <f>[44]PARS_syn_stat!C82</f>
        <v>11</v>
      </c>
      <c r="E82" s="22">
        <f t="shared" ref="E82:F82" si="81">C82/(C82+C83)</f>
        <v>0.61538461538461542</v>
      </c>
      <c r="F82" s="22">
        <f t="shared" si="81"/>
        <v>0.55000000000000004</v>
      </c>
      <c r="I82" s="38">
        <v>41</v>
      </c>
      <c r="J82" s="21" t="s">
        <v>21</v>
      </c>
      <c r="K82" s="22">
        <f t="shared" si="61"/>
        <v>0.61538461538461542</v>
      </c>
      <c r="L82" s="22">
        <f t="shared" si="61"/>
        <v>0.55000000000000004</v>
      </c>
      <c r="O82" s="21">
        <v>80</v>
      </c>
      <c r="P82" s="7">
        <f t="shared" ca="1" si="74"/>
        <v>0.60869565217391308</v>
      </c>
      <c r="Q82" s="7">
        <f t="shared" ca="1" si="67"/>
        <v>0.39130434782608697</v>
      </c>
      <c r="R82" s="7">
        <f t="shared" ca="1" si="64"/>
        <v>0.73684210526315785</v>
      </c>
      <c r="S82" s="7">
        <f t="shared" ca="1" si="65"/>
        <v>0.26315789473684209</v>
      </c>
    </row>
    <row r="83" spans="1:19" x14ac:dyDescent="0.15">
      <c r="A83" s="38"/>
      <c r="B83" s="21" t="s">
        <v>22</v>
      </c>
      <c r="C83" s="21">
        <f>[44]PARS_syn_stat!B83</f>
        <v>10</v>
      </c>
      <c r="D83" s="21">
        <f>[44]PARS_syn_stat!C83</f>
        <v>9</v>
      </c>
      <c r="E83" s="22">
        <f t="shared" ref="E83:F83" si="82">C83/(C82+C83)</f>
        <v>0.38461538461538464</v>
      </c>
      <c r="F83" s="22">
        <f t="shared" si="82"/>
        <v>0.45</v>
      </c>
      <c r="I83" s="38"/>
      <c r="J83" s="21" t="s">
        <v>22</v>
      </c>
      <c r="K83" s="22">
        <f t="shared" si="61"/>
        <v>0.38461538461538464</v>
      </c>
      <c r="L83" s="22">
        <f t="shared" si="61"/>
        <v>0.45</v>
      </c>
      <c r="O83" s="21">
        <v>81</v>
      </c>
      <c r="P83" s="7">
        <f t="shared" ca="1" si="74"/>
        <v>0.54166666666666663</v>
      </c>
      <c r="Q83" s="7">
        <f t="shared" ca="1" si="67"/>
        <v>0.45833333333333331</v>
      </c>
      <c r="R83" s="7">
        <f t="shared" ca="1" si="64"/>
        <v>0.69230769230769229</v>
      </c>
      <c r="S83" s="7">
        <f t="shared" ca="1" si="65"/>
        <v>0.30769230769230771</v>
      </c>
    </row>
    <row r="84" spans="1:19" x14ac:dyDescent="0.15">
      <c r="A84" s="38">
        <v>42</v>
      </c>
      <c r="B84" s="21" t="s">
        <v>21</v>
      </c>
      <c r="C84" s="21">
        <f>[44]PARS_syn_stat!B84</f>
        <v>17</v>
      </c>
      <c r="D84" s="21">
        <f>[44]PARS_syn_stat!C84</f>
        <v>8</v>
      </c>
      <c r="E84" s="22">
        <f t="shared" ref="E84:F84" si="83">C84/(C84+C85)</f>
        <v>0.62962962962962965</v>
      </c>
      <c r="F84" s="22">
        <f t="shared" si="83"/>
        <v>0.47058823529411764</v>
      </c>
      <c r="I84" s="38">
        <v>42</v>
      </c>
      <c r="J84" s="21" t="s">
        <v>21</v>
      </c>
      <c r="K84" s="22">
        <f t="shared" si="61"/>
        <v>0.62962962962962965</v>
      </c>
      <c r="L84" s="22">
        <f t="shared" si="61"/>
        <v>0.47058823529411764</v>
      </c>
      <c r="O84" s="21">
        <v>82</v>
      </c>
      <c r="P84" s="7">
        <f t="shared" ca="1" si="74"/>
        <v>0.75</v>
      </c>
      <c r="Q84" s="7">
        <f t="shared" ca="1" si="67"/>
        <v>0.25</v>
      </c>
      <c r="R84" s="7">
        <f t="shared" ca="1" si="64"/>
        <v>0.6</v>
      </c>
      <c r="S84" s="7">
        <f t="shared" ca="1" si="65"/>
        <v>0.4</v>
      </c>
    </row>
    <row r="85" spans="1:19" x14ac:dyDescent="0.15">
      <c r="A85" s="38"/>
      <c r="B85" s="21" t="s">
        <v>22</v>
      </c>
      <c r="C85" s="21">
        <f>[44]PARS_syn_stat!B85</f>
        <v>10</v>
      </c>
      <c r="D85" s="21">
        <f>[44]PARS_syn_stat!C85</f>
        <v>9</v>
      </c>
      <c r="E85" s="22">
        <f t="shared" ref="E85:F85" si="84">C85/(C84+C85)</f>
        <v>0.37037037037037035</v>
      </c>
      <c r="F85" s="22">
        <f t="shared" si="84"/>
        <v>0.52941176470588236</v>
      </c>
      <c r="I85" s="38"/>
      <c r="J85" s="21" t="s">
        <v>22</v>
      </c>
      <c r="K85" s="22">
        <f t="shared" si="61"/>
        <v>0.37037037037037035</v>
      </c>
      <c r="L85" s="22">
        <f t="shared" si="61"/>
        <v>0.52941176470588236</v>
      </c>
      <c r="O85" s="21">
        <v>83</v>
      </c>
      <c r="P85" s="7">
        <f t="shared" ca="1" si="74"/>
        <v>0.61111111111111116</v>
      </c>
      <c r="Q85" s="7">
        <f t="shared" ca="1" si="67"/>
        <v>0.3888888888888889</v>
      </c>
      <c r="R85" s="7">
        <f t="shared" ca="1" si="64"/>
        <v>0.58333333333333337</v>
      </c>
      <c r="S85" s="7">
        <f t="shared" ca="1" si="65"/>
        <v>0.41666666666666669</v>
      </c>
    </row>
    <row r="86" spans="1:19" x14ac:dyDescent="0.15">
      <c r="A86" s="38">
        <v>43</v>
      </c>
      <c r="B86" s="21" t="s">
        <v>21</v>
      </c>
      <c r="C86" s="21">
        <f>[44]PARS_syn_stat!B86</f>
        <v>15</v>
      </c>
      <c r="D86" s="21">
        <f>[44]PARS_syn_stat!C86</f>
        <v>16</v>
      </c>
      <c r="E86" s="22">
        <f t="shared" ref="E86:F86" si="85">C86/(C86+C87)</f>
        <v>0.68181818181818177</v>
      </c>
      <c r="F86" s="22">
        <f t="shared" si="85"/>
        <v>0.61538461538461542</v>
      </c>
      <c r="I86" s="38">
        <v>43</v>
      </c>
      <c r="J86" s="21" t="s">
        <v>21</v>
      </c>
      <c r="K86" s="22">
        <f t="shared" si="61"/>
        <v>0.68181818181818177</v>
      </c>
      <c r="L86" s="22">
        <f t="shared" si="61"/>
        <v>0.61538461538461542</v>
      </c>
      <c r="O86" s="21">
        <v>84</v>
      </c>
      <c r="P86" s="7">
        <f t="shared" ca="1" si="74"/>
        <v>0.63636363636363635</v>
      </c>
      <c r="Q86" s="7">
        <f t="shared" ca="1" si="67"/>
        <v>0.36363636363636365</v>
      </c>
      <c r="R86" s="7">
        <f t="shared" ca="1" si="64"/>
        <v>0.45</v>
      </c>
      <c r="S86" s="7">
        <f t="shared" ca="1" si="65"/>
        <v>0.55000000000000004</v>
      </c>
    </row>
    <row r="87" spans="1:19" x14ac:dyDescent="0.15">
      <c r="A87" s="38"/>
      <c r="B87" s="21" t="s">
        <v>22</v>
      </c>
      <c r="C87" s="21">
        <f>[44]PARS_syn_stat!B87</f>
        <v>7</v>
      </c>
      <c r="D87" s="21">
        <f>[44]PARS_syn_stat!C87</f>
        <v>10</v>
      </c>
      <c r="E87" s="22">
        <f t="shared" ref="E87:F87" si="86">C87/(C86+C87)</f>
        <v>0.31818181818181818</v>
      </c>
      <c r="F87" s="22">
        <f t="shared" si="86"/>
        <v>0.38461538461538464</v>
      </c>
      <c r="I87" s="38"/>
      <c r="J87" s="21" t="s">
        <v>22</v>
      </c>
      <c r="K87" s="22">
        <f t="shared" si="61"/>
        <v>0.31818181818181818</v>
      </c>
      <c r="L87" s="22">
        <f t="shared" si="61"/>
        <v>0.38461538461538464</v>
      </c>
      <c r="O87" s="21">
        <v>85</v>
      </c>
      <c r="P87" s="7">
        <f t="shared" ca="1" si="74"/>
        <v>0.56000000000000005</v>
      </c>
      <c r="Q87" s="7">
        <f t="shared" ca="1" si="67"/>
        <v>0.44</v>
      </c>
      <c r="R87" s="7">
        <f t="shared" ca="1" si="64"/>
        <v>0.54545454545454541</v>
      </c>
      <c r="S87" s="7">
        <f t="shared" ca="1" si="65"/>
        <v>0.45454545454545453</v>
      </c>
    </row>
    <row r="88" spans="1:19" x14ac:dyDescent="0.15">
      <c r="A88" s="38">
        <v>44</v>
      </c>
      <c r="B88" s="21" t="s">
        <v>21</v>
      </c>
      <c r="C88" s="21">
        <f>[44]PARS_syn_stat!B88</f>
        <v>16</v>
      </c>
      <c r="D88" s="21">
        <f>[44]PARS_syn_stat!C88</f>
        <v>12</v>
      </c>
      <c r="E88" s="22">
        <f t="shared" ref="E88:F88" si="87">C88/(C88+C89)</f>
        <v>0.59259259259259256</v>
      </c>
      <c r="F88" s="22">
        <f t="shared" si="87"/>
        <v>0.63157894736842102</v>
      </c>
      <c r="I88" s="38">
        <v>44</v>
      </c>
      <c r="J88" s="21" t="s">
        <v>21</v>
      </c>
      <c r="K88" s="22">
        <f t="shared" si="61"/>
        <v>0.59259259259259256</v>
      </c>
      <c r="L88" s="22">
        <f t="shared" si="61"/>
        <v>0.63157894736842102</v>
      </c>
      <c r="O88" s="21">
        <v>86</v>
      </c>
      <c r="P88" s="7">
        <f t="shared" ca="1" si="74"/>
        <v>0.35294117647058826</v>
      </c>
      <c r="Q88" s="7">
        <f t="shared" ca="1" si="67"/>
        <v>0.6470588235294118</v>
      </c>
      <c r="R88" s="7">
        <f t="shared" ca="1" si="64"/>
        <v>0.73913043478260865</v>
      </c>
      <c r="S88" s="7">
        <f t="shared" ca="1" si="65"/>
        <v>0.2608695652173913</v>
      </c>
    </row>
    <row r="89" spans="1:19" x14ac:dyDescent="0.15">
      <c r="A89" s="38"/>
      <c r="B89" s="21" t="s">
        <v>22</v>
      </c>
      <c r="C89" s="21">
        <f>[44]PARS_syn_stat!B89</f>
        <v>11</v>
      </c>
      <c r="D89" s="21">
        <f>[44]PARS_syn_stat!C89</f>
        <v>7</v>
      </c>
      <c r="E89" s="22">
        <f t="shared" ref="E89:F89" si="88">C89/(C88+C89)</f>
        <v>0.40740740740740738</v>
      </c>
      <c r="F89" s="22">
        <f t="shared" si="88"/>
        <v>0.36842105263157893</v>
      </c>
      <c r="I89" s="38"/>
      <c r="J89" s="21" t="s">
        <v>22</v>
      </c>
      <c r="K89" s="22">
        <f t="shared" si="61"/>
        <v>0.40740740740740738</v>
      </c>
      <c r="L89" s="22">
        <f t="shared" si="61"/>
        <v>0.36842105263157893</v>
      </c>
      <c r="O89" s="21">
        <v>87</v>
      </c>
      <c r="P89" s="7">
        <f t="shared" ca="1" si="74"/>
        <v>0.76470588235294112</v>
      </c>
      <c r="Q89" s="7">
        <f t="shared" ca="1" si="67"/>
        <v>0.23529411764705882</v>
      </c>
      <c r="R89" s="7">
        <f t="shared" ca="1" si="64"/>
        <v>0.53333333333333333</v>
      </c>
      <c r="S89" s="7">
        <f t="shared" ca="1" si="65"/>
        <v>0.46666666666666667</v>
      </c>
    </row>
    <row r="90" spans="1:19" x14ac:dyDescent="0.15">
      <c r="A90" s="38">
        <v>45</v>
      </c>
      <c r="B90" s="21" t="s">
        <v>21</v>
      </c>
      <c r="C90" s="21">
        <f>[44]PARS_syn_stat!B90</f>
        <v>14</v>
      </c>
      <c r="D90" s="21">
        <f>[44]PARS_syn_stat!C90</f>
        <v>14</v>
      </c>
      <c r="E90" s="22">
        <f t="shared" ref="E90:F90" si="89">C90/(C90+C91)</f>
        <v>0.58333333333333337</v>
      </c>
      <c r="F90" s="22">
        <f t="shared" si="89"/>
        <v>0.56000000000000005</v>
      </c>
      <c r="I90" s="38">
        <v>45</v>
      </c>
      <c r="J90" s="21" t="s">
        <v>21</v>
      </c>
      <c r="K90" s="22">
        <f t="shared" si="61"/>
        <v>0.58333333333333337</v>
      </c>
      <c r="L90" s="22">
        <f t="shared" si="61"/>
        <v>0.56000000000000005</v>
      </c>
      <c r="O90" s="21">
        <v>88</v>
      </c>
      <c r="P90" s="7">
        <f t="shared" ca="1" si="74"/>
        <v>0.77272727272727271</v>
      </c>
      <c r="Q90" s="7">
        <f t="shared" ca="1" si="67"/>
        <v>0.22727272727272727</v>
      </c>
      <c r="R90" s="7">
        <f t="shared" ca="1" si="64"/>
        <v>0.53846153846153844</v>
      </c>
      <c r="S90" s="7">
        <f t="shared" ca="1" si="65"/>
        <v>0.46153846153846156</v>
      </c>
    </row>
    <row r="91" spans="1:19" x14ac:dyDescent="0.15">
      <c r="A91" s="38"/>
      <c r="B91" s="21" t="s">
        <v>22</v>
      </c>
      <c r="C91" s="21">
        <f>[44]PARS_syn_stat!B91</f>
        <v>10</v>
      </c>
      <c r="D91" s="21">
        <f>[44]PARS_syn_stat!C91</f>
        <v>11</v>
      </c>
      <c r="E91" s="22">
        <f t="shared" ref="E91:F91" si="90">C91/(C90+C91)</f>
        <v>0.41666666666666669</v>
      </c>
      <c r="F91" s="22">
        <f t="shared" si="90"/>
        <v>0.44</v>
      </c>
      <c r="I91" s="38"/>
      <c r="J91" s="21" t="s">
        <v>22</v>
      </c>
      <c r="K91" s="22">
        <f t="shared" si="61"/>
        <v>0.41666666666666669</v>
      </c>
      <c r="L91" s="22">
        <f t="shared" si="61"/>
        <v>0.44</v>
      </c>
      <c r="O91" s="21">
        <v>89</v>
      </c>
      <c r="P91" s="7">
        <f t="shared" ca="1" si="74"/>
        <v>0.52380952380952384</v>
      </c>
      <c r="Q91" s="7">
        <f t="shared" ca="1" si="67"/>
        <v>0.47619047619047616</v>
      </c>
      <c r="R91" s="7">
        <f t="shared" ca="1" si="64"/>
        <v>0.55555555555555558</v>
      </c>
      <c r="S91" s="7">
        <f t="shared" ca="1" si="65"/>
        <v>0.44444444444444442</v>
      </c>
    </row>
    <row r="92" spans="1:19" x14ac:dyDescent="0.15">
      <c r="A92" s="38">
        <v>46</v>
      </c>
      <c r="B92" s="21" t="s">
        <v>21</v>
      </c>
      <c r="C92" s="21">
        <f>[44]PARS_syn_stat!B92</f>
        <v>11</v>
      </c>
      <c r="D92" s="21">
        <f>[44]PARS_syn_stat!C92</f>
        <v>11</v>
      </c>
      <c r="E92" s="22">
        <f t="shared" ref="E92:F92" si="91">C92/(C92+C93)</f>
        <v>0.44</v>
      </c>
      <c r="F92" s="22">
        <f t="shared" si="91"/>
        <v>0.7857142857142857</v>
      </c>
      <c r="I92" s="38">
        <v>46</v>
      </c>
      <c r="J92" s="21" t="s">
        <v>21</v>
      </c>
      <c r="K92" s="22">
        <f t="shared" si="61"/>
        <v>0.44</v>
      </c>
      <c r="L92" s="22">
        <f t="shared" si="61"/>
        <v>0.7857142857142857</v>
      </c>
      <c r="O92" s="21">
        <v>90</v>
      </c>
      <c r="P92" s="7">
        <f t="shared" ca="1" si="74"/>
        <v>0.45454545454545453</v>
      </c>
      <c r="Q92" s="7">
        <f t="shared" ca="1" si="67"/>
        <v>0.54545454545454541</v>
      </c>
      <c r="R92" s="7">
        <f t="shared" ca="1" si="64"/>
        <v>0.55000000000000004</v>
      </c>
      <c r="S92" s="7">
        <f t="shared" ca="1" si="65"/>
        <v>0.45</v>
      </c>
    </row>
    <row r="93" spans="1:19" x14ac:dyDescent="0.15">
      <c r="A93" s="38"/>
      <c r="B93" s="21" t="s">
        <v>22</v>
      </c>
      <c r="C93" s="21">
        <f>[44]PARS_syn_stat!B93</f>
        <v>14</v>
      </c>
      <c r="D93" s="21">
        <f>[44]PARS_syn_stat!C93</f>
        <v>3</v>
      </c>
      <c r="E93" s="22">
        <f t="shared" ref="E93:F93" si="92">C93/(C92+C93)</f>
        <v>0.56000000000000005</v>
      </c>
      <c r="F93" s="22">
        <f t="shared" si="92"/>
        <v>0.21428571428571427</v>
      </c>
      <c r="I93" s="38"/>
      <c r="J93" s="21" t="s">
        <v>22</v>
      </c>
      <c r="K93" s="22">
        <f t="shared" si="61"/>
        <v>0.56000000000000005</v>
      </c>
      <c r="L93" s="22">
        <f t="shared" si="61"/>
        <v>0.21428571428571427</v>
      </c>
      <c r="O93" s="21">
        <v>91</v>
      </c>
      <c r="P93" s="7">
        <f t="shared" ca="1" si="74"/>
        <v>0.65</v>
      </c>
      <c r="Q93" s="7">
        <f t="shared" ca="1" si="67"/>
        <v>0.35</v>
      </c>
      <c r="R93" s="7">
        <f t="shared" ca="1" si="64"/>
        <v>0.53333333333333333</v>
      </c>
      <c r="S93" s="7">
        <f t="shared" ca="1" si="65"/>
        <v>0.46666666666666667</v>
      </c>
    </row>
    <row r="94" spans="1:19" x14ac:dyDescent="0.15">
      <c r="A94" s="38">
        <v>47</v>
      </c>
      <c r="B94" s="21" t="s">
        <v>21</v>
      </c>
      <c r="C94" s="21">
        <f>[44]PARS_syn_stat!B94</f>
        <v>11</v>
      </c>
      <c r="D94" s="21">
        <f>[44]PARS_syn_stat!C94</f>
        <v>11</v>
      </c>
      <c r="E94" s="22">
        <f t="shared" ref="E94:F94" si="93">C94/(C94+C95)</f>
        <v>0.61111111111111116</v>
      </c>
      <c r="F94" s="22">
        <f t="shared" si="93"/>
        <v>0.6470588235294118</v>
      </c>
      <c r="I94" s="38">
        <v>47</v>
      </c>
      <c r="J94" s="21" t="s">
        <v>21</v>
      </c>
      <c r="K94" s="22">
        <f t="shared" si="61"/>
        <v>0.61111111111111116</v>
      </c>
      <c r="L94" s="22">
        <f t="shared" si="61"/>
        <v>0.6470588235294118</v>
      </c>
      <c r="O94" s="21">
        <v>92</v>
      </c>
      <c r="P94" s="7">
        <f t="shared" ca="1" si="74"/>
        <v>0.7</v>
      </c>
      <c r="Q94" s="7">
        <f t="shared" ca="1" si="67"/>
        <v>0.3</v>
      </c>
      <c r="R94" s="7">
        <f t="shared" ca="1" si="64"/>
        <v>0.66666666666666663</v>
      </c>
      <c r="S94" s="7">
        <f t="shared" ca="1" si="65"/>
        <v>0.33333333333333331</v>
      </c>
    </row>
    <row r="95" spans="1:19" x14ac:dyDescent="0.15">
      <c r="A95" s="38"/>
      <c r="B95" s="21" t="s">
        <v>22</v>
      </c>
      <c r="C95" s="21">
        <f>[44]PARS_syn_stat!B95</f>
        <v>7</v>
      </c>
      <c r="D95" s="21">
        <f>[44]PARS_syn_stat!C95</f>
        <v>6</v>
      </c>
      <c r="E95" s="22">
        <f t="shared" ref="E95:F95" si="94">C95/(C94+C95)</f>
        <v>0.3888888888888889</v>
      </c>
      <c r="F95" s="22">
        <f t="shared" si="94"/>
        <v>0.35294117647058826</v>
      </c>
      <c r="I95" s="38"/>
      <c r="J95" s="21" t="s">
        <v>22</v>
      </c>
      <c r="K95" s="22">
        <f t="shared" si="61"/>
        <v>0.3888888888888889</v>
      </c>
      <c r="L95" s="22">
        <f t="shared" si="61"/>
        <v>0.35294117647058826</v>
      </c>
      <c r="O95" s="21">
        <v>93</v>
      </c>
      <c r="P95" s="7">
        <f t="shared" ca="1" si="74"/>
        <v>0.77272727272727271</v>
      </c>
      <c r="Q95" s="7">
        <f t="shared" ca="1" si="67"/>
        <v>0.22727272727272727</v>
      </c>
      <c r="R95" s="7">
        <f t="shared" ca="1" si="64"/>
        <v>0.61111111111111116</v>
      </c>
      <c r="S95" s="7">
        <f t="shared" ca="1" si="65"/>
        <v>0.3888888888888889</v>
      </c>
    </row>
    <row r="96" spans="1:19" x14ac:dyDescent="0.15">
      <c r="A96" s="38">
        <v>48</v>
      </c>
      <c r="B96" s="21" t="s">
        <v>21</v>
      </c>
      <c r="C96" s="21">
        <f>[44]PARS_syn_stat!B96</f>
        <v>13</v>
      </c>
      <c r="D96" s="21">
        <f>[44]PARS_syn_stat!C96</f>
        <v>15</v>
      </c>
      <c r="E96" s="22">
        <f t="shared" ref="E96:F96" si="95">C96/(C96+C97)</f>
        <v>0.43333333333333335</v>
      </c>
      <c r="F96" s="22">
        <f t="shared" si="95"/>
        <v>0.7142857142857143</v>
      </c>
      <c r="I96" s="38">
        <v>48</v>
      </c>
      <c r="J96" s="21" t="s">
        <v>21</v>
      </c>
      <c r="K96" s="22">
        <f t="shared" si="61"/>
        <v>0.43333333333333335</v>
      </c>
      <c r="L96" s="22">
        <f t="shared" si="61"/>
        <v>0.7142857142857143</v>
      </c>
      <c r="O96" s="21">
        <v>94</v>
      </c>
      <c r="P96" s="7">
        <f t="shared" ca="1" si="74"/>
        <v>0.53333333333333333</v>
      </c>
      <c r="Q96" s="7">
        <f t="shared" ca="1" si="67"/>
        <v>0.46666666666666667</v>
      </c>
      <c r="R96" s="7">
        <f t="shared" ca="1" si="64"/>
        <v>0.53846153846153844</v>
      </c>
      <c r="S96" s="7">
        <f t="shared" ca="1" si="65"/>
        <v>0.46153846153846156</v>
      </c>
    </row>
    <row r="97" spans="1:19" x14ac:dyDescent="0.15">
      <c r="A97" s="38"/>
      <c r="B97" s="21" t="s">
        <v>22</v>
      </c>
      <c r="C97" s="21">
        <f>[44]PARS_syn_stat!B97</f>
        <v>17</v>
      </c>
      <c r="D97" s="21">
        <f>[44]PARS_syn_stat!C97</f>
        <v>6</v>
      </c>
      <c r="E97" s="22">
        <f t="shared" ref="E97:F97" si="96">C97/(C96+C97)</f>
        <v>0.56666666666666665</v>
      </c>
      <c r="F97" s="22">
        <f t="shared" si="96"/>
        <v>0.2857142857142857</v>
      </c>
      <c r="I97" s="38"/>
      <c r="J97" s="21" t="s">
        <v>22</v>
      </c>
      <c r="K97" s="22">
        <f t="shared" si="61"/>
        <v>0.56666666666666665</v>
      </c>
      <c r="L97" s="22">
        <f t="shared" si="61"/>
        <v>0.2857142857142857</v>
      </c>
      <c r="O97" s="21">
        <v>95</v>
      </c>
      <c r="P97" s="7">
        <f t="shared" ca="1" si="74"/>
        <v>0.57894736842105265</v>
      </c>
      <c r="Q97" s="7">
        <f t="shared" ca="1" si="67"/>
        <v>0.42105263157894735</v>
      </c>
      <c r="R97" s="7">
        <f t="shared" ca="1" si="64"/>
        <v>0.56521739130434778</v>
      </c>
      <c r="S97" s="7">
        <f t="shared" ca="1" si="65"/>
        <v>0.43478260869565216</v>
      </c>
    </row>
    <row r="98" spans="1:19" x14ac:dyDescent="0.15">
      <c r="A98" s="38">
        <v>49</v>
      </c>
      <c r="B98" s="21" t="s">
        <v>21</v>
      </c>
      <c r="C98" s="21">
        <f>[44]PARS_syn_stat!B98</f>
        <v>13</v>
      </c>
      <c r="D98" s="21">
        <f>[44]PARS_syn_stat!C98</f>
        <v>19</v>
      </c>
      <c r="E98" s="22">
        <f t="shared" ref="E98:F98" si="97">C98/(C98+C99)</f>
        <v>0.72222222222222221</v>
      </c>
      <c r="F98" s="22">
        <f t="shared" si="97"/>
        <v>0.65517241379310343</v>
      </c>
      <c r="I98" s="38">
        <v>49</v>
      </c>
      <c r="J98" s="21" t="s">
        <v>21</v>
      </c>
      <c r="K98" s="22">
        <f t="shared" si="61"/>
        <v>0.72222222222222221</v>
      </c>
      <c r="L98" s="22">
        <f t="shared" si="61"/>
        <v>0.65517241379310343</v>
      </c>
      <c r="O98" s="21">
        <v>96</v>
      </c>
      <c r="P98" s="7">
        <f t="shared" ca="1" si="74"/>
        <v>0.63636363636363635</v>
      </c>
      <c r="Q98" s="7">
        <f t="shared" ca="1" si="67"/>
        <v>0.36363636363636365</v>
      </c>
      <c r="R98" s="7">
        <f t="shared" ca="1" si="64"/>
        <v>0.41666666666666669</v>
      </c>
      <c r="S98" s="7">
        <f t="shared" ca="1" si="65"/>
        <v>0.58333333333333337</v>
      </c>
    </row>
    <row r="99" spans="1:19" x14ac:dyDescent="0.15">
      <c r="A99" s="38"/>
      <c r="B99" s="21" t="s">
        <v>22</v>
      </c>
      <c r="C99" s="21">
        <f>[44]PARS_syn_stat!B99</f>
        <v>5</v>
      </c>
      <c r="D99" s="21">
        <f>[44]PARS_syn_stat!C99</f>
        <v>10</v>
      </c>
      <c r="E99" s="22">
        <f t="shared" ref="E99:F99" si="98">C99/(C98+C99)</f>
        <v>0.27777777777777779</v>
      </c>
      <c r="F99" s="22">
        <f t="shared" si="98"/>
        <v>0.34482758620689657</v>
      </c>
      <c r="I99" s="38"/>
      <c r="J99" s="21" t="s">
        <v>22</v>
      </c>
      <c r="K99" s="22">
        <f t="shared" si="61"/>
        <v>0.27777777777777779</v>
      </c>
      <c r="L99" s="22">
        <f t="shared" si="61"/>
        <v>0.34482758620689657</v>
      </c>
      <c r="O99" s="21">
        <v>97</v>
      </c>
      <c r="P99" s="7">
        <f t="shared" ca="1" si="74"/>
        <v>0.65384615384615385</v>
      </c>
      <c r="Q99" s="7">
        <f t="shared" ca="1" si="67"/>
        <v>0.34615384615384615</v>
      </c>
      <c r="R99" s="7">
        <f t="shared" ca="1" si="64"/>
        <v>0.6470588235294118</v>
      </c>
      <c r="S99" s="7">
        <f t="shared" ca="1" si="65"/>
        <v>0.35294117647058826</v>
      </c>
    </row>
    <row r="100" spans="1:19" x14ac:dyDescent="0.15">
      <c r="A100" s="38">
        <v>50</v>
      </c>
      <c r="B100" s="21" t="s">
        <v>21</v>
      </c>
      <c r="C100" s="21">
        <f>[44]PARS_syn_stat!B100</f>
        <v>17</v>
      </c>
      <c r="D100" s="21">
        <f>[44]PARS_syn_stat!C100</f>
        <v>6</v>
      </c>
      <c r="E100" s="22">
        <f t="shared" ref="E100:F100" si="99">C100/(C100+C101)</f>
        <v>0.58620689655172409</v>
      </c>
      <c r="F100" s="22">
        <f t="shared" si="99"/>
        <v>0.66666666666666663</v>
      </c>
      <c r="I100" s="38">
        <v>50</v>
      </c>
      <c r="J100" s="21" t="s">
        <v>21</v>
      </c>
      <c r="K100" s="22">
        <f t="shared" si="61"/>
        <v>0.58620689655172409</v>
      </c>
      <c r="L100" s="22">
        <f t="shared" si="61"/>
        <v>0.66666666666666663</v>
      </c>
      <c r="O100" s="21">
        <v>98</v>
      </c>
      <c r="P100" s="7">
        <f t="shared" ca="1" si="74"/>
        <v>0.63157894736842102</v>
      </c>
      <c r="Q100" s="7">
        <f t="shared" ca="1" si="67"/>
        <v>0.36842105263157893</v>
      </c>
      <c r="R100" s="7">
        <f t="shared" ca="1" si="64"/>
        <v>0.69230769230769229</v>
      </c>
      <c r="S100" s="7">
        <f t="shared" ca="1" si="65"/>
        <v>0.30769230769230771</v>
      </c>
    </row>
    <row r="101" spans="1:19" x14ac:dyDescent="0.15">
      <c r="A101" s="38"/>
      <c r="B101" s="21" t="s">
        <v>22</v>
      </c>
      <c r="C101" s="21">
        <f>[44]PARS_syn_stat!B101</f>
        <v>12</v>
      </c>
      <c r="D101" s="21">
        <f>[44]PARS_syn_stat!C101</f>
        <v>3</v>
      </c>
      <c r="E101" s="22">
        <f t="shared" ref="E101:F101" si="100">C101/(C100+C101)</f>
        <v>0.41379310344827586</v>
      </c>
      <c r="F101" s="22">
        <f t="shared" si="100"/>
        <v>0.33333333333333331</v>
      </c>
      <c r="I101" s="38"/>
      <c r="J101" s="21" t="s">
        <v>22</v>
      </c>
      <c r="K101" s="22">
        <f t="shared" si="61"/>
        <v>0.41379310344827586</v>
      </c>
      <c r="L101" s="22">
        <f t="shared" si="61"/>
        <v>0.33333333333333331</v>
      </c>
      <c r="O101" s="21">
        <v>99</v>
      </c>
      <c r="P101" s="7">
        <f t="shared" ca="1" si="74"/>
        <v>0.5357142857142857</v>
      </c>
      <c r="Q101" s="7">
        <f t="shared" ca="1" si="67"/>
        <v>0.4642857142857143</v>
      </c>
      <c r="R101" s="7">
        <f t="shared" ca="1" si="64"/>
        <v>0.54166666666666663</v>
      </c>
      <c r="S101" s="7">
        <f t="shared" ca="1" si="65"/>
        <v>0.45833333333333331</v>
      </c>
    </row>
    <row r="102" spans="1:19" x14ac:dyDescent="0.15">
      <c r="A102" s="38">
        <v>51</v>
      </c>
      <c r="B102" s="21" t="s">
        <v>21</v>
      </c>
      <c r="C102" s="21">
        <f>[44]PARS_syn_stat!B102</f>
        <v>16</v>
      </c>
      <c r="D102" s="21">
        <f>[44]PARS_syn_stat!C102</f>
        <v>8</v>
      </c>
      <c r="E102" s="22">
        <f t="shared" ref="E102:F102" si="101">C102/(C102+C103)</f>
        <v>0.5714285714285714</v>
      </c>
      <c r="F102" s="22">
        <f t="shared" si="101"/>
        <v>0.47058823529411764</v>
      </c>
      <c r="I102" s="38">
        <v>51</v>
      </c>
      <c r="J102" s="21" t="s">
        <v>21</v>
      </c>
      <c r="K102" s="22">
        <f t="shared" si="61"/>
        <v>0.5714285714285714</v>
      </c>
      <c r="L102" s="22">
        <f t="shared" si="61"/>
        <v>0.47058823529411764</v>
      </c>
      <c r="O102" s="21">
        <v>100</v>
      </c>
      <c r="P102" s="7">
        <f t="shared" ca="1" si="74"/>
        <v>0.56521739130434778</v>
      </c>
      <c r="Q102" s="7">
        <f t="shared" ca="1" si="67"/>
        <v>0.43478260869565216</v>
      </c>
      <c r="R102" s="7">
        <f t="shared" ca="1" si="64"/>
        <v>0.65</v>
      </c>
      <c r="S102" s="7">
        <f t="shared" ca="1" si="65"/>
        <v>0.35</v>
      </c>
    </row>
    <row r="103" spans="1:19" x14ac:dyDescent="0.15">
      <c r="A103" s="38"/>
      <c r="B103" s="21" t="s">
        <v>22</v>
      </c>
      <c r="C103" s="21">
        <f>[44]PARS_syn_stat!B103</f>
        <v>12</v>
      </c>
      <c r="D103" s="21">
        <f>[44]PARS_syn_stat!C103</f>
        <v>9</v>
      </c>
      <c r="E103" s="22">
        <f t="shared" ref="E103:F103" si="102">C103/(C102+C103)</f>
        <v>0.42857142857142855</v>
      </c>
      <c r="F103" s="22">
        <f t="shared" si="102"/>
        <v>0.52941176470588236</v>
      </c>
      <c r="I103" s="38"/>
      <c r="J103" s="21" t="s">
        <v>22</v>
      </c>
      <c r="K103" s="22">
        <f t="shared" si="61"/>
        <v>0.42857142857142855</v>
      </c>
      <c r="L103" s="22">
        <f t="shared" si="61"/>
        <v>0.52941176470588236</v>
      </c>
      <c r="O103" s="21">
        <v>101</v>
      </c>
      <c r="P103" s="7">
        <f t="shared" ca="1" si="74"/>
        <v>0.59090909090909094</v>
      </c>
      <c r="Q103" s="7">
        <f t="shared" ca="1" si="67"/>
        <v>0.40909090909090912</v>
      </c>
      <c r="R103" s="7">
        <f t="shared" ca="1" si="64"/>
        <v>0.6875</v>
      </c>
      <c r="S103" s="7">
        <f t="shared" ca="1" si="65"/>
        <v>0.3125</v>
      </c>
    </row>
    <row r="104" spans="1:19" x14ac:dyDescent="0.15">
      <c r="A104" s="38">
        <v>52</v>
      </c>
      <c r="B104" s="21" t="s">
        <v>21</v>
      </c>
      <c r="C104" s="21">
        <f>[44]PARS_syn_stat!B104</f>
        <v>11</v>
      </c>
      <c r="D104" s="21">
        <f>[44]PARS_syn_stat!C104</f>
        <v>10</v>
      </c>
      <c r="E104" s="22">
        <f t="shared" ref="E104:F104" si="103">C104/(C104+C105)</f>
        <v>0.45833333333333331</v>
      </c>
      <c r="F104" s="22">
        <f t="shared" si="103"/>
        <v>0.55555555555555558</v>
      </c>
      <c r="I104" s="38">
        <v>52</v>
      </c>
      <c r="J104" s="21" t="s">
        <v>21</v>
      </c>
      <c r="K104" s="22">
        <f t="shared" si="61"/>
        <v>0.45833333333333331</v>
      </c>
      <c r="L104" s="22">
        <f t="shared" si="61"/>
        <v>0.55555555555555558</v>
      </c>
      <c r="O104" s="21">
        <v>102</v>
      </c>
      <c r="P104" s="7">
        <f t="shared" ca="1" si="74"/>
        <v>0.45945945945945948</v>
      </c>
      <c r="Q104" s="7">
        <f t="shared" ca="1" si="67"/>
        <v>0.54054054054054057</v>
      </c>
      <c r="R104" s="7">
        <f t="shared" ca="1" si="64"/>
        <v>0.5757575757575758</v>
      </c>
      <c r="S104" s="7">
        <f t="shared" ca="1" si="65"/>
        <v>0.42424242424242425</v>
      </c>
    </row>
    <row r="105" spans="1:19" x14ac:dyDescent="0.15">
      <c r="A105" s="38"/>
      <c r="B105" s="21" t="s">
        <v>22</v>
      </c>
      <c r="C105" s="21">
        <f>[44]PARS_syn_stat!B105</f>
        <v>13</v>
      </c>
      <c r="D105" s="21">
        <f>[44]PARS_syn_stat!C105</f>
        <v>8</v>
      </c>
      <c r="E105" s="22">
        <f t="shared" ref="E105:F105" si="104">C105/(C104+C105)</f>
        <v>0.54166666666666663</v>
      </c>
      <c r="F105" s="22">
        <f t="shared" si="104"/>
        <v>0.44444444444444442</v>
      </c>
      <c r="I105" s="38"/>
      <c r="J105" s="21" t="s">
        <v>22</v>
      </c>
      <c r="K105" s="22">
        <f t="shared" si="61"/>
        <v>0.54166666666666663</v>
      </c>
      <c r="L105" s="22">
        <f t="shared" si="61"/>
        <v>0.44444444444444442</v>
      </c>
      <c r="O105" s="21">
        <v>103</v>
      </c>
      <c r="P105" s="7">
        <f t="shared" ca="1" si="74"/>
        <v>0.61538461538461542</v>
      </c>
      <c r="Q105" s="7">
        <f t="shared" ca="1" si="67"/>
        <v>0.38461538461538464</v>
      </c>
      <c r="R105" s="7">
        <f t="shared" ca="1" si="64"/>
        <v>0.62068965517241381</v>
      </c>
      <c r="S105" s="7">
        <f t="shared" ca="1" si="65"/>
        <v>0.37931034482758619</v>
      </c>
    </row>
    <row r="106" spans="1:19" x14ac:dyDescent="0.15">
      <c r="A106" s="38">
        <v>53</v>
      </c>
      <c r="B106" s="21" t="s">
        <v>21</v>
      </c>
      <c r="C106" s="21">
        <f>[44]PARS_syn_stat!B106</f>
        <v>14</v>
      </c>
      <c r="D106" s="21">
        <f>[44]PARS_syn_stat!C106</f>
        <v>8</v>
      </c>
      <c r="E106" s="22">
        <f t="shared" ref="E106:F106" si="105">C106/(C106+C107)</f>
        <v>0.56000000000000005</v>
      </c>
      <c r="F106" s="22">
        <f t="shared" si="105"/>
        <v>0.61538461538461542</v>
      </c>
      <c r="I106" s="38">
        <v>53</v>
      </c>
      <c r="J106" s="21" t="s">
        <v>21</v>
      </c>
      <c r="K106" s="22">
        <f t="shared" si="61"/>
        <v>0.56000000000000005</v>
      </c>
      <c r="L106" s="22">
        <f t="shared" si="61"/>
        <v>0.61538461538461542</v>
      </c>
      <c r="O106" s="21">
        <v>104</v>
      </c>
      <c r="P106" s="7">
        <f t="shared" ca="1" si="74"/>
        <v>0.5757575757575758</v>
      </c>
      <c r="Q106" s="7">
        <f t="shared" ca="1" si="67"/>
        <v>0.42424242424242425</v>
      </c>
      <c r="R106" s="7">
        <f t="shared" ca="1" si="64"/>
        <v>0.47619047619047616</v>
      </c>
      <c r="S106" s="7">
        <f t="shared" ca="1" si="65"/>
        <v>0.52380952380952384</v>
      </c>
    </row>
    <row r="107" spans="1:19" x14ac:dyDescent="0.15">
      <c r="A107" s="38"/>
      <c r="B107" s="21" t="s">
        <v>22</v>
      </c>
      <c r="C107" s="21">
        <f>[44]PARS_syn_stat!B107</f>
        <v>11</v>
      </c>
      <c r="D107" s="21">
        <f>[44]PARS_syn_stat!C107</f>
        <v>5</v>
      </c>
      <c r="E107" s="22">
        <f t="shared" ref="E107:F107" si="106">C107/(C106+C107)</f>
        <v>0.44</v>
      </c>
      <c r="F107" s="22">
        <f t="shared" si="106"/>
        <v>0.38461538461538464</v>
      </c>
      <c r="I107" s="38"/>
      <c r="J107" s="21" t="s">
        <v>22</v>
      </c>
      <c r="K107" s="22">
        <f t="shared" si="61"/>
        <v>0.44</v>
      </c>
      <c r="L107" s="22">
        <f t="shared" si="61"/>
        <v>0.38461538461538464</v>
      </c>
      <c r="O107" s="21">
        <v>105</v>
      </c>
      <c r="P107" s="7">
        <f t="shared" ca="1" si="74"/>
        <v>0.5</v>
      </c>
      <c r="Q107" s="7">
        <f t="shared" ca="1" si="67"/>
        <v>0.5</v>
      </c>
      <c r="R107" s="7">
        <f t="shared" ca="1" si="64"/>
        <v>0.48275862068965519</v>
      </c>
      <c r="S107" s="7">
        <f t="shared" ca="1" si="65"/>
        <v>0.51724137931034486</v>
      </c>
    </row>
    <row r="108" spans="1:19" x14ac:dyDescent="0.15">
      <c r="A108" s="38">
        <v>54</v>
      </c>
      <c r="B108" s="21" t="s">
        <v>21</v>
      </c>
      <c r="C108" s="21">
        <f>[44]PARS_syn_stat!B108</f>
        <v>20</v>
      </c>
      <c r="D108" s="21">
        <f>[44]PARS_syn_stat!C108</f>
        <v>12</v>
      </c>
      <c r="E108" s="22">
        <f t="shared" ref="E108:F108" si="107">C108/(C108+C109)</f>
        <v>0.625</v>
      </c>
      <c r="F108" s="22">
        <f t="shared" si="107"/>
        <v>0.6</v>
      </c>
      <c r="I108" s="38">
        <v>54</v>
      </c>
      <c r="J108" s="21" t="s">
        <v>21</v>
      </c>
      <c r="K108" s="22">
        <f t="shared" si="61"/>
        <v>0.625</v>
      </c>
      <c r="L108" s="22">
        <f t="shared" si="61"/>
        <v>0.6</v>
      </c>
      <c r="O108" s="21">
        <v>106</v>
      </c>
      <c r="P108" s="7">
        <f t="shared" ca="1" si="74"/>
        <v>0.61904761904761907</v>
      </c>
      <c r="Q108" s="7">
        <f t="shared" ca="1" si="67"/>
        <v>0.38095238095238093</v>
      </c>
      <c r="R108" s="7">
        <f t="shared" ca="1" si="64"/>
        <v>0.5</v>
      </c>
      <c r="S108" s="7">
        <f t="shared" ca="1" si="65"/>
        <v>0.5</v>
      </c>
    </row>
    <row r="109" spans="1:19" x14ac:dyDescent="0.15">
      <c r="A109" s="38"/>
      <c r="B109" s="21" t="s">
        <v>22</v>
      </c>
      <c r="C109" s="21">
        <f>[44]PARS_syn_stat!B109</f>
        <v>12</v>
      </c>
      <c r="D109" s="21">
        <f>[44]PARS_syn_stat!C109</f>
        <v>8</v>
      </c>
      <c r="E109" s="22">
        <f t="shared" ref="E109:F109" si="108">C109/(C108+C109)</f>
        <v>0.375</v>
      </c>
      <c r="F109" s="22">
        <f t="shared" si="108"/>
        <v>0.4</v>
      </c>
      <c r="I109" s="38"/>
      <c r="J109" s="21" t="s">
        <v>22</v>
      </c>
      <c r="K109" s="22">
        <f t="shared" si="61"/>
        <v>0.375</v>
      </c>
      <c r="L109" s="22">
        <f t="shared" si="61"/>
        <v>0.4</v>
      </c>
      <c r="O109" s="21">
        <v>107</v>
      </c>
      <c r="P109" s="7">
        <f t="shared" ca="1" si="74"/>
        <v>0.65517241379310343</v>
      </c>
      <c r="Q109" s="7">
        <f t="shared" ca="1" si="67"/>
        <v>0.34482758620689657</v>
      </c>
      <c r="R109" s="7">
        <f t="shared" ca="1" si="64"/>
        <v>0.61764705882352944</v>
      </c>
      <c r="S109" s="7">
        <f t="shared" ca="1" si="65"/>
        <v>0.38235294117647056</v>
      </c>
    </row>
    <row r="110" spans="1:19" x14ac:dyDescent="0.15">
      <c r="A110" s="38">
        <v>55</v>
      </c>
      <c r="B110" s="21" t="s">
        <v>21</v>
      </c>
      <c r="C110" s="21">
        <f>[44]PARS_syn_stat!B110</f>
        <v>12</v>
      </c>
      <c r="D110" s="21">
        <f>[44]PARS_syn_stat!C110</f>
        <v>14</v>
      </c>
      <c r="E110" s="22">
        <f t="shared" ref="E110:F110" si="109">C110/(C110+C111)</f>
        <v>0.5</v>
      </c>
      <c r="F110" s="22">
        <f t="shared" si="109"/>
        <v>0.60869565217391308</v>
      </c>
      <c r="I110" s="38">
        <v>55</v>
      </c>
      <c r="J110" s="21" t="s">
        <v>21</v>
      </c>
      <c r="K110" s="22">
        <f t="shared" si="61"/>
        <v>0.5</v>
      </c>
      <c r="L110" s="22">
        <f t="shared" si="61"/>
        <v>0.60869565217391308</v>
      </c>
      <c r="O110" s="21">
        <v>108</v>
      </c>
      <c r="P110" s="7">
        <f t="shared" ca="1" si="74"/>
        <v>0.73076923076923073</v>
      </c>
      <c r="Q110" s="7">
        <f t="shared" ca="1" si="67"/>
        <v>0.26923076923076922</v>
      </c>
      <c r="R110" s="7">
        <f t="shared" ca="1" si="64"/>
        <v>0.70370370370370372</v>
      </c>
      <c r="S110" s="7">
        <f t="shared" ca="1" si="65"/>
        <v>0.29629629629629628</v>
      </c>
    </row>
    <row r="111" spans="1:19" x14ac:dyDescent="0.15">
      <c r="A111" s="38"/>
      <c r="B111" s="21" t="s">
        <v>22</v>
      </c>
      <c r="C111" s="21">
        <f>[44]PARS_syn_stat!B111</f>
        <v>12</v>
      </c>
      <c r="D111" s="21">
        <f>[44]PARS_syn_stat!C111</f>
        <v>9</v>
      </c>
      <c r="E111" s="22">
        <f t="shared" ref="E111:F111" si="110">C111/(C110+C111)</f>
        <v>0.5</v>
      </c>
      <c r="F111" s="22">
        <f t="shared" si="110"/>
        <v>0.39130434782608697</v>
      </c>
      <c r="I111" s="38"/>
      <c r="J111" s="21" t="s">
        <v>22</v>
      </c>
      <c r="K111" s="22">
        <f t="shared" si="61"/>
        <v>0.5</v>
      </c>
      <c r="L111" s="22">
        <f t="shared" si="61"/>
        <v>0.39130434782608697</v>
      </c>
      <c r="O111" s="21">
        <v>109</v>
      </c>
      <c r="P111" s="7">
        <f t="shared" ca="1" si="74"/>
        <v>0.63157894736842102</v>
      </c>
      <c r="Q111" s="7">
        <f t="shared" ca="1" si="67"/>
        <v>0.36842105263157893</v>
      </c>
      <c r="R111" s="7">
        <f t="shared" ca="1" si="64"/>
        <v>0.68965517241379315</v>
      </c>
      <c r="S111" s="7">
        <f t="shared" ca="1" si="65"/>
        <v>0.31034482758620691</v>
      </c>
    </row>
    <row r="112" spans="1:19" x14ac:dyDescent="0.15">
      <c r="A112" s="38">
        <v>56</v>
      </c>
      <c r="B112" s="21" t="s">
        <v>21</v>
      </c>
      <c r="C112" s="21">
        <f>[44]PARS_syn_stat!B112</f>
        <v>11</v>
      </c>
      <c r="D112" s="21">
        <f>[44]PARS_syn_stat!C112</f>
        <v>18</v>
      </c>
      <c r="E112" s="22">
        <f t="shared" ref="E112:F112" si="111">C112/(C112+C113)</f>
        <v>0.5</v>
      </c>
      <c r="F112" s="22">
        <f t="shared" si="111"/>
        <v>0.81818181818181823</v>
      </c>
      <c r="I112" s="38">
        <v>56</v>
      </c>
      <c r="J112" s="21" t="s">
        <v>21</v>
      </c>
      <c r="K112" s="22">
        <f t="shared" si="61"/>
        <v>0.5</v>
      </c>
      <c r="L112" s="22">
        <f t="shared" si="61"/>
        <v>0.81818181818181823</v>
      </c>
      <c r="O112" s="21">
        <v>110</v>
      </c>
      <c r="P112" s="7">
        <f t="shared" ca="1" si="74"/>
        <v>0.61111111111111116</v>
      </c>
      <c r="Q112" s="7">
        <f t="shared" ca="1" si="67"/>
        <v>0.3888888888888889</v>
      </c>
      <c r="R112" s="7">
        <f t="shared" ca="1" si="64"/>
        <v>0.5</v>
      </c>
      <c r="S112" s="7">
        <f t="shared" ca="1" si="65"/>
        <v>0.5</v>
      </c>
    </row>
    <row r="113" spans="1:19" x14ac:dyDescent="0.15">
      <c r="A113" s="38"/>
      <c r="B113" s="21" t="s">
        <v>22</v>
      </c>
      <c r="C113" s="21">
        <f>[44]PARS_syn_stat!B113</f>
        <v>11</v>
      </c>
      <c r="D113" s="21">
        <f>[44]PARS_syn_stat!C113</f>
        <v>4</v>
      </c>
      <c r="E113" s="22">
        <f t="shared" ref="E113:F113" si="112">C113/(C112+C113)</f>
        <v>0.5</v>
      </c>
      <c r="F113" s="22">
        <f t="shared" si="112"/>
        <v>0.18181818181818182</v>
      </c>
      <c r="I113" s="38"/>
      <c r="J113" s="21" t="s">
        <v>22</v>
      </c>
      <c r="K113" s="22">
        <f t="shared" si="61"/>
        <v>0.5</v>
      </c>
      <c r="L113" s="22">
        <f t="shared" si="61"/>
        <v>0.18181818181818182</v>
      </c>
      <c r="O113" s="21">
        <v>111</v>
      </c>
      <c r="P113" s="7">
        <f t="shared" ca="1" si="74"/>
        <v>0.77500000000000002</v>
      </c>
      <c r="Q113" s="7">
        <f t="shared" ca="1" si="67"/>
        <v>0.22500000000000001</v>
      </c>
      <c r="R113" s="7">
        <f t="shared" ca="1" si="64"/>
        <v>0.54285714285714282</v>
      </c>
      <c r="S113" s="7">
        <f t="shared" ca="1" si="65"/>
        <v>0.45714285714285713</v>
      </c>
    </row>
    <row r="114" spans="1:19" x14ac:dyDescent="0.15">
      <c r="A114" s="38">
        <v>57</v>
      </c>
      <c r="B114" s="21" t="s">
        <v>21</v>
      </c>
      <c r="C114" s="21">
        <f>[44]PARS_syn_stat!B114</f>
        <v>13</v>
      </c>
      <c r="D114" s="21">
        <f>[44]PARS_syn_stat!C114</f>
        <v>10</v>
      </c>
      <c r="E114" s="22">
        <f t="shared" ref="E114:F114" si="113">C114/(C114+C115)</f>
        <v>0.54166666666666663</v>
      </c>
      <c r="F114" s="22">
        <f t="shared" si="113"/>
        <v>0.76923076923076927</v>
      </c>
      <c r="I114" s="38">
        <v>57</v>
      </c>
      <c r="J114" s="21" t="s">
        <v>21</v>
      </c>
      <c r="K114" s="22">
        <f t="shared" si="61"/>
        <v>0.54166666666666663</v>
      </c>
      <c r="L114" s="22">
        <f t="shared" si="61"/>
        <v>0.76923076923076927</v>
      </c>
      <c r="O114" s="21">
        <v>112</v>
      </c>
      <c r="P114" s="7">
        <f t="shared" ca="1" si="74"/>
        <v>0.59183673469387754</v>
      </c>
      <c r="Q114" s="7">
        <f t="shared" ca="1" si="67"/>
        <v>0.40816326530612246</v>
      </c>
      <c r="R114" s="7">
        <f t="shared" ca="1" si="64"/>
        <v>0.53846153846153844</v>
      </c>
      <c r="S114" s="7">
        <f t="shared" ca="1" si="65"/>
        <v>0.46153846153846156</v>
      </c>
    </row>
    <row r="115" spans="1:19" x14ac:dyDescent="0.15">
      <c r="A115" s="38"/>
      <c r="B115" s="21" t="s">
        <v>22</v>
      </c>
      <c r="C115" s="21">
        <f>[44]PARS_syn_stat!B115</f>
        <v>11</v>
      </c>
      <c r="D115" s="21">
        <f>[44]PARS_syn_stat!C115</f>
        <v>3</v>
      </c>
      <c r="E115" s="22">
        <f t="shared" ref="E115:F115" si="114">C115/(C114+C115)</f>
        <v>0.45833333333333331</v>
      </c>
      <c r="F115" s="22">
        <f t="shared" si="114"/>
        <v>0.23076923076923078</v>
      </c>
      <c r="I115" s="38"/>
      <c r="J115" s="21" t="s">
        <v>22</v>
      </c>
      <c r="K115" s="22">
        <f t="shared" si="61"/>
        <v>0.45833333333333331</v>
      </c>
      <c r="L115" s="22">
        <f t="shared" si="61"/>
        <v>0.23076923076923078</v>
      </c>
      <c r="O115" s="21">
        <v>113</v>
      </c>
      <c r="P115" s="7">
        <f t="shared" ca="1" si="74"/>
        <v>0.54761904761904767</v>
      </c>
      <c r="Q115" s="7">
        <f t="shared" ca="1" si="67"/>
        <v>0.45238095238095238</v>
      </c>
      <c r="R115" s="7">
        <f t="shared" ca="1" si="64"/>
        <v>0.60606060606060608</v>
      </c>
      <c r="S115" s="7">
        <f t="shared" ca="1" si="65"/>
        <v>0.39393939393939392</v>
      </c>
    </row>
    <row r="116" spans="1:19" x14ac:dyDescent="0.15">
      <c r="A116" s="38">
        <v>58</v>
      </c>
      <c r="B116" s="21" t="s">
        <v>21</v>
      </c>
      <c r="C116" s="21">
        <f>[44]PARS_syn_stat!B116</f>
        <v>13</v>
      </c>
      <c r="D116" s="21">
        <f>[44]PARS_syn_stat!C116</f>
        <v>9</v>
      </c>
      <c r="E116" s="22">
        <f t="shared" ref="E116:F116" si="115">C116/(C116+C117)</f>
        <v>0.68421052631578949</v>
      </c>
      <c r="F116" s="22">
        <f t="shared" si="115"/>
        <v>0.5625</v>
      </c>
      <c r="I116" s="38">
        <v>58</v>
      </c>
      <c r="J116" s="21" t="s">
        <v>21</v>
      </c>
      <c r="K116" s="22">
        <f t="shared" si="61"/>
        <v>0.68421052631578949</v>
      </c>
      <c r="L116" s="22">
        <f t="shared" si="61"/>
        <v>0.5625</v>
      </c>
      <c r="O116" s="21">
        <v>114</v>
      </c>
      <c r="P116" s="7">
        <f t="shared" ca="1" si="74"/>
        <v>0.64444444444444449</v>
      </c>
      <c r="Q116" s="7">
        <f t="shared" ca="1" si="67"/>
        <v>0.35555555555555557</v>
      </c>
      <c r="R116" s="7">
        <f t="shared" ca="1" si="64"/>
        <v>0.33333333333333331</v>
      </c>
      <c r="S116" s="7">
        <f t="shared" ca="1" si="65"/>
        <v>0.66666666666666663</v>
      </c>
    </row>
    <row r="117" spans="1:19" x14ac:dyDescent="0.15">
      <c r="A117" s="38"/>
      <c r="B117" s="21" t="s">
        <v>22</v>
      </c>
      <c r="C117" s="21">
        <f>[44]PARS_syn_stat!B117</f>
        <v>6</v>
      </c>
      <c r="D117" s="21">
        <f>[44]PARS_syn_stat!C117</f>
        <v>7</v>
      </c>
      <c r="E117" s="22">
        <f t="shared" ref="E117:F117" si="116">C117/(C116+C117)</f>
        <v>0.31578947368421051</v>
      </c>
      <c r="F117" s="22">
        <f t="shared" si="116"/>
        <v>0.4375</v>
      </c>
      <c r="I117" s="38"/>
      <c r="J117" s="21" t="s">
        <v>22</v>
      </c>
      <c r="K117" s="22">
        <f t="shared" si="61"/>
        <v>0.31578947368421051</v>
      </c>
      <c r="L117" s="22">
        <f t="shared" si="61"/>
        <v>0.4375</v>
      </c>
      <c r="O117" s="21">
        <v>115</v>
      </c>
      <c r="P117" s="7">
        <f t="shared" ca="1" si="74"/>
        <v>0.64</v>
      </c>
      <c r="Q117" s="7">
        <f t="shared" ca="1" si="67"/>
        <v>0.36</v>
      </c>
      <c r="R117" s="7">
        <f t="shared" ca="1" si="64"/>
        <v>0.52173913043478259</v>
      </c>
      <c r="S117" s="7">
        <f t="shared" ca="1" si="65"/>
        <v>0.47826086956521741</v>
      </c>
    </row>
    <row r="118" spans="1:19" x14ac:dyDescent="0.15">
      <c r="A118" s="38">
        <v>59</v>
      </c>
      <c r="B118" s="21" t="s">
        <v>21</v>
      </c>
      <c r="C118" s="21">
        <f>[44]PARS_syn_stat!B118</f>
        <v>17</v>
      </c>
      <c r="D118" s="21">
        <f>[44]PARS_syn_stat!C118</f>
        <v>13</v>
      </c>
      <c r="E118" s="22">
        <f t="shared" ref="E118:F118" si="117">C118/(C118+C119)</f>
        <v>0.80952380952380953</v>
      </c>
      <c r="F118" s="22">
        <f t="shared" si="117"/>
        <v>0.56521739130434778</v>
      </c>
      <c r="I118" s="38">
        <v>59</v>
      </c>
      <c r="J118" s="21" t="s">
        <v>21</v>
      </c>
      <c r="K118" s="22">
        <f t="shared" si="61"/>
        <v>0.80952380952380953</v>
      </c>
      <c r="L118" s="22">
        <f t="shared" si="61"/>
        <v>0.56521739130434778</v>
      </c>
      <c r="O118" s="21">
        <v>116</v>
      </c>
      <c r="P118" s="7">
        <f t="shared" ca="1" si="74"/>
        <v>0.63888888888888884</v>
      </c>
      <c r="Q118" s="7">
        <f t="shared" ca="1" si="67"/>
        <v>0.3611111111111111</v>
      </c>
      <c r="R118" s="7">
        <f t="shared" ca="1" si="64"/>
        <v>0.74285714285714288</v>
      </c>
      <c r="S118" s="7">
        <f t="shared" ca="1" si="65"/>
        <v>0.25714285714285712</v>
      </c>
    </row>
    <row r="119" spans="1:19" x14ac:dyDescent="0.15">
      <c r="A119" s="38"/>
      <c r="B119" s="21" t="s">
        <v>22</v>
      </c>
      <c r="C119" s="21">
        <f>[44]PARS_syn_stat!B119</f>
        <v>4</v>
      </c>
      <c r="D119" s="21">
        <f>[44]PARS_syn_stat!C119</f>
        <v>10</v>
      </c>
      <c r="E119" s="22">
        <f t="shared" ref="E119:F119" si="118">C119/(C118+C119)</f>
        <v>0.19047619047619047</v>
      </c>
      <c r="F119" s="22">
        <f t="shared" si="118"/>
        <v>0.43478260869565216</v>
      </c>
      <c r="I119" s="38"/>
      <c r="J119" s="21" t="s">
        <v>22</v>
      </c>
      <c r="K119" s="22">
        <f t="shared" si="61"/>
        <v>0.19047619047619047</v>
      </c>
      <c r="L119" s="22">
        <f t="shared" si="61"/>
        <v>0.43478260869565216</v>
      </c>
      <c r="O119" s="21">
        <v>117</v>
      </c>
      <c r="P119" s="7">
        <f t="shared" ca="1" si="74"/>
        <v>0.65079365079365081</v>
      </c>
      <c r="Q119" s="7">
        <f t="shared" ca="1" si="67"/>
        <v>0.34920634920634919</v>
      </c>
      <c r="R119" s="7">
        <f t="shared" ca="1" si="64"/>
        <v>0.7</v>
      </c>
      <c r="S119" s="7">
        <f t="shared" ca="1" si="65"/>
        <v>0.3</v>
      </c>
    </row>
    <row r="120" spans="1:19" x14ac:dyDescent="0.15">
      <c r="A120" s="38">
        <v>60</v>
      </c>
      <c r="B120" s="21" t="s">
        <v>21</v>
      </c>
      <c r="C120" s="21">
        <f>[44]PARS_syn_stat!B120</f>
        <v>10</v>
      </c>
      <c r="D120" s="21">
        <f>[44]PARS_syn_stat!C120</f>
        <v>9</v>
      </c>
      <c r="E120" s="22">
        <f t="shared" ref="E120:F120" si="119">C120/(C120+C121)</f>
        <v>0.66666666666666663</v>
      </c>
      <c r="F120" s="22">
        <f t="shared" si="119"/>
        <v>0.6428571428571429</v>
      </c>
      <c r="I120" s="38">
        <v>60</v>
      </c>
      <c r="J120" s="21" t="s">
        <v>21</v>
      </c>
      <c r="K120" s="22">
        <f t="shared" si="61"/>
        <v>0.66666666666666663</v>
      </c>
      <c r="L120" s="22">
        <f t="shared" si="61"/>
        <v>0.6428571428571429</v>
      </c>
      <c r="O120" s="21">
        <v>118</v>
      </c>
      <c r="P120" s="7">
        <f t="shared" ca="1" si="74"/>
        <v>0.640625</v>
      </c>
      <c r="Q120" s="7">
        <f t="shared" ca="1" si="67"/>
        <v>0.359375</v>
      </c>
      <c r="R120" s="7">
        <f t="shared" ca="1" si="64"/>
        <v>0.63265306122448983</v>
      </c>
      <c r="S120" s="7">
        <f t="shared" ca="1" si="65"/>
        <v>0.36734693877551022</v>
      </c>
    </row>
    <row r="121" spans="1:19" x14ac:dyDescent="0.15">
      <c r="A121" s="38"/>
      <c r="B121" s="21" t="s">
        <v>22</v>
      </c>
      <c r="C121" s="21">
        <f>[44]PARS_syn_stat!B121</f>
        <v>5</v>
      </c>
      <c r="D121" s="21">
        <f>[44]PARS_syn_stat!C121</f>
        <v>5</v>
      </c>
      <c r="E121" s="22">
        <f t="shared" ref="E121:F121" si="120">C121/(C120+C121)</f>
        <v>0.33333333333333331</v>
      </c>
      <c r="F121" s="22">
        <f t="shared" si="120"/>
        <v>0.35714285714285715</v>
      </c>
      <c r="I121" s="38"/>
      <c r="J121" s="21" t="s">
        <v>22</v>
      </c>
      <c r="K121" s="22">
        <f t="shared" si="61"/>
        <v>0.33333333333333331</v>
      </c>
      <c r="L121" s="22">
        <f t="shared" si="61"/>
        <v>0.35714285714285715</v>
      </c>
      <c r="O121" s="21">
        <v>119</v>
      </c>
      <c r="P121" s="7">
        <f t="shared" ca="1" si="74"/>
        <v>0.6619718309859155</v>
      </c>
      <c r="Q121" s="7">
        <f t="shared" ca="1" si="67"/>
        <v>0.3380281690140845</v>
      </c>
      <c r="R121" s="7">
        <f t="shared" ca="1" si="64"/>
        <v>0.54385964912280704</v>
      </c>
      <c r="S121" s="7">
        <f t="shared" ca="1" si="65"/>
        <v>0.45614035087719296</v>
      </c>
    </row>
    <row r="122" spans="1:19" x14ac:dyDescent="0.15">
      <c r="A122" s="38">
        <v>61</v>
      </c>
      <c r="B122" s="21" t="s">
        <v>21</v>
      </c>
      <c r="C122" s="21">
        <f>[44]PARS_syn_stat!B122</f>
        <v>7</v>
      </c>
      <c r="D122" s="21">
        <f>[44]PARS_syn_stat!C122</f>
        <v>8</v>
      </c>
      <c r="E122" s="22">
        <f t="shared" ref="E122:F122" si="121">C122/(C122+C123)</f>
        <v>0.5</v>
      </c>
      <c r="F122" s="22">
        <f t="shared" si="121"/>
        <v>0.5714285714285714</v>
      </c>
      <c r="I122" s="38">
        <v>61</v>
      </c>
      <c r="J122" s="21" t="s">
        <v>21</v>
      </c>
      <c r="K122" s="22">
        <f t="shared" si="61"/>
        <v>0.5</v>
      </c>
      <c r="L122" s="22">
        <f t="shared" si="61"/>
        <v>0.5714285714285714</v>
      </c>
      <c r="O122" s="21">
        <v>120</v>
      </c>
      <c r="P122" s="7">
        <f t="shared" ca="1" si="74"/>
        <v>0.66666666666666663</v>
      </c>
      <c r="Q122" s="7">
        <f t="shared" ca="1" si="67"/>
        <v>0.33333333333333331</v>
      </c>
      <c r="R122" s="7">
        <f t="shared" ca="1" si="64"/>
        <v>0.48837209302325579</v>
      </c>
      <c r="S122" s="7">
        <f t="shared" ca="1" si="65"/>
        <v>0.51162790697674421</v>
      </c>
    </row>
    <row r="123" spans="1:19" x14ac:dyDescent="0.15">
      <c r="A123" s="38"/>
      <c r="B123" s="21" t="s">
        <v>22</v>
      </c>
      <c r="C123" s="21">
        <f>[44]PARS_syn_stat!B123</f>
        <v>7</v>
      </c>
      <c r="D123" s="21">
        <f>[44]PARS_syn_stat!C123</f>
        <v>6</v>
      </c>
      <c r="E123" s="22">
        <f t="shared" ref="E123:F123" si="122">C123/(C122+C123)</f>
        <v>0.5</v>
      </c>
      <c r="F123" s="22">
        <f t="shared" si="122"/>
        <v>0.42857142857142855</v>
      </c>
      <c r="I123" s="38"/>
      <c r="J123" s="21" t="s">
        <v>22</v>
      </c>
      <c r="K123" s="22">
        <f t="shared" si="61"/>
        <v>0.5</v>
      </c>
      <c r="L123" s="22">
        <f t="shared" si="61"/>
        <v>0.42857142857142855</v>
      </c>
      <c r="O123" s="21">
        <v>121</v>
      </c>
      <c r="P123" s="7">
        <f t="shared" ca="1" si="74"/>
        <v>0.61038961038961037</v>
      </c>
      <c r="Q123" s="7">
        <f t="shared" ca="1" si="67"/>
        <v>0.38961038961038963</v>
      </c>
      <c r="R123" s="7">
        <f t="shared" ca="1" si="64"/>
        <v>0.53703703703703709</v>
      </c>
      <c r="S123" s="7">
        <f t="shared" ca="1" si="65"/>
        <v>0.46296296296296297</v>
      </c>
    </row>
    <row r="124" spans="1:19" x14ac:dyDescent="0.15">
      <c r="A124" s="38">
        <v>62</v>
      </c>
      <c r="B124" s="21" t="s">
        <v>21</v>
      </c>
      <c r="C124" s="21">
        <f>[44]PARS_syn_stat!B124</f>
        <v>12</v>
      </c>
      <c r="D124" s="21">
        <f>[44]PARS_syn_stat!C124</f>
        <v>14</v>
      </c>
      <c r="E124" s="22">
        <f t="shared" ref="E124:F124" si="123">C124/(C124+C125)</f>
        <v>0.6</v>
      </c>
      <c r="F124" s="22">
        <f t="shared" si="123"/>
        <v>0.63636363636363635</v>
      </c>
      <c r="I124" s="38">
        <v>62</v>
      </c>
      <c r="J124" s="21" t="s">
        <v>21</v>
      </c>
      <c r="K124" s="22">
        <f t="shared" si="61"/>
        <v>0.6</v>
      </c>
      <c r="L124" s="22">
        <f t="shared" si="61"/>
        <v>0.63636363636363635</v>
      </c>
      <c r="O124" s="21">
        <v>122</v>
      </c>
      <c r="P124" s="7">
        <f t="shared" ca="1" si="74"/>
        <v>0.5955056179775281</v>
      </c>
      <c r="Q124" s="7">
        <f t="shared" ca="1" si="67"/>
        <v>0.4044943820224719</v>
      </c>
      <c r="R124" s="7">
        <f t="shared" ca="1" si="64"/>
        <v>0.54929577464788737</v>
      </c>
      <c r="S124" s="7">
        <f t="shared" ca="1" si="65"/>
        <v>0.45070422535211269</v>
      </c>
    </row>
    <row r="125" spans="1:19" x14ac:dyDescent="0.15">
      <c r="A125" s="38"/>
      <c r="B125" s="21" t="s">
        <v>22</v>
      </c>
      <c r="C125" s="21">
        <f>[44]PARS_syn_stat!B125</f>
        <v>8</v>
      </c>
      <c r="D125" s="21">
        <f>[44]PARS_syn_stat!C125</f>
        <v>8</v>
      </c>
      <c r="E125" s="22">
        <f t="shared" ref="E125:F125" si="124">C125/(C124+C125)</f>
        <v>0.4</v>
      </c>
      <c r="F125" s="22">
        <f t="shared" si="124"/>
        <v>0.36363636363636365</v>
      </c>
      <c r="I125" s="38"/>
      <c r="J125" s="21" t="s">
        <v>22</v>
      </c>
      <c r="K125" s="22">
        <f t="shared" si="61"/>
        <v>0.4</v>
      </c>
      <c r="L125" s="22">
        <f t="shared" si="61"/>
        <v>0.36363636363636365</v>
      </c>
      <c r="O125" s="21">
        <v>123</v>
      </c>
      <c r="P125" s="7">
        <f t="shared" ca="1" si="74"/>
        <v>0.5730337078651685</v>
      </c>
      <c r="Q125" s="7">
        <f t="shared" ca="1" si="67"/>
        <v>0.42696629213483145</v>
      </c>
      <c r="R125" s="7">
        <f t="shared" ca="1" si="64"/>
        <v>0.57999999999999996</v>
      </c>
      <c r="S125" s="7">
        <f t="shared" ca="1" si="65"/>
        <v>0.42</v>
      </c>
    </row>
    <row r="126" spans="1:19" x14ac:dyDescent="0.15">
      <c r="A126" s="38">
        <v>63</v>
      </c>
      <c r="B126" s="21" t="s">
        <v>21</v>
      </c>
      <c r="C126" s="21">
        <f>[44]PARS_syn_stat!B126</f>
        <v>10</v>
      </c>
      <c r="D126" s="21">
        <f>[44]PARS_syn_stat!C126</f>
        <v>18</v>
      </c>
      <c r="E126" s="22">
        <f t="shared" ref="E126:F126" si="125">C126/(C126+C127)</f>
        <v>0.66666666666666663</v>
      </c>
      <c r="F126" s="22">
        <f t="shared" si="125"/>
        <v>0.6428571428571429</v>
      </c>
      <c r="I126" s="38">
        <v>63</v>
      </c>
      <c r="J126" s="21" t="s">
        <v>21</v>
      </c>
      <c r="K126" s="22">
        <f t="shared" si="61"/>
        <v>0.66666666666666663</v>
      </c>
      <c r="L126" s="22">
        <f t="shared" si="61"/>
        <v>0.6428571428571429</v>
      </c>
      <c r="O126" s="21">
        <v>124</v>
      </c>
      <c r="P126" s="7">
        <f t="shared" ca="1" si="74"/>
        <v>0.63063063063063063</v>
      </c>
      <c r="Q126" s="7">
        <f t="shared" ca="1" si="67"/>
        <v>0.36936936936936937</v>
      </c>
      <c r="R126" s="7">
        <f t="shared" ca="1" si="64"/>
        <v>0.50666666666666671</v>
      </c>
      <c r="S126" s="7">
        <f t="shared" ca="1" si="65"/>
        <v>0.49333333333333335</v>
      </c>
    </row>
    <row r="127" spans="1:19" x14ac:dyDescent="0.15">
      <c r="A127" s="38"/>
      <c r="B127" s="21" t="s">
        <v>22</v>
      </c>
      <c r="C127" s="21">
        <f>[44]PARS_syn_stat!B127</f>
        <v>5</v>
      </c>
      <c r="D127" s="21">
        <f>[44]PARS_syn_stat!C127</f>
        <v>10</v>
      </c>
      <c r="E127" s="22">
        <f t="shared" ref="E127:F127" si="126">C127/(C126+C127)</f>
        <v>0.33333333333333331</v>
      </c>
      <c r="F127" s="22">
        <f t="shared" si="126"/>
        <v>0.35714285714285715</v>
      </c>
      <c r="I127" s="38"/>
      <c r="J127" s="21" t="s">
        <v>22</v>
      </c>
      <c r="K127" s="22">
        <f t="shared" si="61"/>
        <v>0.33333333333333331</v>
      </c>
      <c r="L127" s="22">
        <f t="shared" si="61"/>
        <v>0.35714285714285715</v>
      </c>
      <c r="O127" s="21">
        <v>125</v>
      </c>
      <c r="P127" s="7">
        <f t="shared" ca="1" si="74"/>
        <v>0.6436170212765957</v>
      </c>
      <c r="Q127" s="7">
        <f t="shared" ca="1" si="67"/>
        <v>0.35638297872340424</v>
      </c>
      <c r="R127" s="7">
        <f t="shared" ca="1" si="64"/>
        <v>0.53097345132743368</v>
      </c>
      <c r="S127" s="7">
        <f t="shared" ca="1" si="65"/>
        <v>0.46902654867256638</v>
      </c>
    </row>
    <row r="128" spans="1:19" x14ac:dyDescent="0.15">
      <c r="A128" s="38">
        <v>64</v>
      </c>
      <c r="B128" s="21" t="s">
        <v>21</v>
      </c>
      <c r="C128" s="21">
        <f>[44]PARS_syn_stat!B128</f>
        <v>18</v>
      </c>
      <c r="D128" s="21">
        <f>[44]PARS_syn_stat!C128</f>
        <v>10</v>
      </c>
      <c r="E128" s="22">
        <f t="shared" ref="E128:F128" si="127">C128/(C128+C129)</f>
        <v>0.66666666666666663</v>
      </c>
      <c r="F128" s="22">
        <f t="shared" si="127"/>
        <v>0.52631578947368418</v>
      </c>
      <c r="I128" s="38">
        <v>64</v>
      </c>
      <c r="J128" s="21" t="s">
        <v>21</v>
      </c>
      <c r="K128" s="22">
        <f t="shared" si="61"/>
        <v>0.66666666666666663</v>
      </c>
      <c r="L128" s="22">
        <f t="shared" si="61"/>
        <v>0.52631578947368418</v>
      </c>
      <c r="O128" s="21">
        <v>126</v>
      </c>
      <c r="P128" s="7">
        <f t="shared" ca="1" si="74"/>
        <v>0.64186046511627903</v>
      </c>
      <c r="Q128" s="7">
        <f t="shared" ca="1" si="67"/>
        <v>0.35813953488372091</v>
      </c>
      <c r="R128" s="7">
        <f t="shared" ca="1" si="64"/>
        <v>0.55000000000000004</v>
      </c>
      <c r="S128" s="7">
        <f t="shared" ca="1" si="65"/>
        <v>0.45</v>
      </c>
    </row>
    <row r="129" spans="1:19" x14ac:dyDescent="0.15">
      <c r="A129" s="38"/>
      <c r="B129" s="21" t="s">
        <v>22</v>
      </c>
      <c r="C129" s="21">
        <f>[44]PARS_syn_stat!B129</f>
        <v>9</v>
      </c>
      <c r="D129" s="21">
        <f>[44]PARS_syn_stat!C129</f>
        <v>9</v>
      </c>
      <c r="E129" s="22">
        <f t="shared" ref="E129:F129" si="128">C129/(C128+C129)</f>
        <v>0.33333333333333331</v>
      </c>
      <c r="F129" s="22">
        <f t="shared" si="128"/>
        <v>0.47368421052631576</v>
      </c>
      <c r="I129" s="38"/>
      <c r="J129" s="21" t="s">
        <v>22</v>
      </c>
      <c r="K129" s="22">
        <f t="shared" si="61"/>
        <v>0.33333333333333331</v>
      </c>
      <c r="L129" s="22">
        <f t="shared" si="61"/>
        <v>0.47368421052631576</v>
      </c>
      <c r="O129" s="21">
        <v>127</v>
      </c>
      <c r="P129" s="7">
        <f t="shared" ca="1" si="74"/>
        <v>0.64432989690721654</v>
      </c>
      <c r="Q129" s="7">
        <f t="shared" ca="1" si="67"/>
        <v>0.35567010309278352</v>
      </c>
      <c r="R129" s="7">
        <f t="shared" ca="1" si="64"/>
        <v>0.58924205378973105</v>
      </c>
      <c r="S129" s="7">
        <f t="shared" ca="1" si="65"/>
        <v>0.41075794621026895</v>
      </c>
    </row>
    <row r="130" spans="1:19" x14ac:dyDescent="0.15">
      <c r="A130" s="38">
        <v>65</v>
      </c>
      <c r="B130" s="21" t="s">
        <v>21</v>
      </c>
      <c r="C130" s="21">
        <f>[44]PARS_syn_stat!B130</f>
        <v>18</v>
      </c>
      <c r="D130" s="21">
        <f>[44]PARS_syn_stat!C130</f>
        <v>10</v>
      </c>
      <c r="E130" s="22">
        <f t="shared" ref="E130:F130" si="129">C130/(C130+C131)</f>
        <v>0.66666666666666663</v>
      </c>
      <c r="F130" s="22">
        <f t="shared" si="129"/>
        <v>0.55555555555555558</v>
      </c>
      <c r="I130" s="38">
        <v>65</v>
      </c>
      <c r="J130" s="21" t="s">
        <v>21</v>
      </c>
      <c r="K130" s="22">
        <f t="shared" ref="K130:L193" si="130">E130</f>
        <v>0.66666666666666663</v>
      </c>
      <c r="L130" s="22">
        <f t="shared" si="130"/>
        <v>0.55555555555555558</v>
      </c>
    </row>
    <row r="131" spans="1:19" x14ac:dyDescent="0.15">
      <c r="A131" s="38"/>
      <c r="B131" s="21" t="s">
        <v>22</v>
      </c>
      <c r="C131" s="21">
        <f>[44]PARS_syn_stat!B131</f>
        <v>9</v>
      </c>
      <c r="D131" s="21">
        <f>[44]PARS_syn_stat!C131</f>
        <v>8</v>
      </c>
      <c r="E131" s="22">
        <f t="shared" ref="E131:F131" si="131">C131/(C130+C131)</f>
        <v>0.33333333333333331</v>
      </c>
      <c r="F131" s="22">
        <f t="shared" si="131"/>
        <v>0.44444444444444442</v>
      </c>
      <c r="I131" s="38"/>
      <c r="J131" s="21" t="s">
        <v>22</v>
      </c>
      <c r="K131" s="22">
        <f t="shared" si="130"/>
        <v>0.33333333333333331</v>
      </c>
      <c r="L131" s="22">
        <f t="shared" si="130"/>
        <v>0.44444444444444442</v>
      </c>
    </row>
    <row r="132" spans="1:19" x14ac:dyDescent="0.15">
      <c r="A132" s="38">
        <v>66</v>
      </c>
      <c r="B132" s="21" t="s">
        <v>21</v>
      </c>
      <c r="C132" s="21">
        <f>[44]PARS_syn_stat!B132</f>
        <v>12</v>
      </c>
      <c r="D132" s="21">
        <f>[44]PARS_syn_stat!C132</f>
        <v>13</v>
      </c>
      <c r="E132" s="22">
        <f t="shared" ref="E132:F132" si="132">C132/(C132+C133)</f>
        <v>0.52173913043478259</v>
      </c>
      <c r="F132" s="22">
        <f t="shared" si="132"/>
        <v>0.61904761904761907</v>
      </c>
      <c r="I132" s="38">
        <v>66</v>
      </c>
      <c r="J132" s="21" t="s">
        <v>21</v>
      </c>
      <c r="K132" s="22">
        <f t="shared" si="130"/>
        <v>0.52173913043478259</v>
      </c>
      <c r="L132" s="22">
        <f t="shared" si="130"/>
        <v>0.61904761904761907</v>
      </c>
    </row>
    <row r="133" spans="1:19" x14ac:dyDescent="0.15">
      <c r="A133" s="38"/>
      <c r="B133" s="21" t="s">
        <v>22</v>
      </c>
      <c r="C133" s="21">
        <f>[44]PARS_syn_stat!B133</f>
        <v>11</v>
      </c>
      <c r="D133" s="21">
        <f>[44]PARS_syn_stat!C133</f>
        <v>8</v>
      </c>
      <c r="E133" s="22">
        <f t="shared" ref="E133:F133" si="133">C133/(C132+C133)</f>
        <v>0.47826086956521741</v>
      </c>
      <c r="F133" s="22">
        <f t="shared" si="133"/>
        <v>0.38095238095238093</v>
      </c>
      <c r="I133" s="38"/>
      <c r="J133" s="21" t="s">
        <v>22</v>
      </c>
      <c r="K133" s="22">
        <f t="shared" si="130"/>
        <v>0.47826086956521741</v>
      </c>
      <c r="L133" s="22">
        <f t="shared" si="130"/>
        <v>0.38095238095238093</v>
      </c>
      <c r="P133" s="24"/>
      <c r="Q133" s="24"/>
      <c r="R133" s="24"/>
      <c r="S133" s="24"/>
    </row>
    <row r="134" spans="1:19" x14ac:dyDescent="0.15">
      <c r="A134" s="38">
        <v>67</v>
      </c>
      <c r="B134" s="21" t="s">
        <v>21</v>
      </c>
      <c r="C134" s="21">
        <f>[44]PARS_syn_stat!B134</f>
        <v>8</v>
      </c>
      <c r="D134" s="21">
        <f>[44]PARS_syn_stat!C134</f>
        <v>14</v>
      </c>
      <c r="E134" s="22">
        <f t="shared" ref="E134:F134" si="134">C134/(C134+C135)</f>
        <v>0.33333333333333331</v>
      </c>
      <c r="F134" s="22">
        <f t="shared" si="134"/>
        <v>0.63636363636363635</v>
      </c>
      <c r="I134" s="38">
        <v>67</v>
      </c>
      <c r="J134" s="21" t="s">
        <v>21</v>
      </c>
      <c r="K134" s="22">
        <f t="shared" si="130"/>
        <v>0.33333333333333331</v>
      </c>
      <c r="L134" s="22">
        <f t="shared" si="130"/>
        <v>0.63636363636363635</v>
      </c>
      <c r="P134" s="24"/>
      <c r="Q134" s="24"/>
      <c r="R134" s="24"/>
      <c r="S134" s="24"/>
    </row>
    <row r="135" spans="1:19" x14ac:dyDescent="0.15">
      <c r="A135" s="38"/>
      <c r="B135" s="21" t="s">
        <v>22</v>
      </c>
      <c r="C135" s="21">
        <f>[44]PARS_syn_stat!B135</f>
        <v>16</v>
      </c>
      <c r="D135" s="21">
        <f>[44]PARS_syn_stat!C135</f>
        <v>8</v>
      </c>
      <c r="E135" s="22">
        <f t="shared" ref="E135:F135" si="135">C135/(C134+C135)</f>
        <v>0.66666666666666663</v>
      </c>
      <c r="F135" s="22">
        <f t="shared" si="135"/>
        <v>0.36363636363636365</v>
      </c>
      <c r="I135" s="38"/>
      <c r="J135" s="21" t="s">
        <v>22</v>
      </c>
      <c r="K135" s="22">
        <f t="shared" si="130"/>
        <v>0.66666666666666663</v>
      </c>
      <c r="L135" s="22">
        <f t="shared" si="130"/>
        <v>0.36363636363636365</v>
      </c>
      <c r="P135" s="24"/>
      <c r="Q135" s="24"/>
      <c r="R135" s="24"/>
      <c r="S135" s="24"/>
    </row>
    <row r="136" spans="1:19" x14ac:dyDescent="0.15">
      <c r="A136" s="38">
        <v>68</v>
      </c>
      <c r="B136" s="21" t="s">
        <v>21</v>
      </c>
      <c r="C136" s="21">
        <f>[44]PARS_syn_stat!B136</f>
        <v>16</v>
      </c>
      <c r="D136" s="21">
        <f>[44]PARS_syn_stat!C136</f>
        <v>12</v>
      </c>
      <c r="E136" s="22">
        <f t="shared" ref="E136:F136" si="136">C136/(C136+C137)</f>
        <v>0.5714285714285714</v>
      </c>
      <c r="F136" s="22">
        <f t="shared" si="136"/>
        <v>0.52173913043478259</v>
      </c>
      <c r="I136" s="38">
        <v>68</v>
      </c>
      <c r="J136" s="21" t="s">
        <v>21</v>
      </c>
      <c r="K136" s="22">
        <f t="shared" si="130"/>
        <v>0.5714285714285714</v>
      </c>
      <c r="L136" s="22">
        <f t="shared" si="130"/>
        <v>0.52173913043478259</v>
      </c>
      <c r="P136" s="24"/>
      <c r="Q136" s="24"/>
      <c r="R136" s="24"/>
      <c r="S136" s="24"/>
    </row>
    <row r="137" spans="1:19" x14ac:dyDescent="0.15">
      <c r="A137" s="38"/>
      <c r="B137" s="21" t="s">
        <v>22</v>
      </c>
      <c r="C137" s="21">
        <f>[44]PARS_syn_stat!B137</f>
        <v>12</v>
      </c>
      <c r="D137" s="21">
        <f>[44]PARS_syn_stat!C137</f>
        <v>11</v>
      </c>
      <c r="E137" s="22">
        <f t="shared" ref="E137:F137" si="137">C137/(C136+C137)</f>
        <v>0.42857142857142855</v>
      </c>
      <c r="F137" s="22">
        <f t="shared" si="137"/>
        <v>0.47826086956521741</v>
      </c>
      <c r="I137" s="38"/>
      <c r="J137" s="21" t="s">
        <v>22</v>
      </c>
      <c r="K137" s="22">
        <f t="shared" si="130"/>
        <v>0.42857142857142855</v>
      </c>
      <c r="L137" s="22">
        <f t="shared" si="130"/>
        <v>0.47826086956521741</v>
      </c>
      <c r="P137" s="24"/>
      <c r="Q137" s="24"/>
      <c r="R137" s="24"/>
      <c r="S137" s="24"/>
    </row>
    <row r="138" spans="1:19" x14ac:dyDescent="0.15">
      <c r="A138" s="38">
        <v>69</v>
      </c>
      <c r="B138" s="21" t="s">
        <v>21</v>
      </c>
      <c r="C138" s="21">
        <f>[44]PARS_syn_stat!B138</f>
        <v>13</v>
      </c>
      <c r="D138" s="21">
        <f>[44]PARS_syn_stat!C138</f>
        <v>8</v>
      </c>
      <c r="E138" s="22">
        <f t="shared" ref="E138:F138" si="138">C138/(C138+C139)</f>
        <v>0.76470588235294112</v>
      </c>
      <c r="F138" s="22">
        <f t="shared" si="138"/>
        <v>0.61538461538461542</v>
      </c>
      <c r="I138" s="38">
        <v>69</v>
      </c>
      <c r="J138" s="21" t="s">
        <v>21</v>
      </c>
      <c r="K138" s="22">
        <f t="shared" si="130"/>
        <v>0.76470588235294112</v>
      </c>
      <c r="L138" s="22">
        <f t="shared" si="130"/>
        <v>0.61538461538461542</v>
      </c>
      <c r="P138" s="24"/>
      <c r="Q138" s="24"/>
      <c r="R138" s="24"/>
      <c r="S138" s="24"/>
    </row>
    <row r="139" spans="1:19" x14ac:dyDescent="0.15">
      <c r="A139" s="38"/>
      <c r="B139" s="21" t="s">
        <v>22</v>
      </c>
      <c r="C139" s="21">
        <f>[44]PARS_syn_stat!B139</f>
        <v>4</v>
      </c>
      <c r="D139" s="21">
        <f>[44]PARS_syn_stat!C139</f>
        <v>5</v>
      </c>
      <c r="E139" s="22">
        <f t="shared" ref="E139:F139" si="139">C139/(C138+C139)</f>
        <v>0.23529411764705882</v>
      </c>
      <c r="F139" s="22">
        <f t="shared" si="139"/>
        <v>0.38461538461538464</v>
      </c>
      <c r="I139" s="38"/>
      <c r="J139" s="21" t="s">
        <v>22</v>
      </c>
      <c r="K139" s="22">
        <f t="shared" si="130"/>
        <v>0.23529411764705882</v>
      </c>
      <c r="L139" s="22">
        <f t="shared" si="130"/>
        <v>0.38461538461538464</v>
      </c>
      <c r="P139" s="24"/>
      <c r="Q139" s="24"/>
      <c r="R139" s="24"/>
      <c r="S139" s="24"/>
    </row>
    <row r="140" spans="1:19" x14ac:dyDescent="0.15">
      <c r="A140" s="38">
        <v>70</v>
      </c>
      <c r="B140" s="21" t="s">
        <v>21</v>
      </c>
      <c r="C140" s="21">
        <f>[44]PARS_syn_stat!B140</f>
        <v>13</v>
      </c>
      <c r="D140" s="21">
        <f>[44]PARS_syn_stat!C140</f>
        <v>10</v>
      </c>
      <c r="E140" s="22">
        <f t="shared" ref="E140:F140" si="140">C140/(C140+C141)</f>
        <v>0.68421052631578949</v>
      </c>
      <c r="F140" s="22">
        <f t="shared" si="140"/>
        <v>0.90909090909090906</v>
      </c>
      <c r="I140" s="38">
        <v>70</v>
      </c>
      <c r="J140" s="21" t="s">
        <v>21</v>
      </c>
      <c r="K140" s="22">
        <f t="shared" si="130"/>
        <v>0.68421052631578949</v>
      </c>
      <c r="L140" s="22">
        <f t="shared" si="130"/>
        <v>0.90909090909090906</v>
      </c>
      <c r="P140" s="24"/>
      <c r="Q140" s="24"/>
      <c r="R140" s="24"/>
      <c r="S140" s="24"/>
    </row>
    <row r="141" spans="1:19" x14ac:dyDescent="0.15">
      <c r="A141" s="38"/>
      <c r="B141" s="21" t="s">
        <v>22</v>
      </c>
      <c r="C141" s="21">
        <f>[44]PARS_syn_stat!B141</f>
        <v>6</v>
      </c>
      <c r="D141" s="21">
        <f>[44]PARS_syn_stat!C141</f>
        <v>1</v>
      </c>
      <c r="E141" s="22">
        <f t="shared" ref="E141:F141" si="141">C141/(C140+C141)</f>
        <v>0.31578947368421051</v>
      </c>
      <c r="F141" s="22">
        <f t="shared" si="141"/>
        <v>9.0909090909090912E-2</v>
      </c>
      <c r="I141" s="38"/>
      <c r="J141" s="21" t="s">
        <v>22</v>
      </c>
      <c r="K141" s="22">
        <f t="shared" si="130"/>
        <v>0.31578947368421051</v>
      </c>
      <c r="L141" s="22">
        <f t="shared" si="130"/>
        <v>9.0909090909090912E-2</v>
      </c>
      <c r="P141" s="24"/>
      <c r="Q141" s="24"/>
      <c r="R141" s="24"/>
      <c r="S141" s="24"/>
    </row>
    <row r="142" spans="1:19" x14ac:dyDescent="0.15">
      <c r="A142" s="38">
        <v>71</v>
      </c>
      <c r="B142" s="21" t="s">
        <v>21</v>
      </c>
      <c r="C142" s="21">
        <f>[44]PARS_syn_stat!B142</f>
        <v>10</v>
      </c>
      <c r="D142" s="21">
        <f>[44]PARS_syn_stat!C142</f>
        <v>8</v>
      </c>
      <c r="E142" s="22">
        <f t="shared" ref="E142:F142" si="142">C142/(C142+C143)</f>
        <v>0.45454545454545453</v>
      </c>
      <c r="F142" s="22">
        <f t="shared" si="142"/>
        <v>0.5</v>
      </c>
      <c r="I142" s="38">
        <v>71</v>
      </c>
      <c r="J142" s="21" t="s">
        <v>21</v>
      </c>
      <c r="K142" s="22">
        <f t="shared" si="130"/>
        <v>0.45454545454545453</v>
      </c>
      <c r="L142" s="22">
        <f t="shared" si="130"/>
        <v>0.5</v>
      </c>
      <c r="P142" s="24"/>
      <c r="Q142" s="24"/>
      <c r="R142" s="24"/>
      <c r="S142" s="24"/>
    </row>
    <row r="143" spans="1:19" x14ac:dyDescent="0.15">
      <c r="A143" s="38"/>
      <c r="B143" s="21" t="s">
        <v>22</v>
      </c>
      <c r="C143" s="21">
        <f>[44]PARS_syn_stat!B143</f>
        <v>12</v>
      </c>
      <c r="D143" s="21">
        <f>[44]PARS_syn_stat!C143</f>
        <v>8</v>
      </c>
      <c r="E143" s="22">
        <f t="shared" ref="E143:F143" si="143">C143/(C142+C143)</f>
        <v>0.54545454545454541</v>
      </c>
      <c r="F143" s="22">
        <f t="shared" si="143"/>
        <v>0.5</v>
      </c>
      <c r="I143" s="38"/>
      <c r="J143" s="21" t="s">
        <v>22</v>
      </c>
      <c r="K143" s="22">
        <f t="shared" si="130"/>
        <v>0.54545454545454541</v>
      </c>
      <c r="L143" s="22">
        <f t="shared" si="130"/>
        <v>0.5</v>
      </c>
      <c r="P143" s="24"/>
      <c r="Q143" s="24"/>
      <c r="R143" s="24"/>
      <c r="S143" s="24"/>
    </row>
    <row r="144" spans="1:19" x14ac:dyDescent="0.15">
      <c r="A144" s="38">
        <v>72</v>
      </c>
      <c r="B144" s="21" t="s">
        <v>21</v>
      </c>
      <c r="C144" s="21">
        <f>[44]PARS_syn_stat!B144</f>
        <v>17</v>
      </c>
      <c r="D144" s="21">
        <f>[44]PARS_syn_stat!C144</f>
        <v>9</v>
      </c>
      <c r="E144" s="22">
        <f t="shared" ref="E144:F144" si="144">C144/(C144+C145)</f>
        <v>0.77272727272727271</v>
      </c>
      <c r="F144" s="22">
        <f t="shared" si="144"/>
        <v>0.5625</v>
      </c>
      <c r="I144" s="38">
        <v>72</v>
      </c>
      <c r="J144" s="21" t="s">
        <v>21</v>
      </c>
      <c r="K144" s="22">
        <f t="shared" si="130"/>
        <v>0.77272727272727271</v>
      </c>
      <c r="L144" s="22">
        <f t="shared" si="130"/>
        <v>0.5625</v>
      </c>
      <c r="P144" s="24"/>
      <c r="Q144" s="24"/>
      <c r="R144" s="24"/>
      <c r="S144" s="24"/>
    </row>
    <row r="145" spans="1:19" x14ac:dyDescent="0.15">
      <c r="A145" s="38"/>
      <c r="B145" s="21" t="s">
        <v>22</v>
      </c>
      <c r="C145" s="21">
        <f>[44]PARS_syn_stat!B145</f>
        <v>5</v>
      </c>
      <c r="D145" s="21">
        <f>[44]PARS_syn_stat!C145</f>
        <v>7</v>
      </c>
      <c r="E145" s="22">
        <f t="shared" ref="E145:F145" si="145">C145/(C144+C145)</f>
        <v>0.22727272727272727</v>
      </c>
      <c r="F145" s="22">
        <f t="shared" si="145"/>
        <v>0.4375</v>
      </c>
      <c r="I145" s="38"/>
      <c r="J145" s="21" t="s">
        <v>22</v>
      </c>
      <c r="K145" s="22">
        <f t="shared" si="130"/>
        <v>0.22727272727272727</v>
      </c>
      <c r="L145" s="22">
        <f t="shared" si="130"/>
        <v>0.4375</v>
      </c>
      <c r="P145" s="24"/>
      <c r="Q145" s="24"/>
      <c r="R145" s="24"/>
      <c r="S145" s="24"/>
    </row>
    <row r="146" spans="1:19" x14ac:dyDescent="0.15">
      <c r="A146" s="38">
        <v>73</v>
      </c>
      <c r="B146" s="21" t="s">
        <v>21</v>
      </c>
      <c r="C146" s="21">
        <f>[44]PARS_syn_stat!B146</f>
        <v>11</v>
      </c>
      <c r="D146" s="21">
        <f>[44]PARS_syn_stat!C146</f>
        <v>8</v>
      </c>
      <c r="E146" s="22">
        <f t="shared" ref="E146:F146" si="146">C146/(C146+C147)</f>
        <v>0.47826086956521741</v>
      </c>
      <c r="F146" s="22">
        <f t="shared" si="146"/>
        <v>0.5714285714285714</v>
      </c>
      <c r="I146" s="38">
        <v>73</v>
      </c>
      <c r="J146" s="21" t="s">
        <v>21</v>
      </c>
      <c r="K146" s="22">
        <f t="shared" si="130"/>
        <v>0.47826086956521741</v>
      </c>
      <c r="L146" s="22">
        <f t="shared" si="130"/>
        <v>0.5714285714285714</v>
      </c>
      <c r="P146" s="24"/>
      <c r="Q146" s="24"/>
      <c r="R146" s="24"/>
      <c r="S146" s="24"/>
    </row>
    <row r="147" spans="1:19" x14ac:dyDescent="0.15">
      <c r="A147" s="38"/>
      <c r="B147" s="21" t="s">
        <v>22</v>
      </c>
      <c r="C147" s="21">
        <f>[44]PARS_syn_stat!B147</f>
        <v>12</v>
      </c>
      <c r="D147" s="21">
        <f>[44]PARS_syn_stat!C147</f>
        <v>6</v>
      </c>
      <c r="E147" s="22">
        <f t="shared" ref="E147:F147" si="147">C147/(C146+C147)</f>
        <v>0.52173913043478259</v>
      </c>
      <c r="F147" s="22">
        <f t="shared" si="147"/>
        <v>0.42857142857142855</v>
      </c>
      <c r="I147" s="38"/>
      <c r="J147" s="21" t="s">
        <v>22</v>
      </c>
      <c r="K147" s="22">
        <f t="shared" si="130"/>
        <v>0.52173913043478259</v>
      </c>
      <c r="L147" s="22">
        <f t="shared" si="130"/>
        <v>0.42857142857142855</v>
      </c>
      <c r="P147" s="24"/>
      <c r="Q147" s="24"/>
      <c r="R147" s="24"/>
      <c r="S147" s="24"/>
    </row>
    <row r="148" spans="1:19" x14ac:dyDescent="0.15">
      <c r="A148" s="38">
        <v>74</v>
      </c>
      <c r="B148" s="21" t="s">
        <v>21</v>
      </c>
      <c r="C148" s="21">
        <f>[44]PARS_syn_stat!B148</f>
        <v>21</v>
      </c>
      <c r="D148" s="21">
        <f>[44]PARS_syn_stat!C148</f>
        <v>11</v>
      </c>
      <c r="E148" s="22">
        <f t="shared" ref="E148:F148" si="148">C148/(C148+C149)</f>
        <v>0.80769230769230771</v>
      </c>
      <c r="F148" s="22">
        <f t="shared" si="148"/>
        <v>0.57894736842105265</v>
      </c>
      <c r="I148" s="38">
        <v>74</v>
      </c>
      <c r="J148" s="21" t="s">
        <v>21</v>
      </c>
      <c r="K148" s="22">
        <f t="shared" si="130"/>
        <v>0.80769230769230771</v>
      </c>
      <c r="L148" s="22">
        <f t="shared" si="130"/>
        <v>0.57894736842105265</v>
      </c>
      <c r="P148" s="24"/>
      <c r="Q148" s="24"/>
      <c r="R148" s="24"/>
      <c r="S148" s="24"/>
    </row>
    <row r="149" spans="1:19" x14ac:dyDescent="0.15">
      <c r="A149" s="38"/>
      <c r="B149" s="21" t="s">
        <v>22</v>
      </c>
      <c r="C149" s="21">
        <f>[44]PARS_syn_stat!B149</f>
        <v>5</v>
      </c>
      <c r="D149" s="21">
        <f>[44]PARS_syn_stat!C149</f>
        <v>8</v>
      </c>
      <c r="E149" s="22">
        <f t="shared" ref="E149:F149" si="149">C149/(C148+C149)</f>
        <v>0.19230769230769232</v>
      </c>
      <c r="F149" s="22">
        <f t="shared" si="149"/>
        <v>0.42105263157894735</v>
      </c>
      <c r="I149" s="38"/>
      <c r="J149" s="21" t="s">
        <v>22</v>
      </c>
      <c r="K149" s="22">
        <f t="shared" si="130"/>
        <v>0.19230769230769232</v>
      </c>
      <c r="L149" s="22">
        <f t="shared" si="130"/>
        <v>0.42105263157894735</v>
      </c>
      <c r="P149" s="24"/>
      <c r="Q149" s="24"/>
      <c r="R149" s="24"/>
      <c r="S149" s="24"/>
    </row>
    <row r="150" spans="1:19" x14ac:dyDescent="0.15">
      <c r="A150" s="38">
        <v>75</v>
      </c>
      <c r="B150" s="21" t="s">
        <v>21</v>
      </c>
      <c r="C150" s="21">
        <f>[44]PARS_syn_stat!B150</f>
        <v>16</v>
      </c>
      <c r="D150" s="21">
        <f>[44]PARS_syn_stat!C150</f>
        <v>7</v>
      </c>
      <c r="E150" s="22">
        <f t="shared" ref="E150:F150" si="150">C150/(C150+C151)</f>
        <v>0.53333333333333333</v>
      </c>
      <c r="F150" s="22">
        <f t="shared" si="150"/>
        <v>0.46666666666666667</v>
      </c>
      <c r="I150" s="38">
        <v>75</v>
      </c>
      <c r="J150" s="21" t="s">
        <v>21</v>
      </c>
      <c r="K150" s="22">
        <f t="shared" si="130"/>
        <v>0.53333333333333333</v>
      </c>
      <c r="L150" s="22">
        <f t="shared" si="130"/>
        <v>0.46666666666666667</v>
      </c>
      <c r="P150" s="24"/>
      <c r="Q150" s="24"/>
      <c r="R150" s="24"/>
      <c r="S150" s="24"/>
    </row>
    <row r="151" spans="1:19" x14ac:dyDescent="0.15">
      <c r="A151" s="38"/>
      <c r="B151" s="21" t="s">
        <v>22</v>
      </c>
      <c r="C151" s="21">
        <f>[44]PARS_syn_stat!B151</f>
        <v>14</v>
      </c>
      <c r="D151" s="21">
        <f>[44]PARS_syn_stat!C151</f>
        <v>8</v>
      </c>
      <c r="E151" s="22">
        <f t="shared" ref="E151:F151" si="151">C151/(C150+C151)</f>
        <v>0.46666666666666667</v>
      </c>
      <c r="F151" s="22">
        <f t="shared" si="151"/>
        <v>0.53333333333333333</v>
      </c>
      <c r="I151" s="38"/>
      <c r="J151" s="21" t="s">
        <v>22</v>
      </c>
      <c r="K151" s="22">
        <f t="shared" si="130"/>
        <v>0.46666666666666667</v>
      </c>
      <c r="L151" s="22">
        <f t="shared" si="130"/>
        <v>0.53333333333333333</v>
      </c>
      <c r="P151" s="24"/>
      <c r="Q151" s="24"/>
      <c r="R151" s="24"/>
      <c r="S151" s="24"/>
    </row>
    <row r="152" spans="1:19" x14ac:dyDescent="0.15">
      <c r="A152" s="38">
        <v>76</v>
      </c>
      <c r="B152" s="21" t="s">
        <v>21</v>
      </c>
      <c r="C152" s="21">
        <f>[44]PARS_syn_stat!B152</f>
        <v>17</v>
      </c>
      <c r="D152" s="21">
        <f>[44]PARS_syn_stat!C152</f>
        <v>7</v>
      </c>
      <c r="E152" s="22">
        <f t="shared" ref="E152:F152" si="152">C152/(C152+C153)</f>
        <v>0.58620689655172409</v>
      </c>
      <c r="F152" s="22">
        <f t="shared" si="152"/>
        <v>0.58333333333333337</v>
      </c>
      <c r="I152" s="38">
        <v>76</v>
      </c>
      <c r="J152" s="21" t="s">
        <v>21</v>
      </c>
      <c r="K152" s="22">
        <f t="shared" si="130"/>
        <v>0.58620689655172409</v>
      </c>
      <c r="L152" s="22">
        <f t="shared" si="130"/>
        <v>0.58333333333333337</v>
      </c>
      <c r="P152" s="24"/>
      <c r="Q152" s="24"/>
      <c r="R152" s="24"/>
      <c r="S152" s="24"/>
    </row>
    <row r="153" spans="1:19" x14ac:dyDescent="0.15">
      <c r="A153" s="38"/>
      <c r="B153" s="21" t="s">
        <v>22</v>
      </c>
      <c r="C153" s="21">
        <f>[44]PARS_syn_stat!B153</f>
        <v>12</v>
      </c>
      <c r="D153" s="21">
        <f>[44]PARS_syn_stat!C153</f>
        <v>5</v>
      </c>
      <c r="E153" s="22">
        <f t="shared" ref="E153:F153" si="153">C153/(C152+C153)</f>
        <v>0.41379310344827586</v>
      </c>
      <c r="F153" s="22">
        <f t="shared" si="153"/>
        <v>0.41666666666666669</v>
      </c>
      <c r="I153" s="38"/>
      <c r="J153" s="21" t="s">
        <v>22</v>
      </c>
      <c r="K153" s="22">
        <f t="shared" si="130"/>
        <v>0.41379310344827586</v>
      </c>
      <c r="L153" s="22">
        <f t="shared" si="130"/>
        <v>0.41666666666666669</v>
      </c>
      <c r="P153" s="24"/>
      <c r="Q153" s="24"/>
      <c r="R153" s="24"/>
      <c r="S153" s="24"/>
    </row>
    <row r="154" spans="1:19" x14ac:dyDescent="0.15">
      <c r="A154" s="38">
        <v>77</v>
      </c>
      <c r="B154" s="21" t="s">
        <v>21</v>
      </c>
      <c r="C154" s="21">
        <f>[44]PARS_syn_stat!B154</f>
        <v>13</v>
      </c>
      <c r="D154" s="21">
        <f>[44]PARS_syn_stat!C154</f>
        <v>21</v>
      </c>
      <c r="E154" s="22">
        <f t="shared" ref="E154:F154" si="154">C154/(C154+C155)</f>
        <v>0.72222222222222221</v>
      </c>
      <c r="F154" s="22">
        <f t="shared" si="154"/>
        <v>0.72413793103448276</v>
      </c>
      <c r="I154" s="38">
        <v>77</v>
      </c>
      <c r="J154" s="21" t="s">
        <v>21</v>
      </c>
      <c r="K154" s="22">
        <f t="shared" si="130"/>
        <v>0.72222222222222221</v>
      </c>
      <c r="L154" s="22">
        <f t="shared" si="130"/>
        <v>0.72413793103448276</v>
      </c>
      <c r="P154" s="24"/>
      <c r="Q154" s="24"/>
      <c r="R154" s="24"/>
      <c r="S154" s="24"/>
    </row>
    <row r="155" spans="1:19" x14ac:dyDescent="0.15">
      <c r="A155" s="38"/>
      <c r="B155" s="21" t="s">
        <v>22</v>
      </c>
      <c r="C155" s="21">
        <f>[44]PARS_syn_stat!B155</f>
        <v>5</v>
      </c>
      <c r="D155" s="21">
        <f>[44]PARS_syn_stat!C155</f>
        <v>8</v>
      </c>
      <c r="E155" s="22">
        <f t="shared" ref="E155:F155" si="155">C155/(C154+C155)</f>
        <v>0.27777777777777779</v>
      </c>
      <c r="F155" s="22">
        <f t="shared" si="155"/>
        <v>0.27586206896551724</v>
      </c>
      <c r="I155" s="38"/>
      <c r="J155" s="21" t="s">
        <v>22</v>
      </c>
      <c r="K155" s="22">
        <f t="shared" si="130"/>
        <v>0.27777777777777779</v>
      </c>
      <c r="L155" s="22">
        <f t="shared" si="130"/>
        <v>0.27586206896551724</v>
      </c>
      <c r="P155" s="24"/>
      <c r="Q155" s="24"/>
      <c r="R155" s="24"/>
      <c r="S155" s="24"/>
    </row>
    <row r="156" spans="1:19" x14ac:dyDescent="0.15">
      <c r="A156" s="38">
        <v>78</v>
      </c>
      <c r="B156" s="21" t="s">
        <v>21</v>
      </c>
      <c r="C156" s="21">
        <f>[44]PARS_syn_stat!B156</f>
        <v>6</v>
      </c>
      <c r="D156" s="21">
        <f>[44]PARS_syn_stat!C156</f>
        <v>8</v>
      </c>
      <c r="E156" s="22">
        <f t="shared" ref="E156:F156" si="156">C156/(C156+C157)</f>
        <v>0.375</v>
      </c>
      <c r="F156" s="22">
        <f t="shared" si="156"/>
        <v>0.42105263157894735</v>
      </c>
      <c r="I156" s="38">
        <v>78</v>
      </c>
      <c r="J156" s="21" t="s">
        <v>21</v>
      </c>
      <c r="K156" s="22">
        <f t="shared" si="130"/>
        <v>0.375</v>
      </c>
      <c r="L156" s="22">
        <f t="shared" si="130"/>
        <v>0.42105263157894735</v>
      </c>
      <c r="P156" s="24"/>
      <c r="Q156" s="24"/>
      <c r="R156" s="24"/>
      <c r="S156" s="24"/>
    </row>
    <row r="157" spans="1:19" x14ac:dyDescent="0.15">
      <c r="A157" s="38"/>
      <c r="B157" s="21" t="s">
        <v>22</v>
      </c>
      <c r="C157" s="21">
        <f>[44]PARS_syn_stat!B157</f>
        <v>10</v>
      </c>
      <c r="D157" s="21">
        <f>[44]PARS_syn_stat!C157</f>
        <v>11</v>
      </c>
      <c r="E157" s="22">
        <f t="shared" ref="E157:F157" si="157">C157/(C156+C157)</f>
        <v>0.625</v>
      </c>
      <c r="F157" s="22">
        <f t="shared" si="157"/>
        <v>0.57894736842105265</v>
      </c>
      <c r="I157" s="38"/>
      <c r="J157" s="21" t="s">
        <v>22</v>
      </c>
      <c r="K157" s="22">
        <f t="shared" si="130"/>
        <v>0.625</v>
      </c>
      <c r="L157" s="22">
        <f t="shared" si="130"/>
        <v>0.57894736842105265</v>
      </c>
      <c r="P157" s="24"/>
      <c r="Q157" s="24"/>
      <c r="R157" s="24"/>
      <c r="S157" s="24"/>
    </row>
    <row r="158" spans="1:19" x14ac:dyDescent="0.15">
      <c r="A158" s="38">
        <v>79</v>
      </c>
      <c r="B158" s="21" t="s">
        <v>21</v>
      </c>
      <c r="C158" s="21">
        <f>[44]PARS_syn_stat!B158</f>
        <v>11</v>
      </c>
      <c r="D158" s="21">
        <f>[44]PARS_syn_stat!C158</f>
        <v>12</v>
      </c>
      <c r="E158" s="22">
        <f t="shared" ref="E158:F158" si="158">C158/(C158+C159)</f>
        <v>0.6875</v>
      </c>
      <c r="F158" s="22">
        <f t="shared" si="158"/>
        <v>0.75</v>
      </c>
      <c r="I158" s="38">
        <v>79</v>
      </c>
      <c r="J158" s="21" t="s">
        <v>21</v>
      </c>
      <c r="K158" s="22">
        <f t="shared" si="130"/>
        <v>0.6875</v>
      </c>
      <c r="L158" s="22">
        <f t="shared" si="130"/>
        <v>0.75</v>
      </c>
      <c r="P158" s="24"/>
      <c r="Q158" s="24"/>
      <c r="R158" s="24"/>
      <c r="S158" s="24"/>
    </row>
    <row r="159" spans="1:19" x14ac:dyDescent="0.15">
      <c r="A159" s="38"/>
      <c r="B159" s="21" t="s">
        <v>22</v>
      </c>
      <c r="C159" s="21">
        <f>[44]PARS_syn_stat!B159</f>
        <v>5</v>
      </c>
      <c r="D159" s="21">
        <f>[44]PARS_syn_stat!C159</f>
        <v>4</v>
      </c>
      <c r="E159" s="22">
        <f t="shared" ref="E159:F159" si="159">C159/(C158+C159)</f>
        <v>0.3125</v>
      </c>
      <c r="F159" s="22">
        <f t="shared" si="159"/>
        <v>0.25</v>
      </c>
      <c r="I159" s="38"/>
      <c r="J159" s="21" t="s">
        <v>22</v>
      </c>
      <c r="K159" s="22">
        <f t="shared" si="130"/>
        <v>0.3125</v>
      </c>
      <c r="L159" s="22">
        <f t="shared" si="130"/>
        <v>0.25</v>
      </c>
      <c r="P159" s="24"/>
      <c r="Q159" s="24"/>
      <c r="R159" s="24"/>
      <c r="S159" s="24"/>
    </row>
    <row r="160" spans="1:19" x14ac:dyDescent="0.15">
      <c r="A160" s="38">
        <v>80</v>
      </c>
      <c r="B160" s="21" t="s">
        <v>21</v>
      </c>
      <c r="C160" s="21">
        <f>[44]PARS_syn_stat!B160</f>
        <v>14</v>
      </c>
      <c r="D160" s="21">
        <f>[44]PARS_syn_stat!C160</f>
        <v>14</v>
      </c>
      <c r="E160" s="22">
        <f t="shared" ref="E160:F160" si="160">C160/(C160+C161)</f>
        <v>0.60869565217391308</v>
      </c>
      <c r="F160" s="22">
        <f t="shared" si="160"/>
        <v>0.73684210526315785</v>
      </c>
      <c r="I160" s="38">
        <v>80</v>
      </c>
      <c r="J160" s="21" t="s">
        <v>21</v>
      </c>
      <c r="K160" s="22">
        <f t="shared" si="130"/>
        <v>0.60869565217391308</v>
      </c>
      <c r="L160" s="22">
        <f t="shared" si="130"/>
        <v>0.73684210526315785</v>
      </c>
      <c r="P160" s="24"/>
      <c r="Q160" s="24"/>
      <c r="R160" s="24"/>
      <c r="S160" s="24"/>
    </row>
    <row r="161" spans="1:19" x14ac:dyDescent="0.15">
      <c r="A161" s="38"/>
      <c r="B161" s="21" t="s">
        <v>22</v>
      </c>
      <c r="C161" s="21">
        <f>[44]PARS_syn_stat!B161</f>
        <v>9</v>
      </c>
      <c r="D161" s="21">
        <f>[44]PARS_syn_stat!C161</f>
        <v>5</v>
      </c>
      <c r="E161" s="22">
        <f t="shared" ref="E161:F161" si="161">C161/(C160+C161)</f>
        <v>0.39130434782608697</v>
      </c>
      <c r="F161" s="22">
        <f t="shared" si="161"/>
        <v>0.26315789473684209</v>
      </c>
      <c r="I161" s="38"/>
      <c r="J161" s="21" t="s">
        <v>22</v>
      </c>
      <c r="K161" s="22">
        <f t="shared" si="130"/>
        <v>0.39130434782608697</v>
      </c>
      <c r="L161" s="22">
        <f t="shared" si="130"/>
        <v>0.26315789473684209</v>
      </c>
      <c r="P161" s="24"/>
      <c r="Q161" s="24"/>
      <c r="R161" s="24"/>
      <c r="S161" s="24"/>
    </row>
    <row r="162" spans="1:19" x14ac:dyDescent="0.15">
      <c r="A162" s="38">
        <v>81</v>
      </c>
      <c r="B162" s="21" t="s">
        <v>21</v>
      </c>
      <c r="C162" s="21">
        <f>[44]PARS_syn_stat!B162</f>
        <v>13</v>
      </c>
      <c r="D162" s="21">
        <f>[44]PARS_syn_stat!C162</f>
        <v>9</v>
      </c>
      <c r="E162" s="22">
        <f t="shared" ref="E162:F162" si="162">C162/(C162+C163)</f>
        <v>0.54166666666666663</v>
      </c>
      <c r="F162" s="22">
        <f t="shared" si="162"/>
        <v>0.69230769230769229</v>
      </c>
      <c r="I162" s="38">
        <v>81</v>
      </c>
      <c r="J162" s="21" t="s">
        <v>21</v>
      </c>
      <c r="K162" s="22">
        <f t="shared" si="130"/>
        <v>0.54166666666666663</v>
      </c>
      <c r="L162" s="22">
        <f t="shared" si="130"/>
        <v>0.69230769230769229</v>
      </c>
      <c r="P162" s="24"/>
      <c r="Q162" s="24"/>
      <c r="R162" s="24"/>
      <c r="S162" s="24"/>
    </row>
    <row r="163" spans="1:19" x14ac:dyDescent="0.15">
      <c r="A163" s="38"/>
      <c r="B163" s="21" t="s">
        <v>22</v>
      </c>
      <c r="C163" s="21">
        <f>[44]PARS_syn_stat!B163</f>
        <v>11</v>
      </c>
      <c r="D163" s="21">
        <f>[44]PARS_syn_stat!C163</f>
        <v>4</v>
      </c>
      <c r="E163" s="22">
        <f t="shared" ref="E163:F163" si="163">C163/(C162+C163)</f>
        <v>0.45833333333333331</v>
      </c>
      <c r="F163" s="22">
        <f t="shared" si="163"/>
        <v>0.30769230769230771</v>
      </c>
      <c r="I163" s="38"/>
      <c r="J163" s="21" t="s">
        <v>22</v>
      </c>
      <c r="K163" s="22">
        <f t="shared" si="130"/>
        <v>0.45833333333333331</v>
      </c>
      <c r="L163" s="22">
        <f t="shared" si="130"/>
        <v>0.30769230769230771</v>
      </c>
      <c r="P163" s="24"/>
      <c r="Q163" s="24"/>
      <c r="R163" s="24"/>
      <c r="S163" s="24"/>
    </row>
    <row r="164" spans="1:19" x14ac:dyDescent="0.15">
      <c r="A164" s="38">
        <v>82</v>
      </c>
      <c r="B164" s="21" t="s">
        <v>21</v>
      </c>
      <c r="C164" s="21">
        <f>[44]PARS_syn_stat!B164</f>
        <v>21</v>
      </c>
      <c r="D164" s="21">
        <f>[44]PARS_syn_stat!C164</f>
        <v>9</v>
      </c>
      <c r="E164" s="22">
        <f t="shared" ref="E164:F164" si="164">C164/(C164+C165)</f>
        <v>0.75</v>
      </c>
      <c r="F164" s="22">
        <f t="shared" si="164"/>
        <v>0.6</v>
      </c>
      <c r="I164" s="38">
        <v>82</v>
      </c>
      <c r="J164" s="21" t="s">
        <v>21</v>
      </c>
      <c r="K164" s="22">
        <f t="shared" si="130"/>
        <v>0.75</v>
      </c>
      <c r="L164" s="22">
        <f t="shared" si="130"/>
        <v>0.6</v>
      </c>
      <c r="P164" s="24"/>
      <c r="Q164" s="24"/>
      <c r="R164" s="24"/>
      <c r="S164" s="24"/>
    </row>
    <row r="165" spans="1:19" x14ac:dyDescent="0.15">
      <c r="A165" s="38"/>
      <c r="B165" s="21" t="s">
        <v>22</v>
      </c>
      <c r="C165" s="21">
        <f>[44]PARS_syn_stat!B165</f>
        <v>7</v>
      </c>
      <c r="D165" s="21">
        <f>[44]PARS_syn_stat!C165</f>
        <v>6</v>
      </c>
      <c r="E165" s="22">
        <f t="shared" ref="E165:F165" si="165">C165/(C164+C165)</f>
        <v>0.25</v>
      </c>
      <c r="F165" s="22">
        <f t="shared" si="165"/>
        <v>0.4</v>
      </c>
      <c r="I165" s="38"/>
      <c r="J165" s="21" t="s">
        <v>22</v>
      </c>
      <c r="K165" s="22">
        <f t="shared" si="130"/>
        <v>0.25</v>
      </c>
      <c r="L165" s="22">
        <f t="shared" si="130"/>
        <v>0.4</v>
      </c>
      <c r="P165" s="24"/>
      <c r="Q165" s="24"/>
      <c r="R165" s="24"/>
      <c r="S165" s="24"/>
    </row>
    <row r="166" spans="1:19" x14ac:dyDescent="0.15">
      <c r="A166" s="38">
        <v>83</v>
      </c>
      <c r="B166" s="21" t="s">
        <v>21</v>
      </c>
      <c r="C166" s="21">
        <f>[44]PARS_syn_stat!B166</f>
        <v>11</v>
      </c>
      <c r="D166" s="21">
        <f>[44]PARS_syn_stat!C166</f>
        <v>7</v>
      </c>
      <c r="E166" s="22">
        <f t="shared" ref="E166:F166" si="166">C166/(C166+C167)</f>
        <v>0.61111111111111116</v>
      </c>
      <c r="F166" s="22">
        <f t="shared" si="166"/>
        <v>0.58333333333333337</v>
      </c>
      <c r="I166" s="38">
        <v>83</v>
      </c>
      <c r="J166" s="21" t="s">
        <v>21</v>
      </c>
      <c r="K166" s="22">
        <f t="shared" si="130"/>
        <v>0.61111111111111116</v>
      </c>
      <c r="L166" s="22">
        <f t="shared" si="130"/>
        <v>0.58333333333333337</v>
      </c>
      <c r="P166" s="24"/>
      <c r="Q166" s="24"/>
      <c r="R166" s="24"/>
      <c r="S166" s="24"/>
    </row>
    <row r="167" spans="1:19" x14ac:dyDescent="0.15">
      <c r="A167" s="38"/>
      <c r="B167" s="21" t="s">
        <v>22</v>
      </c>
      <c r="C167" s="21">
        <f>[44]PARS_syn_stat!B167</f>
        <v>7</v>
      </c>
      <c r="D167" s="21">
        <f>[44]PARS_syn_stat!C167</f>
        <v>5</v>
      </c>
      <c r="E167" s="22">
        <f t="shared" ref="E167:F167" si="167">C167/(C166+C167)</f>
        <v>0.3888888888888889</v>
      </c>
      <c r="F167" s="22">
        <f t="shared" si="167"/>
        <v>0.41666666666666669</v>
      </c>
      <c r="I167" s="38"/>
      <c r="J167" s="21" t="s">
        <v>22</v>
      </c>
      <c r="K167" s="22">
        <f t="shared" si="130"/>
        <v>0.3888888888888889</v>
      </c>
      <c r="L167" s="22">
        <f t="shared" si="130"/>
        <v>0.41666666666666669</v>
      </c>
      <c r="P167" s="24"/>
      <c r="Q167" s="24"/>
      <c r="R167" s="24"/>
      <c r="S167" s="24"/>
    </row>
    <row r="168" spans="1:19" x14ac:dyDescent="0.15">
      <c r="A168" s="38">
        <v>84</v>
      </c>
      <c r="B168" s="21" t="s">
        <v>21</v>
      </c>
      <c r="C168" s="21">
        <f>[44]PARS_syn_stat!B168</f>
        <v>21</v>
      </c>
      <c r="D168" s="21">
        <f>[44]PARS_syn_stat!C168</f>
        <v>9</v>
      </c>
      <c r="E168" s="22">
        <f t="shared" ref="E168:F168" si="168">C168/(C168+C169)</f>
        <v>0.63636363636363635</v>
      </c>
      <c r="F168" s="22">
        <f t="shared" si="168"/>
        <v>0.45</v>
      </c>
      <c r="I168" s="38">
        <v>84</v>
      </c>
      <c r="J168" s="21" t="s">
        <v>21</v>
      </c>
      <c r="K168" s="22">
        <f t="shared" si="130"/>
        <v>0.63636363636363635</v>
      </c>
      <c r="L168" s="22">
        <f t="shared" si="130"/>
        <v>0.45</v>
      </c>
      <c r="P168" s="24"/>
      <c r="Q168" s="24"/>
      <c r="R168" s="24"/>
      <c r="S168" s="24"/>
    </row>
    <row r="169" spans="1:19" x14ac:dyDescent="0.15">
      <c r="A169" s="38"/>
      <c r="B169" s="21" t="s">
        <v>22</v>
      </c>
      <c r="C169" s="21">
        <f>[44]PARS_syn_stat!B169</f>
        <v>12</v>
      </c>
      <c r="D169" s="21">
        <f>[44]PARS_syn_stat!C169</f>
        <v>11</v>
      </c>
      <c r="E169" s="22">
        <f t="shared" ref="E169:F169" si="169">C169/(C168+C169)</f>
        <v>0.36363636363636365</v>
      </c>
      <c r="F169" s="22">
        <f t="shared" si="169"/>
        <v>0.55000000000000004</v>
      </c>
      <c r="I169" s="38"/>
      <c r="J169" s="21" t="s">
        <v>22</v>
      </c>
      <c r="K169" s="22">
        <f t="shared" si="130"/>
        <v>0.36363636363636365</v>
      </c>
      <c r="L169" s="22">
        <f t="shared" si="130"/>
        <v>0.55000000000000004</v>
      </c>
      <c r="P169" s="24"/>
      <c r="Q169" s="24"/>
      <c r="R169" s="24"/>
      <c r="S169" s="24"/>
    </row>
    <row r="170" spans="1:19" x14ac:dyDescent="0.15">
      <c r="A170" s="38">
        <v>85</v>
      </c>
      <c r="B170" s="21" t="s">
        <v>21</v>
      </c>
      <c r="C170" s="21">
        <f>[44]PARS_syn_stat!B170</f>
        <v>14</v>
      </c>
      <c r="D170" s="21">
        <f>[44]PARS_syn_stat!C170</f>
        <v>12</v>
      </c>
      <c r="E170" s="22">
        <f t="shared" ref="E170:F170" si="170">C170/(C170+C171)</f>
        <v>0.56000000000000005</v>
      </c>
      <c r="F170" s="22">
        <f t="shared" si="170"/>
        <v>0.54545454545454541</v>
      </c>
      <c r="I170" s="38">
        <v>85</v>
      </c>
      <c r="J170" s="21" t="s">
        <v>21</v>
      </c>
      <c r="K170" s="22">
        <f t="shared" si="130"/>
        <v>0.56000000000000005</v>
      </c>
      <c r="L170" s="22">
        <f t="shared" si="130"/>
        <v>0.54545454545454541</v>
      </c>
      <c r="P170" s="24"/>
      <c r="Q170" s="24"/>
      <c r="R170" s="24"/>
      <c r="S170" s="24"/>
    </row>
    <row r="171" spans="1:19" x14ac:dyDescent="0.15">
      <c r="A171" s="38"/>
      <c r="B171" s="21" t="s">
        <v>22</v>
      </c>
      <c r="C171" s="21">
        <f>[44]PARS_syn_stat!B171</f>
        <v>11</v>
      </c>
      <c r="D171" s="21">
        <f>[44]PARS_syn_stat!C171</f>
        <v>10</v>
      </c>
      <c r="E171" s="22">
        <f t="shared" ref="E171:F171" si="171">C171/(C170+C171)</f>
        <v>0.44</v>
      </c>
      <c r="F171" s="22">
        <f t="shared" si="171"/>
        <v>0.45454545454545453</v>
      </c>
      <c r="I171" s="38"/>
      <c r="J171" s="21" t="s">
        <v>22</v>
      </c>
      <c r="K171" s="22">
        <f t="shared" si="130"/>
        <v>0.44</v>
      </c>
      <c r="L171" s="22">
        <f t="shared" si="130"/>
        <v>0.45454545454545453</v>
      </c>
      <c r="P171" s="24"/>
      <c r="Q171" s="24"/>
      <c r="R171" s="24"/>
      <c r="S171" s="24"/>
    </row>
    <row r="172" spans="1:19" x14ac:dyDescent="0.15">
      <c r="A172" s="38">
        <v>86</v>
      </c>
      <c r="B172" s="21" t="s">
        <v>21</v>
      </c>
      <c r="C172" s="21">
        <f>[44]PARS_syn_stat!B172</f>
        <v>6</v>
      </c>
      <c r="D172" s="21">
        <f>[44]PARS_syn_stat!C172</f>
        <v>17</v>
      </c>
      <c r="E172" s="22">
        <f t="shared" ref="E172:F172" si="172">C172/(C172+C173)</f>
        <v>0.35294117647058826</v>
      </c>
      <c r="F172" s="22">
        <f t="shared" si="172"/>
        <v>0.73913043478260865</v>
      </c>
      <c r="I172" s="38">
        <v>86</v>
      </c>
      <c r="J172" s="21" t="s">
        <v>21</v>
      </c>
      <c r="K172" s="22">
        <f t="shared" si="130"/>
        <v>0.35294117647058826</v>
      </c>
      <c r="L172" s="22">
        <f t="shared" si="130"/>
        <v>0.73913043478260865</v>
      </c>
      <c r="P172" s="24"/>
      <c r="Q172" s="24"/>
      <c r="R172" s="24"/>
      <c r="S172" s="24"/>
    </row>
    <row r="173" spans="1:19" x14ac:dyDescent="0.15">
      <c r="A173" s="38"/>
      <c r="B173" s="21" t="s">
        <v>22</v>
      </c>
      <c r="C173" s="21">
        <f>[44]PARS_syn_stat!B173</f>
        <v>11</v>
      </c>
      <c r="D173" s="21">
        <f>[44]PARS_syn_stat!C173</f>
        <v>6</v>
      </c>
      <c r="E173" s="22">
        <f t="shared" ref="E173:F173" si="173">C173/(C172+C173)</f>
        <v>0.6470588235294118</v>
      </c>
      <c r="F173" s="22">
        <f t="shared" si="173"/>
        <v>0.2608695652173913</v>
      </c>
      <c r="I173" s="38"/>
      <c r="J173" s="21" t="s">
        <v>22</v>
      </c>
      <c r="K173" s="22">
        <f t="shared" si="130"/>
        <v>0.6470588235294118</v>
      </c>
      <c r="L173" s="22">
        <f t="shared" si="130"/>
        <v>0.2608695652173913</v>
      </c>
      <c r="P173" s="24"/>
      <c r="Q173" s="24"/>
      <c r="R173" s="24"/>
      <c r="S173" s="24"/>
    </row>
    <row r="174" spans="1:19" x14ac:dyDescent="0.15">
      <c r="A174" s="38">
        <v>87</v>
      </c>
      <c r="B174" s="21" t="s">
        <v>21</v>
      </c>
      <c r="C174" s="21">
        <f>[44]PARS_syn_stat!B174</f>
        <v>13</v>
      </c>
      <c r="D174" s="21">
        <f>[44]PARS_syn_stat!C174</f>
        <v>8</v>
      </c>
      <c r="E174" s="22">
        <f t="shared" ref="E174:F174" si="174">C174/(C174+C175)</f>
        <v>0.76470588235294112</v>
      </c>
      <c r="F174" s="22">
        <f t="shared" si="174"/>
        <v>0.53333333333333333</v>
      </c>
      <c r="I174" s="38">
        <v>87</v>
      </c>
      <c r="J174" s="21" t="s">
        <v>21</v>
      </c>
      <c r="K174" s="22">
        <f t="shared" si="130"/>
        <v>0.76470588235294112</v>
      </c>
      <c r="L174" s="22">
        <f t="shared" si="130"/>
        <v>0.53333333333333333</v>
      </c>
      <c r="P174" s="24"/>
      <c r="Q174" s="24"/>
      <c r="R174" s="24"/>
      <c r="S174" s="24"/>
    </row>
    <row r="175" spans="1:19" x14ac:dyDescent="0.15">
      <c r="A175" s="38"/>
      <c r="B175" s="21" t="s">
        <v>22</v>
      </c>
      <c r="C175" s="21">
        <f>[44]PARS_syn_stat!B175</f>
        <v>4</v>
      </c>
      <c r="D175" s="21">
        <f>[44]PARS_syn_stat!C175</f>
        <v>7</v>
      </c>
      <c r="E175" s="22">
        <f t="shared" ref="E175:F175" si="175">C175/(C174+C175)</f>
        <v>0.23529411764705882</v>
      </c>
      <c r="F175" s="22">
        <f t="shared" si="175"/>
        <v>0.46666666666666667</v>
      </c>
      <c r="I175" s="38"/>
      <c r="J175" s="21" t="s">
        <v>22</v>
      </c>
      <c r="K175" s="22">
        <f t="shared" si="130"/>
        <v>0.23529411764705882</v>
      </c>
      <c r="L175" s="22">
        <f t="shared" si="130"/>
        <v>0.46666666666666667</v>
      </c>
      <c r="P175" s="24"/>
      <c r="Q175" s="24"/>
      <c r="R175" s="24"/>
      <c r="S175" s="24"/>
    </row>
    <row r="176" spans="1:19" x14ac:dyDescent="0.15">
      <c r="A176" s="38">
        <v>88</v>
      </c>
      <c r="B176" s="21" t="s">
        <v>21</v>
      </c>
      <c r="C176" s="21">
        <f>[44]PARS_syn_stat!B176</f>
        <v>17</v>
      </c>
      <c r="D176" s="21">
        <f>[44]PARS_syn_stat!C176</f>
        <v>14</v>
      </c>
      <c r="E176" s="22">
        <f t="shared" ref="E176:F176" si="176">C176/(C176+C177)</f>
        <v>0.77272727272727271</v>
      </c>
      <c r="F176" s="22">
        <f t="shared" si="176"/>
        <v>0.53846153846153844</v>
      </c>
      <c r="I176" s="38">
        <v>88</v>
      </c>
      <c r="J176" s="21" t="s">
        <v>21</v>
      </c>
      <c r="K176" s="22">
        <f t="shared" si="130"/>
        <v>0.77272727272727271</v>
      </c>
      <c r="L176" s="22">
        <f t="shared" si="130"/>
        <v>0.53846153846153844</v>
      </c>
      <c r="P176" s="24"/>
      <c r="Q176" s="24"/>
      <c r="R176" s="24"/>
      <c r="S176" s="24"/>
    </row>
    <row r="177" spans="1:19" x14ac:dyDescent="0.15">
      <c r="A177" s="38"/>
      <c r="B177" s="21" t="s">
        <v>22</v>
      </c>
      <c r="C177" s="21">
        <f>[44]PARS_syn_stat!B177</f>
        <v>5</v>
      </c>
      <c r="D177" s="21">
        <f>[44]PARS_syn_stat!C177</f>
        <v>12</v>
      </c>
      <c r="E177" s="22">
        <f t="shared" ref="E177:F177" si="177">C177/(C176+C177)</f>
        <v>0.22727272727272727</v>
      </c>
      <c r="F177" s="22">
        <f t="shared" si="177"/>
        <v>0.46153846153846156</v>
      </c>
      <c r="I177" s="38"/>
      <c r="J177" s="21" t="s">
        <v>22</v>
      </c>
      <c r="K177" s="22">
        <f t="shared" si="130"/>
        <v>0.22727272727272727</v>
      </c>
      <c r="L177" s="22">
        <f t="shared" si="130"/>
        <v>0.46153846153846156</v>
      </c>
      <c r="P177" s="24"/>
      <c r="Q177" s="24"/>
      <c r="R177" s="24"/>
      <c r="S177" s="24"/>
    </row>
    <row r="178" spans="1:19" x14ac:dyDescent="0.15">
      <c r="A178" s="38">
        <v>89</v>
      </c>
      <c r="B178" s="21" t="s">
        <v>21</v>
      </c>
      <c r="C178" s="21">
        <f>[44]PARS_syn_stat!B178</f>
        <v>11</v>
      </c>
      <c r="D178" s="21">
        <f>[44]PARS_syn_stat!C178</f>
        <v>10</v>
      </c>
      <c r="E178" s="22">
        <f t="shared" ref="E178:F178" si="178">C178/(C178+C179)</f>
        <v>0.52380952380952384</v>
      </c>
      <c r="F178" s="22">
        <f t="shared" si="178"/>
        <v>0.55555555555555558</v>
      </c>
      <c r="I178" s="38">
        <v>89</v>
      </c>
      <c r="J178" s="21" t="s">
        <v>21</v>
      </c>
      <c r="K178" s="22">
        <f t="shared" si="130"/>
        <v>0.52380952380952384</v>
      </c>
      <c r="L178" s="22">
        <f t="shared" si="130"/>
        <v>0.55555555555555558</v>
      </c>
      <c r="P178" s="24"/>
      <c r="Q178" s="24"/>
      <c r="R178" s="24"/>
      <c r="S178" s="24"/>
    </row>
    <row r="179" spans="1:19" x14ac:dyDescent="0.15">
      <c r="A179" s="38"/>
      <c r="B179" s="21" t="s">
        <v>22</v>
      </c>
      <c r="C179" s="21">
        <f>[44]PARS_syn_stat!B179</f>
        <v>10</v>
      </c>
      <c r="D179" s="21">
        <f>[44]PARS_syn_stat!C179</f>
        <v>8</v>
      </c>
      <c r="E179" s="22">
        <f t="shared" ref="E179:F179" si="179">C179/(C178+C179)</f>
        <v>0.47619047619047616</v>
      </c>
      <c r="F179" s="22">
        <f t="shared" si="179"/>
        <v>0.44444444444444442</v>
      </c>
      <c r="I179" s="38"/>
      <c r="J179" s="21" t="s">
        <v>22</v>
      </c>
      <c r="K179" s="22">
        <f t="shared" si="130"/>
        <v>0.47619047619047616</v>
      </c>
      <c r="L179" s="22">
        <f t="shared" si="130"/>
        <v>0.44444444444444442</v>
      </c>
      <c r="P179" s="24"/>
      <c r="Q179" s="24"/>
      <c r="R179" s="24"/>
      <c r="S179" s="24"/>
    </row>
    <row r="180" spans="1:19" x14ac:dyDescent="0.15">
      <c r="A180" s="38">
        <v>90</v>
      </c>
      <c r="B180" s="21" t="s">
        <v>21</v>
      </c>
      <c r="C180" s="21">
        <f>[44]PARS_syn_stat!B180</f>
        <v>10</v>
      </c>
      <c r="D180" s="21">
        <f>[44]PARS_syn_stat!C180</f>
        <v>11</v>
      </c>
      <c r="E180" s="22">
        <f t="shared" ref="E180:F180" si="180">C180/(C180+C181)</f>
        <v>0.45454545454545453</v>
      </c>
      <c r="F180" s="22">
        <f t="shared" si="180"/>
        <v>0.55000000000000004</v>
      </c>
      <c r="I180" s="38">
        <v>90</v>
      </c>
      <c r="J180" s="21" t="s">
        <v>21</v>
      </c>
      <c r="K180" s="22">
        <f t="shared" si="130"/>
        <v>0.45454545454545453</v>
      </c>
      <c r="L180" s="22">
        <f t="shared" si="130"/>
        <v>0.55000000000000004</v>
      </c>
      <c r="P180" s="24"/>
      <c r="Q180" s="24"/>
      <c r="R180" s="24"/>
      <c r="S180" s="24"/>
    </row>
    <row r="181" spans="1:19" x14ac:dyDescent="0.15">
      <c r="A181" s="38"/>
      <c r="B181" s="21" t="s">
        <v>22</v>
      </c>
      <c r="C181" s="21">
        <f>[44]PARS_syn_stat!B181</f>
        <v>12</v>
      </c>
      <c r="D181" s="21">
        <f>[44]PARS_syn_stat!C181</f>
        <v>9</v>
      </c>
      <c r="E181" s="22">
        <f t="shared" ref="E181:F181" si="181">C181/(C180+C181)</f>
        <v>0.54545454545454541</v>
      </c>
      <c r="F181" s="22">
        <f t="shared" si="181"/>
        <v>0.45</v>
      </c>
      <c r="I181" s="38"/>
      <c r="J181" s="21" t="s">
        <v>22</v>
      </c>
      <c r="K181" s="22">
        <f t="shared" si="130"/>
        <v>0.54545454545454541</v>
      </c>
      <c r="L181" s="22">
        <f t="shared" si="130"/>
        <v>0.45</v>
      </c>
      <c r="P181" s="24"/>
      <c r="Q181" s="24"/>
      <c r="R181" s="24"/>
      <c r="S181" s="24"/>
    </row>
    <row r="182" spans="1:19" x14ac:dyDescent="0.15">
      <c r="A182" s="38">
        <v>91</v>
      </c>
      <c r="B182" s="21" t="s">
        <v>21</v>
      </c>
      <c r="C182" s="21">
        <f>[44]PARS_syn_stat!B182</f>
        <v>13</v>
      </c>
      <c r="D182" s="21">
        <f>[44]PARS_syn_stat!C182</f>
        <v>8</v>
      </c>
      <c r="E182" s="22">
        <f t="shared" ref="E182:F182" si="182">C182/(C182+C183)</f>
        <v>0.65</v>
      </c>
      <c r="F182" s="22">
        <f t="shared" si="182"/>
        <v>0.53333333333333333</v>
      </c>
      <c r="I182" s="38">
        <v>91</v>
      </c>
      <c r="J182" s="21" t="s">
        <v>21</v>
      </c>
      <c r="K182" s="22">
        <f t="shared" si="130"/>
        <v>0.65</v>
      </c>
      <c r="L182" s="22">
        <f t="shared" si="130"/>
        <v>0.53333333333333333</v>
      </c>
      <c r="P182" s="24"/>
      <c r="Q182" s="24"/>
      <c r="R182" s="24"/>
      <c r="S182" s="24"/>
    </row>
    <row r="183" spans="1:19" x14ac:dyDescent="0.15">
      <c r="A183" s="38"/>
      <c r="B183" s="21" t="s">
        <v>22</v>
      </c>
      <c r="C183" s="21">
        <f>[44]PARS_syn_stat!B183</f>
        <v>7</v>
      </c>
      <c r="D183" s="21">
        <f>[44]PARS_syn_stat!C183</f>
        <v>7</v>
      </c>
      <c r="E183" s="22">
        <f t="shared" ref="E183:F183" si="183">C183/(C182+C183)</f>
        <v>0.35</v>
      </c>
      <c r="F183" s="22">
        <f t="shared" si="183"/>
        <v>0.46666666666666667</v>
      </c>
      <c r="I183" s="38"/>
      <c r="J183" s="21" t="s">
        <v>22</v>
      </c>
      <c r="K183" s="22">
        <f t="shared" si="130"/>
        <v>0.35</v>
      </c>
      <c r="L183" s="22">
        <f t="shared" si="130"/>
        <v>0.46666666666666667</v>
      </c>
      <c r="P183" s="24"/>
      <c r="Q183" s="24"/>
      <c r="R183" s="24"/>
      <c r="S183" s="24"/>
    </row>
    <row r="184" spans="1:19" x14ac:dyDescent="0.15">
      <c r="A184" s="38">
        <v>92</v>
      </c>
      <c r="B184" s="21" t="s">
        <v>21</v>
      </c>
      <c r="C184" s="21">
        <f>[44]PARS_syn_stat!B184</f>
        <v>14</v>
      </c>
      <c r="D184" s="21">
        <f>[44]PARS_syn_stat!C184</f>
        <v>10</v>
      </c>
      <c r="E184" s="22">
        <f t="shared" ref="E184:F184" si="184">C184/(C184+C185)</f>
        <v>0.7</v>
      </c>
      <c r="F184" s="22">
        <f t="shared" si="184"/>
        <v>0.66666666666666663</v>
      </c>
      <c r="I184" s="38">
        <v>92</v>
      </c>
      <c r="J184" s="21" t="s">
        <v>21</v>
      </c>
      <c r="K184" s="22">
        <f t="shared" si="130"/>
        <v>0.7</v>
      </c>
      <c r="L184" s="22">
        <f t="shared" si="130"/>
        <v>0.66666666666666663</v>
      </c>
      <c r="P184" s="24"/>
      <c r="Q184" s="24"/>
      <c r="R184" s="24"/>
      <c r="S184" s="24"/>
    </row>
    <row r="185" spans="1:19" x14ac:dyDescent="0.15">
      <c r="A185" s="38"/>
      <c r="B185" s="21" t="s">
        <v>22</v>
      </c>
      <c r="C185" s="21">
        <f>[44]PARS_syn_stat!B185</f>
        <v>6</v>
      </c>
      <c r="D185" s="21">
        <f>[44]PARS_syn_stat!C185</f>
        <v>5</v>
      </c>
      <c r="E185" s="22">
        <f t="shared" ref="E185:F185" si="185">C185/(C184+C185)</f>
        <v>0.3</v>
      </c>
      <c r="F185" s="22">
        <f t="shared" si="185"/>
        <v>0.33333333333333331</v>
      </c>
      <c r="I185" s="38"/>
      <c r="J185" s="21" t="s">
        <v>22</v>
      </c>
      <c r="K185" s="22">
        <f t="shared" si="130"/>
        <v>0.3</v>
      </c>
      <c r="L185" s="22">
        <f t="shared" si="130"/>
        <v>0.33333333333333331</v>
      </c>
      <c r="P185" s="24"/>
      <c r="Q185" s="24"/>
      <c r="R185" s="24"/>
      <c r="S185" s="24"/>
    </row>
    <row r="186" spans="1:19" x14ac:dyDescent="0.15">
      <c r="A186" s="38">
        <v>93</v>
      </c>
      <c r="B186" s="21" t="s">
        <v>21</v>
      </c>
      <c r="C186" s="21">
        <f>[44]PARS_syn_stat!B186</f>
        <v>17</v>
      </c>
      <c r="D186" s="21">
        <f>[44]PARS_syn_stat!C186</f>
        <v>11</v>
      </c>
      <c r="E186" s="22">
        <f t="shared" ref="E186:F186" si="186">C186/(C186+C187)</f>
        <v>0.77272727272727271</v>
      </c>
      <c r="F186" s="22">
        <f t="shared" si="186"/>
        <v>0.61111111111111116</v>
      </c>
      <c r="I186" s="38">
        <v>93</v>
      </c>
      <c r="J186" s="21" t="s">
        <v>21</v>
      </c>
      <c r="K186" s="22">
        <f t="shared" si="130"/>
        <v>0.77272727272727271</v>
      </c>
      <c r="L186" s="22">
        <f t="shared" si="130"/>
        <v>0.61111111111111116</v>
      </c>
      <c r="P186" s="24"/>
      <c r="Q186" s="24"/>
      <c r="R186" s="24"/>
      <c r="S186" s="24"/>
    </row>
    <row r="187" spans="1:19" x14ac:dyDescent="0.15">
      <c r="A187" s="38"/>
      <c r="B187" s="21" t="s">
        <v>22</v>
      </c>
      <c r="C187" s="21">
        <f>[44]PARS_syn_stat!B187</f>
        <v>5</v>
      </c>
      <c r="D187" s="21">
        <f>[44]PARS_syn_stat!C187</f>
        <v>7</v>
      </c>
      <c r="E187" s="22">
        <f t="shared" ref="E187:F187" si="187">C187/(C186+C187)</f>
        <v>0.22727272727272727</v>
      </c>
      <c r="F187" s="22">
        <f t="shared" si="187"/>
        <v>0.3888888888888889</v>
      </c>
      <c r="I187" s="38"/>
      <c r="J187" s="21" t="s">
        <v>22</v>
      </c>
      <c r="K187" s="22">
        <f t="shared" si="130"/>
        <v>0.22727272727272727</v>
      </c>
      <c r="L187" s="22">
        <f t="shared" si="130"/>
        <v>0.3888888888888889</v>
      </c>
      <c r="P187" s="24"/>
      <c r="Q187" s="24"/>
      <c r="R187" s="24"/>
      <c r="S187" s="24"/>
    </row>
    <row r="188" spans="1:19" x14ac:dyDescent="0.15">
      <c r="A188" s="38">
        <v>94</v>
      </c>
      <c r="B188" s="21" t="s">
        <v>21</v>
      </c>
      <c r="C188" s="21">
        <f>[44]PARS_syn_stat!B188</f>
        <v>8</v>
      </c>
      <c r="D188" s="21">
        <f>[44]PARS_syn_stat!C188</f>
        <v>7</v>
      </c>
      <c r="E188" s="22">
        <f t="shared" ref="E188:F188" si="188">C188/(C188+C189)</f>
        <v>0.53333333333333333</v>
      </c>
      <c r="F188" s="22">
        <f t="shared" si="188"/>
        <v>0.53846153846153844</v>
      </c>
      <c r="I188" s="38">
        <v>94</v>
      </c>
      <c r="J188" s="21" t="s">
        <v>21</v>
      </c>
      <c r="K188" s="22">
        <f t="shared" si="130"/>
        <v>0.53333333333333333</v>
      </c>
      <c r="L188" s="22">
        <f t="shared" si="130"/>
        <v>0.53846153846153844</v>
      </c>
      <c r="P188" s="24"/>
      <c r="Q188" s="24"/>
      <c r="R188" s="24"/>
      <c r="S188" s="24"/>
    </row>
    <row r="189" spans="1:19" x14ac:dyDescent="0.15">
      <c r="A189" s="38"/>
      <c r="B189" s="21" t="s">
        <v>22</v>
      </c>
      <c r="C189" s="21">
        <f>[44]PARS_syn_stat!B189</f>
        <v>7</v>
      </c>
      <c r="D189" s="21">
        <f>[44]PARS_syn_stat!C189</f>
        <v>6</v>
      </c>
      <c r="E189" s="22">
        <f t="shared" ref="E189:F189" si="189">C189/(C188+C189)</f>
        <v>0.46666666666666667</v>
      </c>
      <c r="F189" s="22">
        <f t="shared" si="189"/>
        <v>0.46153846153846156</v>
      </c>
      <c r="I189" s="38"/>
      <c r="J189" s="21" t="s">
        <v>22</v>
      </c>
      <c r="K189" s="22">
        <f t="shared" si="130"/>
        <v>0.46666666666666667</v>
      </c>
      <c r="L189" s="22">
        <f t="shared" si="130"/>
        <v>0.46153846153846156</v>
      </c>
      <c r="P189" s="24"/>
      <c r="Q189" s="24"/>
      <c r="R189" s="24"/>
      <c r="S189" s="24"/>
    </row>
    <row r="190" spans="1:19" x14ac:dyDescent="0.15">
      <c r="A190" s="38">
        <v>95</v>
      </c>
      <c r="B190" s="21" t="s">
        <v>21</v>
      </c>
      <c r="C190" s="21">
        <f>[44]PARS_syn_stat!B190</f>
        <v>11</v>
      </c>
      <c r="D190" s="21">
        <f>[44]PARS_syn_stat!C190</f>
        <v>13</v>
      </c>
      <c r="E190" s="22">
        <f t="shared" ref="E190:F190" si="190">C190/(C190+C191)</f>
        <v>0.57894736842105265</v>
      </c>
      <c r="F190" s="22">
        <f t="shared" si="190"/>
        <v>0.56521739130434778</v>
      </c>
      <c r="I190" s="38">
        <v>95</v>
      </c>
      <c r="J190" s="21" t="s">
        <v>21</v>
      </c>
      <c r="K190" s="22">
        <f t="shared" si="130"/>
        <v>0.57894736842105265</v>
      </c>
      <c r="L190" s="22">
        <f t="shared" si="130"/>
        <v>0.56521739130434778</v>
      </c>
      <c r="P190" s="24"/>
      <c r="Q190" s="24"/>
      <c r="R190" s="24"/>
      <c r="S190" s="24"/>
    </row>
    <row r="191" spans="1:19" x14ac:dyDescent="0.15">
      <c r="A191" s="38"/>
      <c r="B191" s="21" t="s">
        <v>22</v>
      </c>
      <c r="C191" s="21">
        <f>[44]PARS_syn_stat!B191</f>
        <v>8</v>
      </c>
      <c r="D191" s="21">
        <f>[44]PARS_syn_stat!C191</f>
        <v>10</v>
      </c>
      <c r="E191" s="22">
        <f t="shared" ref="E191:F191" si="191">C191/(C190+C191)</f>
        <v>0.42105263157894735</v>
      </c>
      <c r="F191" s="22">
        <f t="shared" si="191"/>
        <v>0.43478260869565216</v>
      </c>
      <c r="I191" s="38"/>
      <c r="J191" s="21" t="s">
        <v>22</v>
      </c>
      <c r="K191" s="22">
        <f t="shared" si="130"/>
        <v>0.42105263157894735</v>
      </c>
      <c r="L191" s="22">
        <f t="shared" si="130"/>
        <v>0.43478260869565216</v>
      </c>
      <c r="P191" s="24"/>
      <c r="Q191" s="24"/>
      <c r="R191" s="24"/>
      <c r="S191" s="24"/>
    </row>
    <row r="192" spans="1:19" x14ac:dyDescent="0.15">
      <c r="A192" s="38">
        <v>96</v>
      </c>
      <c r="B192" s="21" t="s">
        <v>21</v>
      </c>
      <c r="C192" s="21">
        <f>[44]PARS_syn_stat!B192</f>
        <v>14</v>
      </c>
      <c r="D192" s="21">
        <f>[44]PARS_syn_stat!C192</f>
        <v>15</v>
      </c>
      <c r="E192" s="22">
        <f t="shared" ref="E192:F192" si="192">C192/(C192+C193)</f>
        <v>0.63636363636363635</v>
      </c>
      <c r="F192" s="22">
        <f t="shared" si="192"/>
        <v>0.41666666666666669</v>
      </c>
      <c r="I192" s="38">
        <v>96</v>
      </c>
      <c r="J192" s="21" t="s">
        <v>21</v>
      </c>
      <c r="K192" s="22">
        <f t="shared" si="130"/>
        <v>0.63636363636363635</v>
      </c>
      <c r="L192" s="22">
        <f t="shared" si="130"/>
        <v>0.41666666666666669</v>
      </c>
      <c r="P192" s="24"/>
      <c r="Q192" s="24"/>
      <c r="R192" s="24"/>
      <c r="S192" s="24"/>
    </row>
    <row r="193" spans="1:19" x14ac:dyDescent="0.15">
      <c r="A193" s="38"/>
      <c r="B193" s="21" t="s">
        <v>22</v>
      </c>
      <c r="C193" s="21">
        <f>[44]PARS_syn_stat!B193</f>
        <v>8</v>
      </c>
      <c r="D193" s="21">
        <f>[44]PARS_syn_stat!C193</f>
        <v>21</v>
      </c>
      <c r="E193" s="22">
        <f t="shared" ref="E193:F193" si="193">C193/(C192+C193)</f>
        <v>0.36363636363636365</v>
      </c>
      <c r="F193" s="22">
        <f t="shared" si="193"/>
        <v>0.58333333333333337</v>
      </c>
      <c r="I193" s="38"/>
      <c r="J193" s="21" t="s">
        <v>22</v>
      </c>
      <c r="K193" s="22">
        <f t="shared" si="130"/>
        <v>0.36363636363636365</v>
      </c>
      <c r="L193" s="22">
        <f t="shared" si="130"/>
        <v>0.58333333333333337</v>
      </c>
      <c r="P193" s="24"/>
      <c r="Q193" s="24"/>
      <c r="R193" s="24"/>
      <c r="S193" s="24"/>
    </row>
    <row r="194" spans="1:19" x14ac:dyDescent="0.15">
      <c r="A194" s="38">
        <v>97</v>
      </c>
      <c r="B194" s="21" t="s">
        <v>21</v>
      </c>
      <c r="C194" s="21">
        <f>[44]PARS_syn_stat!B194</f>
        <v>17</v>
      </c>
      <c r="D194" s="21">
        <f>[44]PARS_syn_stat!C194</f>
        <v>11</v>
      </c>
      <c r="E194" s="22">
        <f t="shared" ref="E194:F194" si="194">C194/(C194+C195)</f>
        <v>0.65384615384615385</v>
      </c>
      <c r="F194" s="22">
        <f t="shared" si="194"/>
        <v>0.6470588235294118</v>
      </c>
      <c r="I194" s="38">
        <v>97</v>
      </c>
      <c r="J194" s="21" t="s">
        <v>21</v>
      </c>
      <c r="K194" s="22">
        <f t="shared" ref="K194:L255" si="195">E194</f>
        <v>0.65384615384615385</v>
      </c>
      <c r="L194" s="22">
        <f t="shared" si="195"/>
        <v>0.6470588235294118</v>
      </c>
      <c r="P194" s="24"/>
      <c r="Q194" s="24"/>
      <c r="R194" s="24"/>
      <c r="S194" s="24"/>
    </row>
    <row r="195" spans="1:19" x14ac:dyDescent="0.15">
      <c r="A195" s="38"/>
      <c r="B195" s="21" t="s">
        <v>22</v>
      </c>
      <c r="C195" s="21">
        <f>[44]PARS_syn_stat!B195</f>
        <v>9</v>
      </c>
      <c r="D195" s="21">
        <f>[44]PARS_syn_stat!C195</f>
        <v>6</v>
      </c>
      <c r="E195" s="22">
        <f t="shared" ref="E195:F195" si="196">C195/(C194+C195)</f>
        <v>0.34615384615384615</v>
      </c>
      <c r="F195" s="22">
        <f t="shared" si="196"/>
        <v>0.35294117647058826</v>
      </c>
      <c r="I195" s="38"/>
      <c r="J195" s="21" t="s">
        <v>22</v>
      </c>
      <c r="K195" s="22">
        <f t="shared" si="195"/>
        <v>0.34615384615384615</v>
      </c>
      <c r="L195" s="22">
        <f t="shared" si="195"/>
        <v>0.35294117647058826</v>
      </c>
      <c r="P195" s="24"/>
      <c r="Q195" s="24"/>
      <c r="R195" s="24"/>
      <c r="S195" s="24"/>
    </row>
    <row r="196" spans="1:19" x14ac:dyDescent="0.15">
      <c r="A196" s="38">
        <v>98</v>
      </c>
      <c r="B196" s="21" t="s">
        <v>21</v>
      </c>
      <c r="C196" s="21">
        <f>[44]PARS_syn_stat!B196</f>
        <v>24</v>
      </c>
      <c r="D196" s="21">
        <f>[44]PARS_syn_stat!C196</f>
        <v>18</v>
      </c>
      <c r="E196" s="22">
        <f t="shared" ref="E196:F196" si="197">C196/(C196+C197)</f>
        <v>0.63157894736842102</v>
      </c>
      <c r="F196" s="22">
        <f t="shared" si="197"/>
        <v>0.69230769230769229</v>
      </c>
      <c r="I196" s="38">
        <v>98</v>
      </c>
      <c r="J196" s="21" t="s">
        <v>21</v>
      </c>
      <c r="K196" s="22">
        <f t="shared" si="195"/>
        <v>0.63157894736842102</v>
      </c>
      <c r="L196" s="22">
        <f t="shared" si="195"/>
        <v>0.69230769230769229</v>
      </c>
      <c r="P196" s="24"/>
      <c r="Q196" s="24"/>
      <c r="R196" s="24"/>
      <c r="S196" s="24"/>
    </row>
    <row r="197" spans="1:19" x14ac:dyDescent="0.15">
      <c r="A197" s="38"/>
      <c r="B197" s="21" t="s">
        <v>22</v>
      </c>
      <c r="C197" s="21">
        <f>[44]PARS_syn_stat!B197</f>
        <v>14</v>
      </c>
      <c r="D197" s="21">
        <f>[44]PARS_syn_stat!C197</f>
        <v>8</v>
      </c>
      <c r="E197" s="22">
        <f t="shared" ref="E197:F197" si="198">C197/(C196+C197)</f>
        <v>0.36842105263157893</v>
      </c>
      <c r="F197" s="22">
        <f t="shared" si="198"/>
        <v>0.30769230769230771</v>
      </c>
      <c r="I197" s="38"/>
      <c r="J197" s="21" t="s">
        <v>22</v>
      </c>
      <c r="K197" s="22">
        <f t="shared" si="195"/>
        <v>0.36842105263157893</v>
      </c>
      <c r="L197" s="22">
        <f t="shared" si="195"/>
        <v>0.30769230769230771</v>
      </c>
      <c r="P197" s="24"/>
      <c r="Q197" s="24"/>
      <c r="R197" s="24"/>
      <c r="S197" s="24"/>
    </row>
    <row r="198" spans="1:19" x14ac:dyDescent="0.15">
      <c r="A198" s="38">
        <v>99</v>
      </c>
      <c r="B198" s="21" t="s">
        <v>21</v>
      </c>
      <c r="C198" s="21">
        <f>[44]PARS_syn_stat!B198</f>
        <v>15</v>
      </c>
      <c r="D198" s="21">
        <f>[44]PARS_syn_stat!C198</f>
        <v>13</v>
      </c>
      <c r="E198" s="22">
        <f t="shared" ref="E198:F198" si="199">C198/(C198+C199)</f>
        <v>0.5357142857142857</v>
      </c>
      <c r="F198" s="22">
        <f t="shared" si="199"/>
        <v>0.54166666666666663</v>
      </c>
      <c r="I198" s="38">
        <v>99</v>
      </c>
      <c r="J198" s="21" t="s">
        <v>21</v>
      </c>
      <c r="K198" s="22">
        <f t="shared" si="195"/>
        <v>0.5357142857142857</v>
      </c>
      <c r="L198" s="22">
        <f t="shared" si="195"/>
        <v>0.54166666666666663</v>
      </c>
      <c r="P198" s="24"/>
      <c r="Q198" s="24"/>
      <c r="R198" s="24"/>
      <c r="S198" s="24"/>
    </row>
    <row r="199" spans="1:19" x14ac:dyDescent="0.15">
      <c r="A199" s="38"/>
      <c r="B199" s="21" t="s">
        <v>22</v>
      </c>
      <c r="C199" s="21">
        <f>[44]PARS_syn_stat!B199</f>
        <v>13</v>
      </c>
      <c r="D199" s="21">
        <f>[44]PARS_syn_stat!C199</f>
        <v>11</v>
      </c>
      <c r="E199" s="22">
        <f t="shared" ref="E199:F199" si="200">C199/(C198+C199)</f>
        <v>0.4642857142857143</v>
      </c>
      <c r="F199" s="22">
        <f t="shared" si="200"/>
        <v>0.45833333333333331</v>
      </c>
      <c r="I199" s="38"/>
      <c r="J199" s="21" t="s">
        <v>22</v>
      </c>
      <c r="K199" s="22">
        <f t="shared" si="195"/>
        <v>0.4642857142857143</v>
      </c>
      <c r="L199" s="22">
        <f t="shared" si="195"/>
        <v>0.45833333333333331</v>
      </c>
      <c r="P199" s="24"/>
      <c r="Q199" s="24"/>
      <c r="R199" s="24"/>
      <c r="S199" s="24"/>
    </row>
    <row r="200" spans="1:19" x14ac:dyDescent="0.15">
      <c r="A200" s="38">
        <v>100</v>
      </c>
      <c r="B200" s="21" t="s">
        <v>21</v>
      </c>
      <c r="C200" s="21">
        <f>[44]PARS_syn_stat!B200</f>
        <v>13</v>
      </c>
      <c r="D200" s="21">
        <f>[44]PARS_syn_stat!C200</f>
        <v>26</v>
      </c>
      <c r="E200" s="22">
        <f t="shared" ref="E200:F200" si="201">C200/(C200+C201)</f>
        <v>0.56521739130434778</v>
      </c>
      <c r="F200" s="22">
        <f t="shared" si="201"/>
        <v>0.65</v>
      </c>
      <c r="I200" s="38">
        <v>100</v>
      </c>
      <c r="J200" s="21" t="s">
        <v>21</v>
      </c>
      <c r="K200" s="22">
        <f t="shared" si="195"/>
        <v>0.56521739130434778</v>
      </c>
      <c r="L200" s="22">
        <f t="shared" si="195"/>
        <v>0.65</v>
      </c>
      <c r="P200" s="24"/>
      <c r="Q200" s="24"/>
      <c r="R200" s="24"/>
      <c r="S200" s="24"/>
    </row>
    <row r="201" spans="1:19" x14ac:dyDescent="0.15">
      <c r="A201" s="38"/>
      <c r="B201" s="21" t="s">
        <v>22</v>
      </c>
      <c r="C201" s="21">
        <f>[44]PARS_syn_stat!B201</f>
        <v>10</v>
      </c>
      <c r="D201" s="21">
        <f>[44]PARS_syn_stat!C201</f>
        <v>14</v>
      </c>
      <c r="E201" s="22">
        <f t="shared" ref="E201:F201" si="202">C201/(C200+C201)</f>
        <v>0.43478260869565216</v>
      </c>
      <c r="F201" s="22">
        <f t="shared" si="202"/>
        <v>0.35</v>
      </c>
      <c r="I201" s="38"/>
      <c r="J201" s="21" t="s">
        <v>22</v>
      </c>
      <c r="K201" s="22">
        <f t="shared" si="195"/>
        <v>0.43478260869565216</v>
      </c>
      <c r="L201" s="22">
        <f t="shared" si="195"/>
        <v>0.35</v>
      </c>
      <c r="P201" s="24"/>
      <c r="Q201" s="24"/>
      <c r="R201" s="24"/>
      <c r="S201" s="24"/>
    </row>
    <row r="202" spans="1:19" x14ac:dyDescent="0.15">
      <c r="A202" s="38">
        <v>101</v>
      </c>
      <c r="B202" s="21" t="s">
        <v>21</v>
      </c>
      <c r="C202" s="21">
        <f>[44]PARS_syn_stat!B202</f>
        <v>13</v>
      </c>
      <c r="D202" s="21">
        <f>[44]PARS_syn_stat!C202</f>
        <v>22</v>
      </c>
      <c r="E202" s="22">
        <f t="shared" ref="E202:F202" si="203">C202/(C202+C203)</f>
        <v>0.59090909090909094</v>
      </c>
      <c r="F202" s="22">
        <f t="shared" si="203"/>
        <v>0.6875</v>
      </c>
      <c r="I202" s="38">
        <v>101</v>
      </c>
      <c r="J202" s="21" t="s">
        <v>21</v>
      </c>
      <c r="K202" s="22">
        <f t="shared" si="195"/>
        <v>0.59090909090909094</v>
      </c>
      <c r="L202" s="22">
        <f t="shared" si="195"/>
        <v>0.6875</v>
      </c>
      <c r="P202" s="24"/>
      <c r="Q202" s="24"/>
      <c r="R202" s="24"/>
      <c r="S202" s="24"/>
    </row>
    <row r="203" spans="1:19" x14ac:dyDescent="0.15">
      <c r="A203" s="38"/>
      <c r="B203" s="21" t="s">
        <v>22</v>
      </c>
      <c r="C203" s="21">
        <f>[44]PARS_syn_stat!B203</f>
        <v>9</v>
      </c>
      <c r="D203" s="21">
        <f>[44]PARS_syn_stat!C203</f>
        <v>10</v>
      </c>
      <c r="E203" s="22">
        <f t="shared" ref="E203:F203" si="204">C203/(C202+C203)</f>
        <v>0.40909090909090912</v>
      </c>
      <c r="F203" s="22">
        <f t="shared" si="204"/>
        <v>0.3125</v>
      </c>
      <c r="I203" s="38"/>
      <c r="J203" s="21" t="s">
        <v>22</v>
      </c>
      <c r="K203" s="22">
        <f t="shared" si="195"/>
        <v>0.40909090909090912</v>
      </c>
      <c r="L203" s="22">
        <f t="shared" si="195"/>
        <v>0.3125</v>
      </c>
      <c r="P203" s="24"/>
      <c r="Q203" s="24"/>
      <c r="R203" s="24"/>
      <c r="S203" s="24"/>
    </row>
    <row r="204" spans="1:19" x14ac:dyDescent="0.15">
      <c r="A204" s="38">
        <v>102</v>
      </c>
      <c r="B204" s="21" t="s">
        <v>21</v>
      </c>
      <c r="C204" s="21">
        <f>[44]PARS_syn_stat!B204</f>
        <v>17</v>
      </c>
      <c r="D204" s="21">
        <f>[44]PARS_syn_stat!C204</f>
        <v>19</v>
      </c>
      <c r="E204" s="22">
        <f t="shared" ref="E204:F204" si="205">C204/(C204+C205)</f>
        <v>0.45945945945945948</v>
      </c>
      <c r="F204" s="22">
        <f t="shared" si="205"/>
        <v>0.5757575757575758</v>
      </c>
      <c r="I204" s="38">
        <v>102</v>
      </c>
      <c r="J204" s="21" t="s">
        <v>21</v>
      </c>
      <c r="K204" s="22">
        <f t="shared" si="195"/>
        <v>0.45945945945945948</v>
      </c>
      <c r="L204" s="22">
        <f t="shared" si="195"/>
        <v>0.5757575757575758</v>
      </c>
      <c r="P204" s="24"/>
      <c r="Q204" s="24"/>
      <c r="R204" s="24"/>
      <c r="S204" s="24"/>
    </row>
    <row r="205" spans="1:19" x14ac:dyDescent="0.15">
      <c r="A205" s="38"/>
      <c r="B205" s="21" t="s">
        <v>22</v>
      </c>
      <c r="C205" s="21">
        <f>[44]PARS_syn_stat!B205</f>
        <v>20</v>
      </c>
      <c r="D205" s="21">
        <f>[44]PARS_syn_stat!C205</f>
        <v>14</v>
      </c>
      <c r="E205" s="22">
        <f t="shared" ref="E205:F205" si="206">C205/(C204+C205)</f>
        <v>0.54054054054054057</v>
      </c>
      <c r="F205" s="22">
        <f t="shared" si="206"/>
        <v>0.42424242424242425</v>
      </c>
      <c r="I205" s="38"/>
      <c r="J205" s="21" t="s">
        <v>22</v>
      </c>
      <c r="K205" s="22">
        <f t="shared" si="195"/>
        <v>0.54054054054054057</v>
      </c>
      <c r="L205" s="22">
        <f t="shared" si="195"/>
        <v>0.42424242424242425</v>
      </c>
      <c r="P205" s="24"/>
      <c r="Q205" s="24"/>
      <c r="R205" s="24"/>
      <c r="S205" s="24"/>
    </row>
    <row r="206" spans="1:19" x14ac:dyDescent="0.15">
      <c r="A206" s="38">
        <v>103</v>
      </c>
      <c r="B206" s="21" t="s">
        <v>21</v>
      </c>
      <c r="C206" s="21">
        <f>[44]PARS_syn_stat!B206</f>
        <v>16</v>
      </c>
      <c r="D206" s="21">
        <f>[44]PARS_syn_stat!C206</f>
        <v>18</v>
      </c>
      <c r="E206" s="22">
        <f t="shared" ref="E206:F206" si="207">C206/(C206+C207)</f>
        <v>0.61538461538461542</v>
      </c>
      <c r="F206" s="22">
        <f t="shared" si="207"/>
        <v>0.62068965517241381</v>
      </c>
      <c r="I206" s="38">
        <v>103</v>
      </c>
      <c r="J206" s="21" t="s">
        <v>21</v>
      </c>
      <c r="K206" s="22">
        <f t="shared" si="195"/>
        <v>0.61538461538461542</v>
      </c>
      <c r="L206" s="22">
        <f t="shared" si="195"/>
        <v>0.62068965517241381</v>
      </c>
      <c r="P206" s="24"/>
      <c r="Q206" s="24"/>
      <c r="R206" s="24"/>
      <c r="S206" s="24"/>
    </row>
    <row r="207" spans="1:19" x14ac:dyDescent="0.15">
      <c r="A207" s="38"/>
      <c r="B207" s="21" t="s">
        <v>22</v>
      </c>
      <c r="C207" s="21">
        <f>[44]PARS_syn_stat!B207</f>
        <v>10</v>
      </c>
      <c r="D207" s="21">
        <f>[44]PARS_syn_stat!C207</f>
        <v>11</v>
      </c>
      <c r="E207" s="22">
        <f t="shared" ref="E207:F207" si="208">C207/(C206+C207)</f>
        <v>0.38461538461538464</v>
      </c>
      <c r="F207" s="22">
        <f t="shared" si="208"/>
        <v>0.37931034482758619</v>
      </c>
      <c r="I207" s="38"/>
      <c r="J207" s="21" t="s">
        <v>22</v>
      </c>
      <c r="K207" s="22">
        <f t="shared" si="195"/>
        <v>0.38461538461538464</v>
      </c>
      <c r="L207" s="22">
        <f t="shared" si="195"/>
        <v>0.37931034482758619</v>
      </c>
      <c r="P207" s="24"/>
      <c r="Q207" s="24"/>
      <c r="R207" s="24"/>
      <c r="S207" s="24"/>
    </row>
    <row r="208" spans="1:19" x14ac:dyDescent="0.15">
      <c r="A208" s="38">
        <v>104</v>
      </c>
      <c r="B208" s="21" t="s">
        <v>21</v>
      </c>
      <c r="C208" s="21">
        <f>[44]PARS_syn_stat!B208</f>
        <v>19</v>
      </c>
      <c r="D208" s="21">
        <f>[44]PARS_syn_stat!C208</f>
        <v>10</v>
      </c>
      <c r="E208" s="22">
        <f t="shared" ref="E208:F208" si="209">C208/(C208+C209)</f>
        <v>0.5757575757575758</v>
      </c>
      <c r="F208" s="22">
        <f t="shared" si="209"/>
        <v>0.47619047619047616</v>
      </c>
      <c r="I208" s="38">
        <v>104</v>
      </c>
      <c r="J208" s="21" t="s">
        <v>21</v>
      </c>
      <c r="K208" s="22">
        <f t="shared" si="195"/>
        <v>0.5757575757575758</v>
      </c>
      <c r="L208" s="22">
        <f t="shared" si="195"/>
        <v>0.47619047619047616</v>
      </c>
      <c r="P208" s="24"/>
      <c r="Q208" s="24"/>
      <c r="R208" s="24"/>
      <c r="S208" s="24"/>
    </row>
    <row r="209" spans="1:19" x14ac:dyDescent="0.15">
      <c r="A209" s="38"/>
      <c r="B209" s="21" t="s">
        <v>22</v>
      </c>
      <c r="C209" s="21">
        <f>[44]PARS_syn_stat!B209</f>
        <v>14</v>
      </c>
      <c r="D209" s="21">
        <f>[44]PARS_syn_stat!C209</f>
        <v>11</v>
      </c>
      <c r="E209" s="22">
        <f t="shared" ref="E209:F209" si="210">C209/(C208+C209)</f>
        <v>0.42424242424242425</v>
      </c>
      <c r="F209" s="22">
        <f t="shared" si="210"/>
        <v>0.52380952380952384</v>
      </c>
      <c r="I209" s="38"/>
      <c r="J209" s="21" t="s">
        <v>22</v>
      </c>
      <c r="K209" s="22">
        <f t="shared" si="195"/>
        <v>0.42424242424242425</v>
      </c>
      <c r="L209" s="22">
        <f t="shared" si="195"/>
        <v>0.52380952380952384</v>
      </c>
      <c r="P209" s="24"/>
      <c r="Q209" s="24"/>
      <c r="R209" s="24"/>
      <c r="S209" s="24"/>
    </row>
    <row r="210" spans="1:19" x14ac:dyDescent="0.15">
      <c r="A210" s="38">
        <v>105</v>
      </c>
      <c r="B210" s="21" t="s">
        <v>21</v>
      </c>
      <c r="C210" s="21">
        <f>[44]PARS_syn_stat!B210</f>
        <v>14</v>
      </c>
      <c r="D210" s="21">
        <f>[44]PARS_syn_stat!C210</f>
        <v>14</v>
      </c>
      <c r="E210" s="22">
        <f t="shared" ref="E210:F210" si="211">C210/(C210+C211)</f>
        <v>0.5</v>
      </c>
      <c r="F210" s="22">
        <f t="shared" si="211"/>
        <v>0.48275862068965519</v>
      </c>
      <c r="I210" s="38">
        <v>105</v>
      </c>
      <c r="J210" s="21" t="s">
        <v>21</v>
      </c>
      <c r="K210" s="22">
        <f t="shared" si="195"/>
        <v>0.5</v>
      </c>
      <c r="L210" s="22">
        <f t="shared" si="195"/>
        <v>0.48275862068965519</v>
      </c>
      <c r="P210" s="24"/>
      <c r="Q210" s="24"/>
      <c r="R210" s="24"/>
      <c r="S210" s="24"/>
    </row>
    <row r="211" spans="1:19" x14ac:dyDescent="0.15">
      <c r="A211" s="38"/>
      <c r="B211" s="21" t="s">
        <v>22</v>
      </c>
      <c r="C211" s="21">
        <f>[44]PARS_syn_stat!B211</f>
        <v>14</v>
      </c>
      <c r="D211" s="21">
        <f>[44]PARS_syn_stat!C211</f>
        <v>15</v>
      </c>
      <c r="E211" s="22">
        <f t="shared" ref="E211:F211" si="212">C211/(C210+C211)</f>
        <v>0.5</v>
      </c>
      <c r="F211" s="22">
        <f t="shared" si="212"/>
        <v>0.51724137931034486</v>
      </c>
      <c r="I211" s="38"/>
      <c r="J211" s="21" t="s">
        <v>22</v>
      </c>
      <c r="K211" s="22">
        <f t="shared" si="195"/>
        <v>0.5</v>
      </c>
      <c r="L211" s="22">
        <f t="shared" si="195"/>
        <v>0.51724137931034486</v>
      </c>
      <c r="P211" s="24"/>
      <c r="Q211" s="24"/>
      <c r="R211" s="24"/>
      <c r="S211" s="24"/>
    </row>
    <row r="212" spans="1:19" x14ac:dyDescent="0.15">
      <c r="A212" s="38">
        <v>106</v>
      </c>
      <c r="B212" s="21" t="s">
        <v>21</v>
      </c>
      <c r="C212" s="21">
        <f>[44]PARS_syn_stat!B212</f>
        <v>13</v>
      </c>
      <c r="D212" s="21">
        <f>[44]PARS_syn_stat!C212</f>
        <v>10</v>
      </c>
      <c r="E212" s="22">
        <f t="shared" ref="E212:F212" si="213">C212/(C212+C213)</f>
        <v>0.61904761904761907</v>
      </c>
      <c r="F212" s="22">
        <f t="shared" si="213"/>
        <v>0.5</v>
      </c>
      <c r="I212" s="38">
        <v>106</v>
      </c>
      <c r="J212" s="21" t="s">
        <v>21</v>
      </c>
      <c r="K212" s="22">
        <f t="shared" si="195"/>
        <v>0.61904761904761907</v>
      </c>
      <c r="L212" s="22">
        <f t="shared" si="195"/>
        <v>0.5</v>
      </c>
      <c r="P212" s="24"/>
      <c r="Q212" s="24"/>
      <c r="R212" s="24"/>
      <c r="S212" s="24"/>
    </row>
    <row r="213" spans="1:19" x14ac:dyDescent="0.15">
      <c r="A213" s="38"/>
      <c r="B213" s="21" t="s">
        <v>22</v>
      </c>
      <c r="C213" s="21">
        <f>[44]PARS_syn_stat!B213</f>
        <v>8</v>
      </c>
      <c r="D213" s="21">
        <f>[44]PARS_syn_stat!C213</f>
        <v>10</v>
      </c>
      <c r="E213" s="22">
        <f t="shared" ref="E213:F213" si="214">C213/(C212+C213)</f>
        <v>0.38095238095238093</v>
      </c>
      <c r="F213" s="22">
        <f t="shared" si="214"/>
        <v>0.5</v>
      </c>
      <c r="I213" s="38"/>
      <c r="J213" s="21" t="s">
        <v>22</v>
      </c>
      <c r="K213" s="22">
        <f t="shared" si="195"/>
        <v>0.38095238095238093</v>
      </c>
      <c r="L213" s="22">
        <f t="shared" si="195"/>
        <v>0.5</v>
      </c>
      <c r="P213" s="24"/>
      <c r="Q213" s="24"/>
      <c r="R213" s="24"/>
      <c r="S213" s="24"/>
    </row>
    <row r="214" spans="1:19" x14ac:dyDescent="0.15">
      <c r="A214" s="38">
        <v>107</v>
      </c>
      <c r="B214" s="21" t="s">
        <v>21</v>
      </c>
      <c r="C214" s="21">
        <f>[44]PARS_syn_stat!B214</f>
        <v>19</v>
      </c>
      <c r="D214" s="21">
        <f>[44]PARS_syn_stat!C214</f>
        <v>21</v>
      </c>
      <c r="E214" s="22">
        <f t="shared" ref="E214:F214" si="215">C214/(C214+C215)</f>
        <v>0.65517241379310343</v>
      </c>
      <c r="F214" s="22">
        <f t="shared" si="215"/>
        <v>0.61764705882352944</v>
      </c>
      <c r="I214" s="38">
        <v>107</v>
      </c>
      <c r="J214" s="21" t="s">
        <v>21</v>
      </c>
      <c r="K214" s="22">
        <f t="shared" si="195"/>
        <v>0.65517241379310343</v>
      </c>
      <c r="L214" s="22">
        <f t="shared" si="195"/>
        <v>0.61764705882352944</v>
      </c>
      <c r="P214" s="24"/>
      <c r="Q214" s="24"/>
      <c r="R214" s="24"/>
      <c r="S214" s="24"/>
    </row>
    <row r="215" spans="1:19" x14ac:dyDescent="0.15">
      <c r="A215" s="38"/>
      <c r="B215" s="21" t="s">
        <v>22</v>
      </c>
      <c r="C215" s="21">
        <f>[44]PARS_syn_stat!B215</f>
        <v>10</v>
      </c>
      <c r="D215" s="21">
        <f>[44]PARS_syn_stat!C215</f>
        <v>13</v>
      </c>
      <c r="E215" s="22">
        <f t="shared" ref="E215:F215" si="216">C215/(C214+C215)</f>
        <v>0.34482758620689657</v>
      </c>
      <c r="F215" s="22">
        <f t="shared" si="216"/>
        <v>0.38235294117647056</v>
      </c>
      <c r="I215" s="38"/>
      <c r="J215" s="21" t="s">
        <v>22</v>
      </c>
      <c r="K215" s="22">
        <f t="shared" si="195"/>
        <v>0.34482758620689657</v>
      </c>
      <c r="L215" s="22">
        <f t="shared" si="195"/>
        <v>0.38235294117647056</v>
      </c>
      <c r="P215" s="24"/>
      <c r="Q215" s="24"/>
      <c r="R215" s="24"/>
      <c r="S215" s="24"/>
    </row>
    <row r="216" spans="1:19" x14ac:dyDescent="0.15">
      <c r="A216" s="38">
        <v>108</v>
      </c>
      <c r="B216" s="21" t="s">
        <v>21</v>
      </c>
      <c r="C216" s="21">
        <f>[44]PARS_syn_stat!B216</f>
        <v>19</v>
      </c>
      <c r="D216" s="21">
        <f>[44]PARS_syn_stat!C216</f>
        <v>19</v>
      </c>
      <c r="E216" s="22">
        <f t="shared" ref="E216:F216" si="217">C216/(C216+C217)</f>
        <v>0.73076923076923073</v>
      </c>
      <c r="F216" s="22">
        <f t="shared" si="217"/>
        <v>0.70370370370370372</v>
      </c>
      <c r="I216" s="38">
        <v>108</v>
      </c>
      <c r="J216" s="21" t="s">
        <v>21</v>
      </c>
      <c r="K216" s="22">
        <f t="shared" si="195"/>
        <v>0.73076923076923073</v>
      </c>
      <c r="L216" s="22">
        <f t="shared" si="195"/>
        <v>0.70370370370370372</v>
      </c>
      <c r="P216" s="24"/>
      <c r="Q216" s="24"/>
      <c r="R216" s="24"/>
      <c r="S216" s="24"/>
    </row>
    <row r="217" spans="1:19" x14ac:dyDescent="0.15">
      <c r="A217" s="38"/>
      <c r="B217" s="21" t="s">
        <v>22</v>
      </c>
      <c r="C217" s="21">
        <f>[44]PARS_syn_stat!B217</f>
        <v>7</v>
      </c>
      <c r="D217" s="21">
        <f>[44]PARS_syn_stat!C217</f>
        <v>8</v>
      </c>
      <c r="E217" s="22">
        <f t="shared" ref="E217:F217" si="218">C217/(C216+C217)</f>
        <v>0.26923076923076922</v>
      </c>
      <c r="F217" s="22">
        <f t="shared" si="218"/>
        <v>0.29629629629629628</v>
      </c>
      <c r="I217" s="38"/>
      <c r="J217" s="21" t="s">
        <v>22</v>
      </c>
      <c r="K217" s="22">
        <f t="shared" si="195"/>
        <v>0.26923076923076922</v>
      </c>
      <c r="L217" s="22">
        <f t="shared" si="195"/>
        <v>0.29629629629629628</v>
      </c>
      <c r="P217" s="24"/>
      <c r="Q217" s="24"/>
      <c r="R217" s="24"/>
      <c r="S217" s="24"/>
    </row>
    <row r="218" spans="1:19" x14ac:dyDescent="0.15">
      <c r="A218" s="38">
        <v>109</v>
      </c>
      <c r="B218" s="21" t="s">
        <v>21</v>
      </c>
      <c r="C218" s="21">
        <f>[44]PARS_syn_stat!B218</f>
        <v>24</v>
      </c>
      <c r="D218" s="21">
        <f>[44]PARS_syn_stat!C218</f>
        <v>20</v>
      </c>
      <c r="E218" s="22">
        <f t="shared" ref="E218:F218" si="219">C218/(C218+C219)</f>
        <v>0.63157894736842102</v>
      </c>
      <c r="F218" s="22">
        <f t="shared" si="219"/>
        <v>0.68965517241379315</v>
      </c>
      <c r="I218" s="38">
        <v>109</v>
      </c>
      <c r="J218" s="21" t="s">
        <v>21</v>
      </c>
      <c r="K218" s="22">
        <f t="shared" si="195"/>
        <v>0.63157894736842102</v>
      </c>
      <c r="L218" s="22">
        <f t="shared" si="195"/>
        <v>0.68965517241379315</v>
      </c>
      <c r="P218" s="24"/>
      <c r="Q218" s="24"/>
      <c r="R218" s="24"/>
      <c r="S218" s="24"/>
    </row>
    <row r="219" spans="1:19" x14ac:dyDescent="0.15">
      <c r="A219" s="38"/>
      <c r="B219" s="21" t="s">
        <v>22</v>
      </c>
      <c r="C219" s="21">
        <f>[44]PARS_syn_stat!B219</f>
        <v>14</v>
      </c>
      <c r="D219" s="21">
        <f>[44]PARS_syn_stat!C219</f>
        <v>9</v>
      </c>
      <c r="E219" s="22">
        <f t="shared" ref="E219:F219" si="220">C219/(C218+C219)</f>
        <v>0.36842105263157893</v>
      </c>
      <c r="F219" s="22">
        <f t="shared" si="220"/>
        <v>0.31034482758620691</v>
      </c>
      <c r="I219" s="38"/>
      <c r="J219" s="21" t="s">
        <v>22</v>
      </c>
      <c r="K219" s="22">
        <f t="shared" si="195"/>
        <v>0.36842105263157893</v>
      </c>
      <c r="L219" s="22">
        <f t="shared" si="195"/>
        <v>0.31034482758620691</v>
      </c>
      <c r="P219" s="24"/>
      <c r="Q219" s="24"/>
      <c r="R219" s="24"/>
      <c r="S219" s="24"/>
    </row>
    <row r="220" spans="1:19" x14ac:dyDescent="0.15">
      <c r="A220" s="38">
        <v>110</v>
      </c>
      <c r="B220" s="21" t="s">
        <v>21</v>
      </c>
      <c r="C220" s="21">
        <f>[44]PARS_syn_stat!B220</f>
        <v>22</v>
      </c>
      <c r="D220" s="21">
        <f>[44]PARS_syn_stat!C220</f>
        <v>16</v>
      </c>
      <c r="E220" s="22">
        <f t="shared" ref="E220:F220" si="221">C220/(C220+C221)</f>
        <v>0.61111111111111116</v>
      </c>
      <c r="F220" s="22">
        <f t="shared" si="221"/>
        <v>0.5</v>
      </c>
      <c r="I220" s="38">
        <v>110</v>
      </c>
      <c r="J220" s="21" t="s">
        <v>21</v>
      </c>
      <c r="K220" s="22">
        <f t="shared" si="195"/>
        <v>0.61111111111111116</v>
      </c>
      <c r="L220" s="22">
        <f t="shared" si="195"/>
        <v>0.5</v>
      </c>
      <c r="P220" s="24"/>
      <c r="Q220" s="24"/>
      <c r="R220" s="24"/>
      <c r="S220" s="24"/>
    </row>
    <row r="221" spans="1:19" x14ac:dyDescent="0.15">
      <c r="A221" s="38"/>
      <c r="B221" s="21" t="s">
        <v>22</v>
      </c>
      <c r="C221" s="21">
        <f>[44]PARS_syn_stat!B221</f>
        <v>14</v>
      </c>
      <c r="D221" s="21">
        <f>[44]PARS_syn_stat!C221</f>
        <v>16</v>
      </c>
      <c r="E221" s="22">
        <f t="shared" ref="E221:F221" si="222">C221/(C220+C221)</f>
        <v>0.3888888888888889</v>
      </c>
      <c r="F221" s="22">
        <f t="shared" si="222"/>
        <v>0.5</v>
      </c>
      <c r="I221" s="38"/>
      <c r="J221" s="21" t="s">
        <v>22</v>
      </c>
      <c r="K221" s="22">
        <f t="shared" si="195"/>
        <v>0.3888888888888889</v>
      </c>
      <c r="L221" s="22">
        <f t="shared" si="195"/>
        <v>0.5</v>
      </c>
      <c r="P221" s="24"/>
      <c r="Q221" s="24"/>
      <c r="R221" s="24"/>
      <c r="S221" s="24"/>
    </row>
    <row r="222" spans="1:19" x14ac:dyDescent="0.15">
      <c r="A222" s="38">
        <v>111</v>
      </c>
      <c r="B222" s="21" t="s">
        <v>21</v>
      </c>
      <c r="C222" s="21">
        <f>[44]PARS_syn_stat!B222</f>
        <v>31</v>
      </c>
      <c r="D222" s="21">
        <f>[44]PARS_syn_stat!C222</f>
        <v>19</v>
      </c>
      <c r="E222" s="22">
        <f t="shared" ref="E222:F222" si="223">C222/(C222+C223)</f>
        <v>0.77500000000000002</v>
      </c>
      <c r="F222" s="22">
        <f t="shared" si="223"/>
        <v>0.54285714285714282</v>
      </c>
      <c r="I222" s="38">
        <v>111</v>
      </c>
      <c r="J222" s="21" t="s">
        <v>21</v>
      </c>
      <c r="K222" s="22">
        <f t="shared" si="195"/>
        <v>0.77500000000000002</v>
      </c>
      <c r="L222" s="22">
        <f t="shared" si="195"/>
        <v>0.54285714285714282</v>
      </c>
      <c r="P222" s="24"/>
      <c r="Q222" s="24"/>
      <c r="R222" s="24"/>
      <c r="S222" s="24"/>
    </row>
    <row r="223" spans="1:19" x14ac:dyDescent="0.15">
      <c r="A223" s="38"/>
      <c r="B223" s="21" t="s">
        <v>22</v>
      </c>
      <c r="C223" s="21">
        <f>[44]PARS_syn_stat!B223</f>
        <v>9</v>
      </c>
      <c r="D223" s="21">
        <f>[44]PARS_syn_stat!C223</f>
        <v>16</v>
      </c>
      <c r="E223" s="22">
        <f t="shared" ref="E223:F223" si="224">C223/(C222+C223)</f>
        <v>0.22500000000000001</v>
      </c>
      <c r="F223" s="22">
        <f t="shared" si="224"/>
        <v>0.45714285714285713</v>
      </c>
      <c r="I223" s="38"/>
      <c r="J223" s="21" t="s">
        <v>22</v>
      </c>
      <c r="K223" s="22">
        <f t="shared" si="195"/>
        <v>0.22500000000000001</v>
      </c>
      <c r="L223" s="22">
        <f t="shared" si="195"/>
        <v>0.45714285714285713</v>
      </c>
      <c r="P223" s="24"/>
      <c r="Q223" s="24"/>
      <c r="R223" s="24"/>
      <c r="S223" s="24"/>
    </row>
    <row r="224" spans="1:19" x14ac:dyDescent="0.15">
      <c r="A224" s="38">
        <v>112</v>
      </c>
      <c r="B224" s="21" t="s">
        <v>21</v>
      </c>
      <c r="C224" s="21">
        <f>[44]PARS_syn_stat!B224</f>
        <v>29</v>
      </c>
      <c r="D224" s="21">
        <f>[44]PARS_syn_stat!C224</f>
        <v>14</v>
      </c>
      <c r="E224" s="22">
        <f t="shared" ref="E224:F224" si="225">C224/(C224+C225)</f>
        <v>0.59183673469387754</v>
      </c>
      <c r="F224" s="22">
        <f t="shared" si="225"/>
        <v>0.53846153846153844</v>
      </c>
      <c r="I224" s="38">
        <v>112</v>
      </c>
      <c r="J224" s="21" t="s">
        <v>21</v>
      </c>
      <c r="K224" s="22">
        <f t="shared" si="195"/>
        <v>0.59183673469387754</v>
      </c>
      <c r="L224" s="22">
        <f t="shared" si="195"/>
        <v>0.53846153846153844</v>
      </c>
      <c r="P224" s="24"/>
      <c r="Q224" s="24"/>
      <c r="R224" s="24"/>
      <c r="S224" s="24"/>
    </row>
    <row r="225" spans="1:19" x14ac:dyDescent="0.15">
      <c r="A225" s="38"/>
      <c r="B225" s="21" t="s">
        <v>22</v>
      </c>
      <c r="C225" s="21">
        <f>[44]PARS_syn_stat!B225</f>
        <v>20</v>
      </c>
      <c r="D225" s="21">
        <f>[44]PARS_syn_stat!C225</f>
        <v>12</v>
      </c>
      <c r="E225" s="22">
        <f t="shared" ref="E225:F225" si="226">C225/(C224+C225)</f>
        <v>0.40816326530612246</v>
      </c>
      <c r="F225" s="22">
        <f t="shared" si="226"/>
        <v>0.46153846153846156</v>
      </c>
      <c r="I225" s="38"/>
      <c r="J225" s="21" t="s">
        <v>22</v>
      </c>
      <c r="K225" s="22">
        <f t="shared" si="195"/>
        <v>0.40816326530612246</v>
      </c>
      <c r="L225" s="22">
        <f t="shared" si="195"/>
        <v>0.46153846153846156</v>
      </c>
      <c r="P225" s="24"/>
      <c r="Q225" s="24"/>
      <c r="R225" s="24"/>
      <c r="S225" s="24"/>
    </row>
    <row r="226" spans="1:19" x14ac:dyDescent="0.15">
      <c r="A226" s="38">
        <v>113</v>
      </c>
      <c r="B226" s="21" t="s">
        <v>21</v>
      </c>
      <c r="C226" s="21">
        <f>[44]PARS_syn_stat!B226</f>
        <v>23</v>
      </c>
      <c r="D226" s="21">
        <f>[44]PARS_syn_stat!C226</f>
        <v>20</v>
      </c>
      <c r="E226" s="22">
        <f t="shared" ref="E226:F226" si="227">C226/(C226+C227)</f>
        <v>0.54761904761904767</v>
      </c>
      <c r="F226" s="22">
        <f t="shared" si="227"/>
        <v>0.60606060606060608</v>
      </c>
      <c r="I226" s="38">
        <v>113</v>
      </c>
      <c r="J226" s="21" t="s">
        <v>21</v>
      </c>
      <c r="K226" s="22">
        <f t="shared" si="195"/>
        <v>0.54761904761904767</v>
      </c>
      <c r="L226" s="22">
        <f t="shared" si="195"/>
        <v>0.60606060606060608</v>
      </c>
      <c r="P226" s="24"/>
      <c r="Q226" s="24"/>
      <c r="R226" s="24"/>
      <c r="S226" s="24"/>
    </row>
    <row r="227" spans="1:19" x14ac:dyDescent="0.15">
      <c r="A227" s="38"/>
      <c r="B227" s="21" t="s">
        <v>22</v>
      </c>
      <c r="C227" s="21">
        <f>[44]PARS_syn_stat!B227</f>
        <v>19</v>
      </c>
      <c r="D227" s="21">
        <f>[44]PARS_syn_stat!C227</f>
        <v>13</v>
      </c>
      <c r="E227" s="22">
        <f t="shared" ref="E227:F227" si="228">C227/(C226+C227)</f>
        <v>0.45238095238095238</v>
      </c>
      <c r="F227" s="22">
        <f t="shared" si="228"/>
        <v>0.39393939393939392</v>
      </c>
      <c r="I227" s="38"/>
      <c r="J227" s="21" t="s">
        <v>22</v>
      </c>
      <c r="K227" s="22">
        <f t="shared" si="195"/>
        <v>0.45238095238095238</v>
      </c>
      <c r="L227" s="22">
        <f t="shared" si="195"/>
        <v>0.39393939393939392</v>
      </c>
      <c r="P227" s="24"/>
      <c r="Q227" s="24"/>
      <c r="R227" s="24"/>
      <c r="S227" s="24"/>
    </row>
    <row r="228" spans="1:19" x14ac:dyDescent="0.15">
      <c r="A228" s="38">
        <v>114</v>
      </c>
      <c r="B228" s="21" t="s">
        <v>21</v>
      </c>
      <c r="C228" s="21">
        <f>[44]PARS_syn_stat!B228</f>
        <v>29</v>
      </c>
      <c r="D228" s="21">
        <f>[44]PARS_syn_stat!C228</f>
        <v>8</v>
      </c>
      <c r="E228" s="22">
        <f t="shared" ref="E228:F228" si="229">C228/(C228+C229)</f>
        <v>0.64444444444444449</v>
      </c>
      <c r="F228" s="22">
        <f t="shared" si="229"/>
        <v>0.33333333333333331</v>
      </c>
      <c r="I228" s="38">
        <v>114</v>
      </c>
      <c r="J228" s="21" t="s">
        <v>21</v>
      </c>
      <c r="K228" s="22">
        <f t="shared" si="195"/>
        <v>0.64444444444444449</v>
      </c>
      <c r="L228" s="22">
        <f t="shared" si="195"/>
        <v>0.33333333333333331</v>
      </c>
      <c r="P228" s="24"/>
      <c r="Q228" s="24"/>
      <c r="R228" s="24"/>
      <c r="S228" s="24"/>
    </row>
    <row r="229" spans="1:19" x14ac:dyDescent="0.15">
      <c r="A229" s="38"/>
      <c r="B229" s="21" t="s">
        <v>22</v>
      </c>
      <c r="C229" s="21">
        <f>[44]PARS_syn_stat!B229</f>
        <v>16</v>
      </c>
      <c r="D229" s="21">
        <f>[44]PARS_syn_stat!C229</f>
        <v>16</v>
      </c>
      <c r="E229" s="22">
        <f t="shared" ref="E229:F229" si="230">C229/(C228+C229)</f>
        <v>0.35555555555555557</v>
      </c>
      <c r="F229" s="22">
        <f t="shared" si="230"/>
        <v>0.66666666666666663</v>
      </c>
      <c r="I229" s="38"/>
      <c r="J229" s="21" t="s">
        <v>22</v>
      </c>
      <c r="K229" s="22">
        <f t="shared" si="195"/>
        <v>0.35555555555555557</v>
      </c>
      <c r="L229" s="22">
        <f t="shared" si="195"/>
        <v>0.66666666666666663</v>
      </c>
      <c r="P229" s="24"/>
      <c r="Q229" s="24"/>
      <c r="R229" s="24"/>
      <c r="S229" s="24"/>
    </row>
    <row r="230" spans="1:19" x14ac:dyDescent="0.15">
      <c r="A230" s="38">
        <v>115</v>
      </c>
      <c r="B230" s="21" t="s">
        <v>21</v>
      </c>
      <c r="C230" s="21">
        <f>[44]PARS_syn_stat!B230</f>
        <v>32</v>
      </c>
      <c r="D230" s="21">
        <f>[44]PARS_syn_stat!C230</f>
        <v>24</v>
      </c>
      <c r="E230" s="22">
        <f t="shared" ref="E230:F230" si="231">C230/(C230+C231)</f>
        <v>0.64</v>
      </c>
      <c r="F230" s="22">
        <f t="shared" si="231"/>
        <v>0.52173913043478259</v>
      </c>
      <c r="I230" s="38">
        <v>115</v>
      </c>
      <c r="J230" s="21" t="s">
        <v>21</v>
      </c>
      <c r="K230" s="22">
        <f t="shared" si="195"/>
        <v>0.64</v>
      </c>
      <c r="L230" s="22">
        <f t="shared" si="195"/>
        <v>0.52173913043478259</v>
      </c>
      <c r="P230" s="24"/>
      <c r="Q230" s="24"/>
      <c r="R230" s="24"/>
      <c r="S230" s="24"/>
    </row>
    <row r="231" spans="1:19" x14ac:dyDescent="0.15">
      <c r="A231" s="38"/>
      <c r="B231" s="21" t="s">
        <v>22</v>
      </c>
      <c r="C231" s="21">
        <f>[44]PARS_syn_stat!B231</f>
        <v>18</v>
      </c>
      <c r="D231" s="21">
        <f>[44]PARS_syn_stat!C231</f>
        <v>22</v>
      </c>
      <c r="E231" s="22">
        <f t="shared" ref="E231:F231" si="232">C231/(C230+C231)</f>
        <v>0.36</v>
      </c>
      <c r="F231" s="22">
        <f t="shared" si="232"/>
        <v>0.47826086956521741</v>
      </c>
      <c r="I231" s="38"/>
      <c r="J231" s="21" t="s">
        <v>22</v>
      </c>
      <c r="K231" s="22">
        <f t="shared" si="195"/>
        <v>0.36</v>
      </c>
      <c r="L231" s="22">
        <f t="shared" si="195"/>
        <v>0.47826086956521741</v>
      </c>
      <c r="P231" s="24"/>
      <c r="Q231" s="24"/>
      <c r="R231" s="24"/>
      <c r="S231" s="24"/>
    </row>
    <row r="232" spans="1:19" x14ac:dyDescent="0.15">
      <c r="A232" s="38">
        <v>116</v>
      </c>
      <c r="B232" s="21" t="s">
        <v>21</v>
      </c>
      <c r="C232" s="21">
        <f>[44]PARS_syn_stat!B232</f>
        <v>23</v>
      </c>
      <c r="D232" s="21">
        <f>[44]PARS_syn_stat!C232</f>
        <v>26</v>
      </c>
      <c r="E232" s="22">
        <f t="shared" ref="E232:F232" si="233">C232/(C232+C233)</f>
        <v>0.63888888888888884</v>
      </c>
      <c r="F232" s="22">
        <f t="shared" si="233"/>
        <v>0.74285714285714288</v>
      </c>
      <c r="I232" s="38">
        <v>116</v>
      </c>
      <c r="J232" s="21" t="s">
        <v>21</v>
      </c>
      <c r="K232" s="22">
        <f t="shared" si="195"/>
        <v>0.63888888888888884</v>
      </c>
      <c r="L232" s="22">
        <f t="shared" si="195"/>
        <v>0.74285714285714288</v>
      </c>
      <c r="P232" s="24"/>
      <c r="Q232" s="24"/>
      <c r="R232" s="24"/>
      <c r="S232" s="24"/>
    </row>
    <row r="233" spans="1:19" x14ac:dyDescent="0.15">
      <c r="A233" s="38"/>
      <c r="B233" s="21" t="s">
        <v>22</v>
      </c>
      <c r="C233" s="21">
        <f>[44]PARS_syn_stat!B233</f>
        <v>13</v>
      </c>
      <c r="D233" s="21">
        <f>[44]PARS_syn_stat!C233</f>
        <v>9</v>
      </c>
      <c r="E233" s="22">
        <f t="shared" ref="E233:F233" si="234">C233/(C232+C233)</f>
        <v>0.3611111111111111</v>
      </c>
      <c r="F233" s="22">
        <f t="shared" si="234"/>
        <v>0.25714285714285712</v>
      </c>
      <c r="I233" s="38"/>
      <c r="J233" s="21" t="s">
        <v>22</v>
      </c>
      <c r="K233" s="22">
        <f t="shared" si="195"/>
        <v>0.3611111111111111</v>
      </c>
      <c r="L233" s="22">
        <f t="shared" si="195"/>
        <v>0.25714285714285712</v>
      </c>
      <c r="P233" s="24"/>
      <c r="Q233" s="24"/>
      <c r="R233" s="24"/>
      <c r="S233" s="24"/>
    </row>
    <row r="234" spans="1:19" x14ac:dyDescent="0.15">
      <c r="A234" s="38">
        <v>117</v>
      </c>
      <c r="B234" s="21" t="s">
        <v>21</v>
      </c>
      <c r="C234" s="21">
        <f>[44]PARS_syn_stat!B234</f>
        <v>41</v>
      </c>
      <c r="D234" s="21">
        <f>[44]PARS_syn_stat!C234</f>
        <v>21</v>
      </c>
      <c r="E234" s="22">
        <f t="shared" ref="E234:F234" si="235">C234/(C234+C235)</f>
        <v>0.65079365079365081</v>
      </c>
      <c r="F234" s="22">
        <f t="shared" si="235"/>
        <v>0.7</v>
      </c>
      <c r="I234" s="38">
        <v>117</v>
      </c>
      <c r="J234" s="21" t="s">
        <v>21</v>
      </c>
      <c r="K234" s="22">
        <f t="shared" si="195"/>
        <v>0.65079365079365081</v>
      </c>
      <c r="L234" s="22">
        <f t="shared" si="195"/>
        <v>0.7</v>
      </c>
      <c r="P234" s="24"/>
      <c r="Q234" s="24"/>
      <c r="R234" s="24"/>
      <c r="S234" s="24"/>
    </row>
    <row r="235" spans="1:19" x14ac:dyDescent="0.15">
      <c r="A235" s="38"/>
      <c r="B235" s="21" t="s">
        <v>22</v>
      </c>
      <c r="C235" s="21">
        <f>[44]PARS_syn_stat!B235</f>
        <v>22</v>
      </c>
      <c r="D235" s="21">
        <f>[44]PARS_syn_stat!C235</f>
        <v>9</v>
      </c>
      <c r="E235" s="22">
        <f t="shared" ref="E235:F235" si="236">C235/(C234+C235)</f>
        <v>0.34920634920634919</v>
      </c>
      <c r="F235" s="22">
        <f t="shared" si="236"/>
        <v>0.3</v>
      </c>
      <c r="I235" s="38"/>
      <c r="J235" s="21" t="s">
        <v>22</v>
      </c>
      <c r="K235" s="22">
        <f t="shared" si="195"/>
        <v>0.34920634920634919</v>
      </c>
      <c r="L235" s="22">
        <f t="shared" si="195"/>
        <v>0.3</v>
      </c>
      <c r="P235" s="24"/>
      <c r="Q235" s="24"/>
      <c r="R235" s="24"/>
      <c r="S235" s="24"/>
    </row>
    <row r="236" spans="1:19" x14ac:dyDescent="0.15">
      <c r="A236" s="38">
        <v>118</v>
      </c>
      <c r="B236" s="21" t="s">
        <v>21</v>
      </c>
      <c r="C236" s="21">
        <f>[44]PARS_syn_stat!B236</f>
        <v>41</v>
      </c>
      <c r="D236" s="21">
        <f>[44]PARS_syn_stat!C236</f>
        <v>31</v>
      </c>
      <c r="E236" s="22">
        <f t="shared" ref="E236:F236" si="237">C236/(C236+C237)</f>
        <v>0.640625</v>
      </c>
      <c r="F236" s="22">
        <f t="shared" si="237"/>
        <v>0.63265306122448983</v>
      </c>
      <c r="I236" s="38">
        <v>118</v>
      </c>
      <c r="J236" s="21" t="s">
        <v>21</v>
      </c>
      <c r="K236" s="22">
        <f t="shared" si="195"/>
        <v>0.640625</v>
      </c>
      <c r="L236" s="22">
        <f t="shared" si="195"/>
        <v>0.63265306122448983</v>
      </c>
      <c r="P236" s="24"/>
      <c r="Q236" s="24"/>
      <c r="R236" s="24"/>
      <c r="S236" s="24"/>
    </row>
    <row r="237" spans="1:19" x14ac:dyDescent="0.15">
      <c r="A237" s="38"/>
      <c r="B237" s="21" t="s">
        <v>22</v>
      </c>
      <c r="C237" s="21">
        <f>[44]PARS_syn_stat!B237</f>
        <v>23</v>
      </c>
      <c r="D237" s="21">
        <f>[44]PARS_syn_stat!C237</f>
        <v>18</v>
      </c>
      <c r="E237" s="22">
        <f t="shared" ref="E237:F237" si="238">C237/(C236+C237)</f>
        <v>0.359375</v>
      </c>
      <c r="F237" s="22">
        <f t="shared" si="238"/>
        <v>0.36734693877551022</v>
      </c>
      <c r="I237" s="38"/>
      <c r="J237" s="21" t="s">
        <v>22</v>
      </c>
      <c r="K237" s="22">
        <f t="shared" si="195"/>
        <v>0.359375</v>
      </c>
      <c r="L237" s="22">
        <f t="shared" si="195"/>
        <v>0.36734693877551022</v>
      </c>
      <c r="P237" s="24"/>
      <c r="Q237" s="24"/>
      <c r="R237" s="24"/>
      <c r="S237" s="24"/>
    </row>
    <row r="238" spans="1:19" x14ac:dyDescent="0.15">
      <c r="A238" s="38">
        <v>119</v>
      </c>
      <c r="B238" s="21" t="s">
        <v>21</v>
      </c>
      <c r="C238" s="21">
        <f>[44]PARS_syn_stat!B238</f>
        <v>47</v>
      </c>
      <c r="D238" s="21">
        <f>[44]PARS_syn_stat!C238</f>
        <v>31</v>
      </c>
      <c r="E238" s="22">
        <f t="shared" ref="E238:F238" si="239">C238/(C238+C239)</f>
        <v>0.6619718309859155</v>
      </c>
      <c r="F238" s="22">
        <f t="shared" si="239"/>
        <v>0.54385964912280704</v>
      </c>
      <c r="I238" s="38">
        <v>119</v>
      </c>
      <c r="J238" s="21" t="s">
        <v>21</v>
      </c>
      <c r="K238" s="22">
        <f t="shared" si="195"/>
        <v>0.6619718309859155</v>
      </c>
      <c r="L238" s="22">
        <f t="shared" si="195"/>
        <v>0.54385964912280704</v>
      </c>
      <c r="P238" s="24"/>
      <c r="Q238" s="24"/>
      <c r="R238" s="24"/>
      <c r="S238" s="24"/>
    </row>
    <row r="239" spans="1:19" x14ac:dyDescent="0.15">
      <c r="A239" s="38"/>
      <c r="B239" s="21" t="s">
        <v>22</v>
      </c>
      <c r="C239" s="21">
        <f>[44]PARS_syn_stat!B239</f>
        <v>24</v>
      </c>
      <c r="D239" s="21">
        <f>[44]PARS_syn_stat!C239</f>
        <v>26</v>
      </c>
      <c r="E239" s="22">
        <f t="shared" ref="E239:F239" si="240">C239/(C238+C239)</f>
        <v>0.3380281690140845</v>
      </c>
      <c r="F239" s="22">
        <f t="shared" si="240"/>
        <v>0.45614035087719296</v>
      </c>
      <c r="I239" s="38"/>
      <c r="J239" s="21" t="s">
        <v>22</v>
      </c>
      <c r="K239" s="22">
        <f t="shared" si="195"/>
        <v>0.3380281690140845</v>
      </c>
      <c r="L239" s="22">
        <f t="shared" si="195"/>
        <v>0.45614035087719296</v>
      </c>
      <c r="P239" s="24"/>
      <c r="Q239" s="24"/>
      <c r="R239" s="24"/>
      <c r="S239" s="24"/>
    </row>
    <row r="240" spans="1:19" x14ac:dyDescent="0.15">
      <c r="A240" s="38">
        <v>120</v>
      </c>
      <c r="B240" s="21" t="s">
        <v>21</v>
      </c>
      <c r="C240" s="21">
        <f>[44]PARS_syn_stat!B240</f>
        <v>38</v>
      </c>
      <c r="D240" s="21">
        <f>[44]PARS_syn_stat!C240</f>
        <v>21</v>
      </c>
      <c r="E240" s="22">
        <f t="shared" ref="E240:F240" si="241">C240/(C240+C241)</f>
        <v>0.66666666666666663</v>
      </c>
      <c r="F240" s="22">
        <f t="shared" si="241"/>
        <v>0.48837209302325579</v>
      </c>
      <c r="I240" s="38">
        <v>120</v>
      </c>
      <c r="J240" s="21" t="s">
        <v>21</v>
      </c>
      <c r="K240" s="22">
        <f t="shared" si="195"/>
        <v>0.66666666666666663</v>
      </c>
      <c r="L240" s="22">
        <f t="shared" si="195"/>
        <v>0.48837209302325579</v>
      </c>
      <c r="P240" s="24"/>
      <c r="Q240" s="24"/>
      <c r="R240" s="24"/>
      <c r="S240" s="24"/>
    </row>
    <row r="241" spans="1:19" x14ac:dyDescent="0.15">
      <c r="A241" s="38"/>
      <c r="B241" s="21" t="s">
        <v>22</v>
      </c>
      <c r="C241" s="21">
        <f>[44]PARS_syn_stat!B241</f>
        <v>19</v>
      </c>
      <c r="D241" s="21">
        <f>[44]PARS_syn_stat!C241</f>
        <v>22</v>
      </c>
      <c r="E241" s="22">
        <f t="shared" ref="E241:F241" si="242">C241/(C240+C241)</f>
        <v>0.33333333333333331</v>
      </c>
      <c r="F241" s="22">
        <f t="shared" si="242"/>
        <v>0.51162790697674421</v>
      </c>
      <c r="I241" s="38"/>
      <c r="J241" s="21" t="s">
        <v>22</v>
      </c>
      <c r="K241" s="22">
        <f t="shared" si="195"/>
        <v>0.33333333333333331</v>
      </c>
      <c r="L241" s="22">
        <f t="shared" si="195"/>
        <v>0.51162790697674421</v>
      </c>
      <c r="P241" s="24"/>
      <c r="Q241" s="24"/>
      <c r="R241" s="24"/>
      <c r="S241" s="24"/>
    </row>
    <row r="242" spans="1:19" x14ac:dyDescent="0.15">
      <c r="A242" s="38">
        <v>121</v>
      </c>
      <c r="B242" s="21" t="s">
        <v>21</v>
      </c>
      <c r="C242" s="21">
        <f>[44]PARS_syn_stat!B242</f>
        <v>47</v>
      </c>
      <c r="D242" s="21">
        <f>[44]PARS_syn_stat!C242</f>
        <v>29</v>
      </c>
      <c r="E242" s="22">
        <f t="shared" ref="E242:F242" si="243">C242/(C242+C243)</f>
        <v>0.61038961038961037</v>
      </c>
      <c r="F242" s="22">
        <f t="shared" si="243"/>
        <v>0.53703703703703709</v>
      </c>
      <c r="I242" s="38">
        <v>121</v>
      </c>
      <c r="J242" s="21" t="s">
        <v>21</v>
      </c>
      <c r="K242" s="22">
        <f t="shared" si="195"/>
        <v>0.61038961038961037</v>
      </c>
      <c r="L242" s="22">
        <f t="shared" si="195"/>
        <v>0.53703703703703709</v>
      </c>
      <c r="P242" s="24"/>
      <c r="Q242" s="24"/>
      <c r="R242" s="24"/>
      <c r="S242" s="24"/>
    </row>
    <row r="243" spans="1:19" x14ac:dyDescent="0.15">
      <c r="A243" s="38"/>
      <c r="B243" s="21" t="s">
        <v>22</v>
      </c>
      <c r="C243" s="21">
        <f>[44]PARS_syn_stat!B243</f>
        <v>30</v>
      </c>
      <c r="D243" s="21">
        <f>[44]PARS_syn_stat!C243</f>
        <v>25</v>
      </c>
      <c r="E243" s="22">
        <f t="shared" ref="E243:F243" si="244">C243/(C242+C243)</f>
        <v>0.38961038961038963</v>
      </c>
      <c r="F243" s="22">
        <f t="shared" si="244"/>
        <v>0.46296296296296297</v>
      </c>
      <c r="I243" s="38"/>
      <c r="J243" s="21" t="s">
        <v>22</v>
      </c>
      <c r="K243" s="22">
        <f t="shared" si="195"/>
        <v>0.38961038961038963</v>
      </c>
      <c r="L243" s="22">
        <f t="shared" si="195"/>
        <v>0.46296296296296297</v>
      </c>
      <c r="P243" s="24"/>
      <c r="Q243" s="24"/>
      <c r="R243" s="24"/>
      <c r="S243" s="24"/>
    </row>
    <row r="244" spans="1:19" x14ac:dyDescent="0.15">
      <c r="A244" s="38">
        <v>122</v>
      </c>
      <c r="B244" s="21" t="s">
        <v>21</v>
      </c>
      <c r="C244" s="21">
        <f>[44]PARS_syn_stat!B244</f>
        <v>53</v>
      </c>
      <c r="D244" s="21">
        <f>[44]PARS_syn_stat!C244</f>
        <v>39</v>
      </c>
      <c r="E244" s="22">
        <f t="shared" ref="E244:F244" si="245">C244/(C244+C245)</f>
        <v>0.5955056179775281</v>
      </c>
      <c r="F244" s="22">
        <f t="shared" si="245"/>
        <v>0.54929577464788737</v>
      </c>
      <c r="I244" s="38">
        <v>122</v>
      </c>
      <c r="J244" s="21" t="s">
        <v>21</v>
      </c>
      <c r="K244" s="22">
        <f t="shared" si="195"/>
        <v>0.5955056179775281</v>
      </c>
      <c r="L244" s="22">
        <f t="shared" si="195"/>
        <v>0.54929577464788737</v>
      </c>
      <c r="P244" s="24"/>
      <c r="Q244" s="24"/>
      <c r="R244" s="24"/>
      <c r="S244" s="24"/>
    </row>
    <row r="245" spans="1:19" x14ac:dyDescent="0.15">
      <c r="A245" s="38"/>
      <c r="B245" s="21" t="s">
        <v>22</v>
      </c>
      <c r="C245" s="21">
        <f>[44]PARS_syn_stat!B245</f>
        <v>36</v>
      </c>
      <c r="D245" s="21">
        <f>[44]PARS_syn_stat!C245</f>
        <v>32</v>
      </c>
      <c r="E245" s="22">
        <f t="shared" ref="E245:F245" si="246">C245/(C244+C245)</f>
        <v>0.4044943820224719</v>
      </c>
      <c r="F245" s="22">
        <f t="shared" si="246"/>
        <v>0.45070422535211269</v>
      </c>
      <c r="I245" s="38"/>
      <c r="J245" s="21" t="s">
        <v>22</v>
      </c>
      <c r="K245" s="22">
        <f t="shared" si="195"/>
        <v>0.4044943820224719</v>
      </c>
      <c r="L245" s="22">
        <f t="shared" si="195"/>
        <v>0.45070422535211269</v>
      </c>
      <c r="P245" s="24"/>
      <c r="Q245" s="24"/>
      <c r="R245" s="24"/>
      <c r="S245" s="24"/>
    </row>
    <row r="246" spans="1:19" x14ac:dyDescent="0.15">
      <c r="A246" s="38">
        <v>123</v>
      </c>
      <c r="B246" s="21" t="s">
        <v>21</v>
      </c>
      <c r="C246" s="21">
        <f>[44]PARS_syn_stat!B246</f>
        <v>51</v>
      </c>
      <c r="D246" s="21">
        <f>[44]PARS_syn_stat!C246</f>
        <v>29</v>
      </c>
      <c r="E246" s="22">
        <f t="shared" ref="E246:F246" si="247">C246/(C246+C247)</f>
        <v>0.5730337078651685</v>
      </c>
      <c r="F246" s="22">
        <f t="shared" si="247"/>
        <v>0.57999999999999996</v>
      </c>
      <c r="I246" s="38">
        <v>123</v>
      </c>
      <c r="J246" s="21" t="s">
        <v>21</v>
      </c>
      <c r="K246" s="22">
        <f t="shared" si="195"/>
        <v>0.5730337078651685</v>
      </c>
      <c r="L246" s="22">
        <f t="shared" si="195"/>
        <v>0.57999999999999996</v>
      </c>
      <c r="P246" s="24"/>
      <c r="Q246" s="24"/>
      <c r="R246" s="24"/>
      <c r="S246" s="24"/>
    </row>
    <row r="247" spans="1:19" x14ac:dyDescent="0.15">
      <c r="A247" s="38"/>
      <c r="B247" s="21" t="s">
        <v>22</v>
      </c>
      <c r="C247" s="21">
        <f>[44]PARS_syn_stat!B247</f>
        <v>38</v>
      </c>
      <c r="D247" s="21">
        <f>[44]PARS_syn_stat!C247</f>
        <v>21</v>
      </c>
      <c r="E247" s="22">
        <f t="shared" ref="E247:F247" si="248">C247/(C246+C247)</f>
        <v>0.42696629213483145</v>
      </c>
      <c r="F247" s="22">
        <f t="shared" si="248"/>
        <v>0.42</v>
      </c>
      <c r="I247" s="38"/>
      <c r="J247" s="21" t="s">
        <v>22</v>
      </c>
      <c r="K247" s="22">
        <f t="shared" si="195"/>
        <v>0.42696629213483145</v>
      </c>
      <c r="L247" s="22">
        <f t="shared" si="195"/>
        <v>0.42</v>
      </c>
      <c r="P247" s="24"/>
      <c r="Q247" s="24"/>
      <c r="R247" s="24"/>
      <c r="S247" s="24"/>
    </row>
    <row r="248" spans="1:19" x14ac:dyDescent="0.15">
      <c r="A248" s="38">
        <v>124</v>
      </c>
      <c r="B248" s="21" t="s">
        <v>21</v>
      </c>
      <c r="C248" s="21">
        <f>[44]PARS_syn_stat!B248</f>
        <v>70</v>
      </c>
      <c r="D248" s="21">
        <f>[44]PARS_syn_stat!C248</f>
        <v>38</v>
      </c>
      <c r="E248" s="22">
        <f t="shared" ref="E248:F248" si="249">C248/(C248+C249)</f>
        <v>0.63063063063063063</v>
      </c>
      <c r="F248" s="22">
        <f t="shared" si="249"/>
        <v>0.50666666666666671</v>
      </c>
      <c r="I248" s="38">
        <v>124</v>
      </c>
      <c r="J248" s="21" t="s">
        <v>21</v>
      </c>
      <c r="K248" s="22">
        <f t="shared" si="195"/>
        <v>0.63063063063063063</v>
      </c>
      <c r="L248" s="22">
        <f t="shared" si="195"/>
        <v>0.50666666666666671</v>
      </c>
      <c r="P248" s="24"/>
      <c r="Q248" s="24"/>
      <c r="R248" s="24"/>
      <c r="S248" s="24"/>
    </row>
    <row r="249" spans="1:19" x14ac:dyDescent="0.15">
      <c r="A249" s="38"/>
      <c r="B249" s="21" t="s">
        <v>22</v>
      </c>
      <c r="C249" s="21">
        <f>[44]PARS_syn_stat!B249</f>
        <v>41</v>
      </c>
      <c r="D249" s="21">
        <f>[44]PARS_syn_stat!C249</f>
        <v>37</v>
      </c>
      <c r="E249" s="22">
        <f t="shared" ref="E249:F249" si="250">C249/(C248+C249)</f>
        <v>0.36936936936936937</v>
      </c>
      <c r="F249" s="22">
        <f t="shared" si="250"/>
        <v>0.49333333333333335</v>
      </c>
      <c r="I249" s="38"/>
      <c r="J249" s="21" t="s">
        <v>22</v>
      </c>
      <c r="K249" s="22">
        <f t="shared" si="195"/>
        <v>0.36936936936936937</v>
      </c>
      <c r="L249" s="22">
        <f t="shared" si="195"/>
        <v>0.49333333333333335</v>
      </c>
      <c r="P249" s="24"/>
      <c r="Q249" s="24"/>
      <c r="R249" s="24"/>
      <c r="S249" s="24"/>
    </row>
    <row r="250" spans="1:19" x14ac:dyDescent="0.15">
      <c r="A250" s="38">
        <v>125</v>
      </c>
      <c r="B250" s="21" t="s">
        <v>21</v>
      </c>
      <c r="C250" s="21">
        <f>[44]PARS_syn_stat!B250</f>
        <v>121</v>
      </c>
      <c r="D250" s="21">
        <f>[44]PARS_syn_stat!C250</f>
        <v>60</v>
      </c>
      <c r="E250" s="22">
        <f t="shared" ref="E250:F250" si="251">C250/(C250+C251)</f>
        <v>0.6436170212765957</v>
      </c>
      <c r="F250" s="22">
        <f t="shared" si="251"/>
        <v>0.53097345132743368</v>
      </c>
      <c r="I250" s="38">
        <v>125</v>
      </c>
      <c r="J250" s="21" t="s">
        <v>21</v>
      </c>
      <c r="K250" s="22">
        <f t="shared" si="195"/>
        <v>0.6436170212765957</v>
      </c>
      <c r="L250" s="22">
        <f t="shared" si="195"/>
        <v>0.53097345132743368</v>
      </c>
      <c r="P250" s="24"/>
      <c r="Q250" s="24"/>
      <c r="R250" s="24"/>
      <c r="S250" s="24"/>
    </row>
    <row r="251" spans="1:19" x14ac:dyDescent="0.15">
      <c r="A251" s="38"/>
      <c r="B251" s="21" t="s">
        <v>22</v>
      </c>
      <c r="C251" s="21">
        <f>[44]PARS_syn_stat!B251</f>
        <v>67</v>
      </c>
      <c r="D251" s="21">
        <f>[44]PARS_syn_stat!C251</f>
        <v>53</v>
      </c>
      <c r="E251" s="22">
        <f t="shared" ref="E251:F251" si="252">C251/(C250+C251)</f>
        <v>0.35638297872340424</v>
      </c>
      <c r="F251" s="22">
        <f t="shared" si="252"/>
        <v>0.46902654867256638</v>
      </c>
      <c r="I251" s="38"/>
      <c r="J251" s="21" t="s">
        <v>22</v>
      </c>
      <c r="K251" s="22">
        <f t="shared" si="195"/>
        <v>0.35638297872340424</v>
      </c>
      <c r="L251" s="22">
        <f t="shared" si="195"/>
        <v>0.46902654867256638</v>
      </c>
      <c r="P251" s="24"/>
      <c r="Q251" s="24"/>
      <c r="R251" s="24"/>
      <c r="S251" s="24"/>
    </row>
    <row r="252" spans="1:19" x14ac:dyDescent="0.15">
      <c r="A252" s="38">
        <v>126</v>
      </c>
      <c r="B252" s="21" t="s">
        <v>21</v>
      </c>
      <c r="C252" s="21">
        <f>[44]PARS_syn_stat!B252</f>
        <v>138</v>
      </c>
      <c r="D252" s="21">
        <f>[44]PARS_syn_stat!C252</f>
        <v>66</v>
      </c>
      <c r="E252" s="22">
        <f t="shared" ref="E252:F252" si="253">C252/(C252+C253)</f>
        <v>0.64186046511627903</v>
      </c>
      <c r="F252" s="22">
        <f t="shared" si="253"/>
        <v>0.55000000000000004</v>
      </c>
      <c r="I252" s="38">
        <v>126</v>
      </c>
      <c r="J252" s="21" t="s">
        <v>21</v>
      </c>
      <c r="K252" s="22">
        <f t="shared" si="195"/>
        <v>0.64186046511627903</v>
      </c>
      <c r="L252" s="22">
        <f t="shared" si="195"/>
        <v>0.55000000000000004</v>
      </c>
      <c r="P252" s="24"/>
      <c r="Q252" s="24"/>
      <c r="R252" s="24"/>
      <c r="S252" s="24"/>
    </row>
    <row r="253" spans="1:19" x14ac:dyDescent="0.15">
      <c r="A253" s="38"/>
      <c r="B253" s="21" t="s">
        <v>22</v>
      </c>
      <c r="C253" s="21">
        <f>[44]PARS_syn_stat!B253</f>
        <v>77</v>
      </c>
      <c r="D253" s="21">
        <f>[44]PARS_syn_stat!C253</f>
        <v>54</v>
      </c>
      <c r="E253" s="22">
        <f t="shared" ref="E253:F253" si="254">C253/(C252+C253)</f>
        <v>0.35813953488372091</v>
      </c>
      <c r="F253" s="22">
        <f t="shared" si="254"/>
        <v>0.45</v>
      </c>
      <c r="I253" s="38"/>
      <c r="J253" s="21" t="s">
        <v>22</v>
      </c>
      <c r="K253" s="22">
        <f t="shared" si="195"/>
        <v>0.35813953488372091</v>
      </c>
      <c r="L253" s="22">
        <f t="shared" si="195"/>
        <v>0.45</v>
      </c>
      <c r="P253" s="24"/>
      <c r="Q253" s="24"/>
      <c r="R253" s="24"/>
      <c r="S253" s="24"/>
    </row>
    <row r="254" spans="1:19" x14ac:dyDescent="0.15">
      <c r="A254" s="38">
        <v>127</v>
      </c>
      <c r="B254" s="21" t="s">
        <v>21</v>
      </c>
      <c r="C254" s="21">
        <f>[44]PARS_syn_stat!B254</f>
        <v>375</v>
      </c>
      <c r="D254" s="21">
        <f>[44]PARS_syn_stat!C254</f>
        <v>241</v>
      </c>
      <c r="E254" s="22">
        <f t="shared" ref="E254:F254" si="255">C254/(C254+C255)</f>
        <v>0.64432989690721654</v>
      </c>
      <c r="F254" s="22">
        <f t="shared" si="255"/>
        <v>0.58924205378973105</v>
      </c>
      <c r="I254" s="38">
        <v>127</v>
      </c>
      <c r="J254" s="21" t="s">
        <v>21</v>
      </c>
      <c r="K254" s="22">
        <f t="shared" si="195"/>
        <v>0.64432989690721654</v>
      </c>
      <c r="L254" s="22">
        <f t="shared" si="195"/>
        <v>0.58924205378973105</v>
      </c>
      <c r="P254" s="24"/>
      <c r="Q254" s="24"/>
      <c r="R254" s="24"/>
      <c r="S254" s="24"/>
    </row>
    <row r="255" spans="1:19" x14ac:dyDescent="0.15">
      <c r="A255" s="38"/>
      <c r="B255" s="21" t="s">
        <v>22</v>
      </c>
      <c r="C255" s="21">
        <f>[44]PARS_syn_stat!B255</f>
        <v>207</v>
      </c>
      <c r="D255" s="21">
        <f>[44]PARS_syn_stat!C255</f>
        <v>168</v>
      </c>
      <c r="E255" s="22">
        <f t="shared" ref="E255:F255" si="256">C255/(C254+C255)</f>
        <v>0.35567010309278352</v>
      </c>
      <c r="F255" s="22">
        <f t="shared" si="256"/>
        <v>0.41075794621026895</v>
      </c>
      <c r="I255" s="38"/>
      <c r="J255" s="21" t="s">
        <v>22</v>
      </c>
      <c r="K255" s="22">
        <f t="shared" si="195"/>
        <v>0.35567010309278352</v>
      </c>
      <c r="L255" s="22">
        <f t="shared" si="195"/>
        <v>0.41075794621026895</v>
      </c>
      <c r="P255" s="24"/>
      <c r="Q255" s="24"/>
      <c r="R255" s="24"/>
      <c r="S255" s="24"/>
    </row>
  </sheetData>
  <mergeCells count="256">
    <mergeCell ref="P1:Q1"/>
    <mergeCell ref="R1:S1"/>
    <mergeCell ref="A2:A3"/>
    <mergeCell ref="I2:I3"/>
    <mergeCell ref="A4:A5"/>
    <mergeCell ref="I4:I5"/>
    <mergeCell ref="A12:A13"/>
    <mergeCell ref="I12:I13"/>
    <mergeCell ref="A14:A15"/>
    <mergeCell ref="I14:I15"/>
    <mergeCell ref="A16:A17"/>
    <mergeCell ref="I16:I17"/>
    <mergeCell ref="A6:A7"/>
    <mergeCell ref="I6:I7"/>
    <mergeCell ref="A8:A9"/>
    <mergeCell ref="I8:I9"/>
    <mergeCell ref="A10:A11"/>
    <mergeCell ref="I10:I11"/>
    <mergeCell ref="A24:A25"/>
    <mergeCell ref="I24:I25"/>
    <mergeCell ref="A26:A27"/>
    <mergeCell ref="I26:I27"/>
    <mergeCell ref="A28:A29"/>
    <mergeCell ref="I28:I29"/>
    <mergeCell ref="A18:A19"/>
    <mergeCell ref="I18:I19"/>
    <mergeCell ref="A20:A21"/>
    <mergeCell ref="I20:I21"/>
    <mergeCell ref="A22:A23"/>
    <mergeCell ref="I22:I23"/>
    <mergeCell ref="A36:A37"/>
    <mergeCell ref="I36:I37"/>
    <mergeCell ref="A38:A39"/>
    <mergeCell ref="I38:I39"/>
    <mergeCell ref="A40:A41"/>
    <mergeCell ref="I40:I41"/>
    <mergeCell ref="A30:A31"/>
    <mergeCell ref="I30:I31"/>
    <mergeCell ref="A32:A33"/>
    <mergeCell ref="I32:I33"/>
    <mergeCell ref="A34:A35"/>
    <mergeCell ref="I34:I35"/>
    <mergeCell ref="A48:A49"/>
    <mergeCell ref="I48:I49"/>
    <mergeCell ref="A50:A51"/>
    <mergeCell ref="I50:I51"/>
    <mergeCell ref="A52:A53"/>
    <mergeCell ref="I52:I53"/>
    <mergeCell ref="A42:A43"/>
    <mergeCell ref="I42:I43"/>
    <mergeCell ref="A44:A45"/>
    <mergeCell ref="I44:I45"/>
    <mergeCell ref="A46:A47"/>
    <mergeCell ref="I46:I47"/>
    <mergeCell ref="A60:A61"/>
    <mergeCell ref="I60:I61"/>
    <mergeCell ref="A62:A63"/>
    <mergeCell ref="I62:I63"/>
    <mergeCell ref="A64:A65"/>
    <mergeCell ref="I64:I65"/>
    <mergeCell ref="A54:A55"/>
    <mergeCell ref="I54:I55"/>
    <mergeCell ref="A56:A57"/>
    <mergeCell ref="I56:I57"/>
    <mergeCell ref="A58:A59"/>
    <mergeCell ref="I58:I59"/>
    <mergeCell ref="A72:A73"/>
    <mergeCell ref="I72:I73"/>
    <mergeCell ref="A74:A75"/>
    <mergeCell ref="I74:I75"/>
    <mergeCell ref="A76:A77"/>
    <mergeCell ref="I76:I77"/>
    <mergeCell ref="A66:A67"/>
    <mergeCell ref="I66:I67"/>
    <mergeCell ref="A68:A69"/>
    <mergeCell ref="I68:I69"/>
    <mergeCell ref="A70:A71"/>
    <mergeCell ref="I70:I71"/>
    <mergeCell ref="A84:A85"/>
    <mergeCell ref="I84:I85"/>
    <mergeCell ref="A86:A87"/>
    <mergeCell ref="I86:I87"/>
    <mergeCell ref="A88:A89"/>
    <mergeCell ref="I88:I89"/>
    <mergeCell ref="A78:A79"/>
    <mergeCell ref="I78:I79"/>
    <mergeCell ref="A80:A81"/>
    <mergeCell ref="I80:I81"/>
    <mergeCell ref="A82:A83"/>
    <mergeCell ref="I82:I83"/>
    <mergeCell ref="A96:A97"/>
    <mergeCell ref="I96:I97"/>
    <mergeCell ref="A98:A99"/>
    <mergeCell ref="I98:I99"/>
    <mergeCell ref="A100:A101"/>
    <mergeCell ref="I100:I101"/>
    <mergeCell ref="A90:A91"/>
    <mergeCell ref="I90:I91"/>
    <mergeCell ref="A92:A93"/>
    <mergeCell ref="I92:I93"/>
    <mergeCell ref="A94:A95"/>
    <mergeCell ref="I94:I95"/>
    <mergeCell ref="A108:A109"/>
    <mergeCell ref="I108:I109"/>
    <mergeCell ref="A110:A111"/>
    <mergeCell ref="I110:I111"/>
    <mergeCell ref="A112:A113"/>
    <mergeCell ref="I112:I113"/>
    <mergeCell ref="A102:A103"/>
    <mergeCell ref="I102:I103"/>
    <mergeCell ref="A104:A105"/>
    <mergeCell ref="I104:I105"/>
    <mergeCell ref="A106:A107"/>
    <mergeCell ref="I106:I107"/>
    <mergeCell ref="A120:A121"/>
    <mergeCell ref="I120:I121"/>
    <mergeCell ref="A122:A123"/>
    <mergeCell ref="I122:I123"/>
    <mergeCell ref="A124:A125"/>
    <mergeCell ref="I124:I125"/>
    <mergeCell ref="A114:A115"/>
    <mergeCell ref="I114:I115"/>
    <mergeCell ref="A116:A117"/>
    <mergeCell ref="I116:I117"/>
    <mergeCell ref="A118:A119"/>
    <mergeCell ref="I118:I119"/>
    <mergeCell ref="A132:A133"/>
    <mergeCell ref="I132:I133"/>
    <mergeCell ref="A134:A135"/>
    <mergeCell ref="I134:I135"/>
    <mergeCell ref="A136:A137"/>
    <mergeCell ref="I136:I137"/>
    <mergeCell ref="A126:A127"/>
    <mergeCell ref="I126:I127"/>
    <mergeCell ref="A128:A129"/>
    <mergeCell ref="I128:I129"/>
    <mergeCell ref="A130:A131"/>
    <mergeCell ref="I130:I131"/>
    <mergeCell ref="A144:A145"/>
    <mergeCell ref="I144:I145"/>
    <mergeCell ref="A146:A147"/>
    <mergeCell ref="I146:I147"/>
    <mergeCell ref="A148:A149"/>
    <mergeCell ref="I148:I149"/>
    <mergeCell ref="A138:A139"/>
    <mergeCell ref="I138:I139"/>
    <mergeCell ref="A140:A141"/>
    <mergeCell ref="I140:I141"/>
    <mergeCell ref="A142:A143"/>
    <mergeCell ref="I142:I143"/>
    <mergeCell ref="A156:A157"/>
    <mergeCell ref="I156:I157"/>
    <mergeCell ref="A158:A159"/>
    <mergeCell ref="I158:I159"/>
    <mergeCell ref="A160:A161"/>
    <mergeCell ref="I160:I161"/>
    <mergeCell ref="A150:A151"/>
    <mergeCell ref="I150:I151"/>
    <mergeCell ref="A152:A153"/>
    <mergeCell ref="I152:I153"/>
    <mergeCell ref="A154:A155"/>
    <mergeCell ref="I154:I155"/>
    <mergeCell ref="A168:A169"/>
    <mergeCell ref="I168:I169"/>
    <mergeCell ref="A170:A171"/>
    <mergeCell ref="I170:I171"/>
    <mergeCell ref="A172:A173"/>
    <mergeCell ref="I172:I173"/>
    <mergeCell ref="A162:A163"/>
    <mergeCell ref="I162:I163"/>
    <mergeCell ref="A164:A165"/>
    <mergeCell ref="I164:I165"/>
    <mergeCell ref="A166:A167"/>
    <mergeCell ref="I166:I167"/>
    <mergeCell ref="A180:A181"/>
    <mergeCell ref="I180:I181"/>
    <mergeCell ref="A182:A183"/>
    <mergeCell ref="I182:I183"/>
    <mergeCell ref="A184:A185"/>
    <mergeCell ref="I184:I185"/>
    <mergeCell ref="A174:A175"/>
    <mergeCell ref="I174:I175"/>
    <mergeCell ref="A176:A177"/>
    <mergeCell ref="I176:I177"/>
    <mergeCell ref="A178:A179"/>
    <mergeCell ref="I178:I179"/>
    <mergeCell ref="A192:A193"/>
    <mergeCell ref="I192:I193"/>
    <mergeCell ref="A194:A195"/>
    <mergeCell ref="I194:I195"/>
    <mergeCell ref="A196:A197"/>
    <mergeCell ref="I196:I197"/>
    <mergeCell ref="A186:A187"/>
    <mergeCell ref="I186:I187"/>
    <mergeCell ref="A188:A189"/>
    <mergeCell ref="I188:I189"/>
    <mergeCell ref="A190:A191"/>
    <mergeCell ref="I190:I191"/>
    <mergeCell ref="A204:A205"/>
    <mergeCell ref="I204:I205"/>
    <mergeCell ref="A206:A207"/>
    <mergeCell ref="I206:I207"/>
    <mergeCell ref="A208:A209"/>
    <mergeCell ref="I208:I209"/>
    <mergeCell ref="A198:A199"/>
    <mergeCell ref="I198:I199"/>
    <mergeCell ref="A200:A201"/>
    <mergeCell ref="I200:I201"/>
    <mergeCell ref="A202:A203"/>
    <mergeCell ref="I202:I203"/>
    <mergeCell ref="A216:A217"/>
    <mergeCell ref="I216:I217"/>
    <mergeCell ref="A218:A219"/>
    <mergeCell ref="I218:I219"/>
    <mergeCell ref="A220:A221"/>
    <mergeCell ref="I220:I221"/>
    <mergeCell ref="A210:A211"/>
    <mergeCell ref="I210:I211"/>
    <mergeCell ref="A212:A213"/>
    <mergeCell ref="I212:I213"/>
    <mergeCell ref="A214:A215"/>
    <mergeCell ref="I214:I215"/>
    <mergeCell ref="A228:A229"/>
    <mergeCell ref="I228:I229"/>
    <mergeCell ref="A230:A231"/>
    <mergeCell ref="I230:I231"/>
    <mergeCell ref="A232:A233"/>
    <mergeCell ref="I232:I233"/>
    <mergeCell ref="A222:A223"/>
    <mergeCell ref="I222:I223"/>
    <mergeCell ref="A224:A225"/>
    <mergeCell ref="I224:I225"/>
    <mergeCell ref="A226:A227"/>
    <mergeCell ref="I226:I227"/>
    <mergeCell ref="A240:A241"/>
    <mergeCell ref="I240:I241"/>
    <mergeCell ref="A242:A243"/>
    <mergeCell ref="I242:I243"/>
    <mergeCell ref="A244:A245"/>
    <mergeCell ref="I244:I245"/>
    <mergeCell ref="A234:A235"/>
    <mergeCell ref="I234:I235"/>
    <mergeCell ref="A236:A237"/>
    <mergeCell ref="I236:I237"/>
    <mergeCell ref="A238:A239"/>
    <mergeCell ref="I238:I239"/>
    <mergeCell ref="A252:A253"/>
    <mergeCell ref="I252:I253"/>
    <mergeCell ref="A254:A255"/>
    <mergeCell ref="I254:I255"/>
    <mergeCell ref="A246:A247"/>
    <mergeCell ref="I246:I247"/>
    <mergeCell ref="A248:A249"/>
    <mergeCell ref="I248:I249"/>
    <mergeCell ref="A250:A251"/>
    <mergeCell ref="I250:I25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5"/>
  <sheetViews>
    <sheetView topLeftCell="M1" workbookViewId="0">
      <selection activeCell="S38" sqref="S38"/>
    </sheetView>
  </sheetViews>
  <sheetFormatPr baseColWidth="10" defaultRowHeight="15" x14ac:dyDescent="0.15"/>
  <cols>
    <col min="1" max="1" width="10.83203125" style="21"/>
    <col min="2" max="2" width="11.1640625" style="21" customWidth="1"/>
    <col min="3" max="4" width="10.83203125" style="21"/>
    <col min="5" max="8" width="13.1640625" style="22" customWidth="1"/>
    <col min="9" max="10" width="10.83203125" style="21"/>
    <col min="11" max="12" width="13.1640625" style="22" customWidth="1"/>
    <col min="15" max="15" width="10.83203125" style="21" customWidth="1"/>
    <col min="16" max="19" width="11.83203125" style="7" customWidth="1"/>
  </cols>
  <sheetData>
    <row r="1" spans="1:19" x14ac:dyDescent="0.15">
      <c r="A1" s="21" t="s">
        <v>62</v>
      </c>
      <c r="B1" s="21" t="s">
        <v>19</v>
      </c>
      <c r="C1" s="21" t="str">
        <f>[45]PARS_nsy_stat!B1</f>
        <v>AT_GC</v>
      </c>
      <c r="D1" s="21" t="str">
        <f>[45]PARS_nsy_stat!C1</f>
        <v>GC_AT</v>
      </c>
      <c r="E1" s="22" t="s">
        <v>46</v>
      </c>
      <c r="F1" s="22" t="s">
        <v>71</v>
      </c>
      <c r="I1" s="21" t="s">
        <v>23</v>
      </c>
      <c r="J1" s="21" t="s">
        <v>19</v>
      </c>
      <c r="K1" s="22" t="s">
        <v>44</v>
      </c>
      <c r="L1" s="22" t="s">
        <v>45</v>
      </c>
      <c r="P1" s="39" t="s">
        <v>76</v>
      </c>
      <c r="Q1" s="39"/>
      <c r="R1" s="39" t="s">
        <v>77</v>
      </c>
      <c r="S1" s="39"/>
    </row>
    <row r="2" spans="1:19" x14ac:dyDescent="0.15">
      <c r="A2" s="38">
        <v>1</v>
      </c>
      <c r="B2" s="21" t="s">
        <v>21</v>
      </c>
      <c r="C2" s="21">
        <f>[46]PARS_nsy_stat!B2</f>
        <v>536</v>
      </c>
      <c r="D2" s="21">
        <f>[46]PARS_nsy_stat!C2</f>
        <v>979</v>
      </c>
      <c r="E2" s="22">
        <f>C2/(C2+C3)</f>
        <v>0.53174603174603174</v>
      </c>
      <c r="F2" s="22">
        <f>D2/(D2+D3)</f>
        <v>0.67100753941055513</v>
      </c>
      <c r="I2" s="38">
        <v>1</v>
      </c>
      <c r="J2" s="21" t="s">
        <v>47</v>
      </c>
      <c r="K2" s="22">
        <f t="shared" ref="K2:L65" si="0">E2</f>
        <v>0.53174603174603174</v>
      </c>
      <c r="L2" s="22">
        <f t="shared" si="0"/>
        <v>0.67100753941055513</v>
      </c>
      <c r="O2" s="21" t="s">
        <v>23</v>
      </c>
      <c r="P2" s="7" t="s">
        <v>72</v>
      </c>
      <c r="Q2" s="7" t="s">
        <v>73</v>
      </c>
      <c r="R2" s="7" t="s">
        <v>74</v>
      </c>
      <c r="S2" s="7" t="s">
        <v>75</v>
      </c>
    </row>
    <row r="3" spans="1:19" x14ac:dyDescent="0.15">
      <c r="A3" s="38"/>
      <c r="B3" s="21" t="s">
        <v>22</v>
      </c>
      <c r="C3" s="21">
        <f>[46]PARS_nsy_stat!B3</f>
        <v>472</v>
      </c>
      <c r="D3" s="21">
        <f>[46]PARS_nsy_stat!C3</f>
        <v>480</v>
      </c>
      <c r="E3" s="22">
        <f>C3/(C2+C3)</f>
        <v>0.46825396825396826</v>
      </c>
      <c r="F3" s="22">
        <f>D3/(D2+D3)</f>
        <v>0.32899246058944481</v>
      </c>
      <c r="I3" s="38"/>
      <c r="J3" s="21" t="s">
        <v>22</v>
      </c>
      <c r="K3" s="22">
        <f t="shared" si="0"/>
        <v>0.46825396825396826</v>
      </c>
      <c r="L3" s="22">
        <f t="shared" si="0"/>
        <v>0.32899246058944481</v>
      </c>
      <c r="O3" s="21">
        <v>1</v>
      </c>
      <c r="P3" s="7">
        <f ca="1">INDIRECT("K"&amp;ROW(K1)*2)</f>
        <v>0.53174603174603174</v>
      </c>
      <c r="Q3" s="7">
        <f ca="1">INDIRECT("K"&amp;ROW(J1)*2+1)</f>
        <v>0.46825396825396826</v>
      </c>
      <c r="R3" s="7">
        <f ca="1">INDIRECT("l"&amp;ROW(L1)*2)</f>
        <v>0.67100753941055513</v>
      </c>
      <c r="S3" s="7">
        <f ca="1">INDIRECT("l"&amp;ROW(L1)*2+1)</f>
        <v>0.32899246058944481</v>
      </c>
    </row>
    <row r="4" spans="1:19" x14ac:dyDescent="0.15">
      <c r="A4" s="38">
        <v>2</v>
      </c>
      <c r="B4" s="21" t="s">
        <v>21</v>
      </c>
      <c r="C4" s="21">
        <f>[46]PARS_nsy_stat!B4</f>
        <v>227</v>
      </c>
      <c r="D4" s="21">
        <f>[46]PARS_nsy_stat!C4</f>
        <v>376</v>
      </c>
      <c r="E4" s="22">
        <f>C4/(C4+C5)</f>
        <v>0.55501222493887525</v>
      </c>
      <c r="F4" s="22">
        <f>D4/(D4+D5)</f>
        <v>0.67747747747747744</v>
      </c>
      <c r="I4" s="38">
        <v>2</v>
      </c>
      <c r="J4" s="21" t="s">
        <v>21</v>
      </c>
      <c r="K4" s="22">
        <f t="shared" si="0"/>
        <v>0.55501222493887525</v>
      </c>
      <c r="L4" s="22">
        <f t="shared" si="0"/>
        <v>0.67747747747747744</v>
      </c>
      <c r="O4" s="21">
        <v>2</v>
      </c>
      <c r="P4" s="7">
        <f ca="1">INDIRECT("K"&amp;ROW(K2)*2)</f>
        <v>0.55501222493887525</v>
      </c>
      <c r="Q4" s="7">
        <f ca="1">INDIRECT("K"&amp;ROW(J2)*2+1)</f>
        <v>0.44498777506112469</v>
      </c>
      <c r="R4" s="7">
        <f t="shared" ref="R4:R67" ca="1" si="1">INDIRECT("l"&amp;ROW(L2)*2)</f>
        <v>0.67747747747747744</v>
      </c>
      <c r="S4" s="7">
        <f t="shared" ref="S4:S67" ca="1" si="2">INDIRECT("l"&amp;ROW(L2)*2+1)</f>
        <v>0.3225225225225225</v>
      </c>
    </row>
    <row r="5" spans="1:19" x14ac:dyDescent="0.15">
      <c r="A5" s="38"/>
      <c r="B5" s="21" t="s">
        <v>22</v>
      </c>
      <c r="C5" s="21">
        <f>[46]PARS_nsy_stat!B5</f>
        <v>182</v>
      </c>
      <c r="D5" s="21">
        <f>[46]PARS_nsy_stat!C5</f>
        <v>179</v>
      </c>
      <c r="E5" s="22">
        <f>C5/(C4+C5)</f>
        <v>0.44498777506112469</v>
      </c>
      <c r="F5" s="22">
        <f>D5/(D4+D5)</f>
        <v>0.3225225225225225</v>
      </c>
      <c r="I5" s="38"/>
      <c r="J5" s="21" t="s">
        <v>22</v>
      </c>
      <c r="K5" s="22">
        <f t="shared" si="0"/>
        <v>0.44498777506112469</v>
      </c>
      <c r="L5" s="22">
        <f t="shared" si="0"/>
        <v>0.3225225225225225</v>
      </c>
      <c r="O5" s="21">
        <v>3</v>
      </c>
      <c r="P5" s="7">
        <f ca="1">INDIRECT("K"&amp;ROW(K3)*2)</f>
        <v>0.47142857142857142</v>
      </c>
      <c r="Q5" s="7">
        <f t="shared" ref="Q5:Q68" ca="1" si="3">INDIRECT("K"&amp;ROW(J3)*2+1)</f>
        <v>0.52857142857142858</v>
      </c>
      <c r="R5" s="7">
        <f t="shared" ca="1" si="1"/>
        <v>0.67981438515081205</v>
      </c>
      <c r="S5" s="7">
        <f t="shared" ca="1" si="2"/>
        <v>0.32018561484918795</v>
      </c>
    </row>
    <row r="6" spans="1:19" x14ac:dyDescent="0.15">
      <c r="A6" s="38">
        <v>3</v>
      </c>
      <c r="B6" s="21" t="s">
        <v>21</v>
      </c>
      <c r="C6" s="21">
        <f>[46]PARS_nsy_stat!B6</f>
        <v>132</v>
      </c>
      <c r="D6" s="21">
        <f>[46]PARS_nsy_stat!C6</f>
        <v>293</v>
      </c>
      <c r="E6" s="22">
        <f>C6/(C6+C7)</f>
        <v>0.47142857142857142</v>
      </c>
      <c r="F6" s="22">
        <f>D6/(D6+D7)</f>
        <v>0.67981438515081205</v>
      </c>
      <c r="I6" s="38">
        <v>3</v>
      </c>
      <c r="J6" s="21" t="s">
        <v>21</v>
      </c>
      <c r="K6" s="22">
        <f t="shared" si="0"/>
        <v>0.47142857142857142</v>
      </c>
      <c r="L6" s="22">
        <f t="shared" si="0"/>
        <v>0.67981438515081205</v>
      </c>
      <c r="O6" s="21">
        <v>4</v>
      </c>
      <c r="P6" s="7">
        <f t="shared" ref="P6:P8" ca="1" si="4">INDIRECT("K"&amp;ROW(K4)*2)</f>
        <v>0.56281407035175879</v>
      </c>
      <c r="Q6" s="7">
        <f t="shared" ca="1" si="3"/>
        <v>0.43718592964824121</v>
      </c>
      <c r="R6" s="7">
        <f t="shared" ca="1" si="1"/>
        <v>0.67721518987341767</v>
      </c>
      <c r="S6" s="7">
        <f t="shared" ca="1" si="2"/>
        <v>0.32278481012658228</v>
      </c>
    </row>
    <row r="7" spans="1:19" x14ac:dyDescent="0.15">
      <c r="A7" s="38"/>
      <c r="B7" s="21" t="s">
        <v>22</v>
      </c>
      <c r="C7" s="21">
        <f>[46]PARS_nsy_stat!B7</f>
        <v>148</v>
      </c>
      <c r="D7" s="21">
        <f>[46]PARS_nsy_stat!C7</f>
        <v>138</v>
      </c>
      <c r="E7" s="22">
        <f>C7/(C6+C7)</f>
        <v>0.52857142857142858</v>
      </c>
      <c r="F7" s="22">
        <f>D7/(D6+D7)</f>
        <v>0.32018561484918795</v>
      </c>
      <c r="I7" s="38"/>
      <c r="J7" s="21" t="s">
        <v>22</v>
      </c>
      <c r="K7" s="22">
        <f t="shared" si="0"/>
        <v>0.52857142857142858</v>
      </c>
      <c r="L7" s="22">
        <f t="shared" si="0"/>
        <v>0.32018561484918795</v>
      </c>
      <c r="O7" s="21">
        <v>5</v>
      </c>
      <c r="P7" s="7">
        <f t="shared" ca="1" si="4"/>
        <v>0.5</v>
      </c>
      <c r="Q7" s="7">
        <f t="shared" ca="1" si="3"/>
        <v>0.5</v>
      </c>
      <c r="R7" s="7">
        <f t="shared" ca="1" si="1"/>
        <v>0.65968586387434558</v>
      </c>
      <c r="S7" s="7">
        <f t="shared" ca="1" si="2"/>
        <v>0.34031413612565448</v>
      </c>
    </row>
    <row r="8" spans="1:19" x14ac:dyDescent="0.15">
      <c r="A8" s="38">
        <v>4</v>
      </c>
      <c r="B8" s="21" t="s">
        <v>21</v>
      </c>
      <c r="C8" s="21">
        <f>[46]PARS_nsy_stat!B8</f>
        <v>112</v>
      </c>
      <c r="D8" s="21">
        <f>[46]PARS_nsy_stat!C8</f>
        <v>214</v>
      </c>
      <c r="E8" s="22">
        <f>C8/(C8+C9)</f>
        <v>0.56281407035175879</v>
      </c>
      <c r="F8" s="22">
        <f>D8/(D8+D9)</f>
        <v>0.67721518987341767</v>
      </c>
      <c r="I8" s="38">
        <v>4</v>
      </c>
      <c r="J8" s="21" t="s">
        <v>21</v>
      </c>
      <c r="K8" s="22">
        <f t="shared" si="0"/>
        <v>0.56281407035175879</v>
      </c>
      <c r="L8" s="22">
        <f t="shared" si="0"/>
        <v>0.67721518987341767</v>
      </c>
      <c r="O8" s="21">
        <v>6</v>
      </c>
      <c r="P8" s="7">
        <f t="shared" ca="1" si="4"/>
        <v>0.53521126760563376</v>
      </c>
      <c r="Q8" s="7">
        <f t="shared" ca="1" si="3"/>
        <v>0.46478873239436619</v>
      </c>
      <c r="R8" s="7">
        <f t="shared" ca="1" si="1"/>
        <v>0.68367346938775508</v>
      </c>
      <c r="S8" s="7">
        <f t="shared" ca="1" si="2"/>
        <v>0.31632653061224492</v>
      </c>
    </row>
    <row r="9" spans="1:19" x14ac:dyDescent="0.15">
      <c r="A9" s="38"/>
      <c r="B9" s="21" t="s">
        <v>22</v>
      </c>
      <c r="C9" s="21">
        <f>[46]PARS_nsy_stat!B9</f>
        <v>87</v>
      </c>
      <c r="D9" s="21">
        <f>[46]PARS_nsy_stat!C9</f>
        <v>102</v>
      </c>
      <c r="E9" s="22">
        <f>C9/(C8+C9)</f>
        <v>0.43718592964824121</v>
      </c>
      <c r="F9" s="22">
        <f>D9/(D8+D9)</f>
        <v>0.32278481012658228</v>
      </c>
      <c r="I9" s="38"/>
      <c r="J9" s="21" t="s">
        <v>22</v>
      </c>
      <c r="K9" s="22">
        <f t="shared" si="0"/>
        <v>0.43718592964824121</v>
      </c>
      <c r="L9" s="22">
        <f t="shared" si="0"/>
        <v>0.32278481012658228</v>
      </c>
      <c r="O9" s="21">
        <v>7</v>
      </c>
      <c r="P9" s="7">
        <f ca="1">INDIRECT("K"&amp;ROW(K7)*2)</f>
        <v>0.48936170212765956</v>
      </c>
      <c r="Q9" s="7">
        <f t="shared" ca="1" si="3"/>
        <v>0.51063829787234039</v>
      </c>
      <c r="R9" s="7">
        <f t="shared" ca="1" si="1"/>
        <v>0.73451327433628322</v>
      </c>
      <c r="S9" s="7">
        <f t="shared" ca="1" si="2"/>
        <v>0.26548672566371684</v>
      </c>
    </row>
    <row r="10" spans="1:19" x14ac:dyDescent="0.15">
      <c r="A10" s="38">
        <v>5</v>
      </c>
      <c r="B10" s="21" t="s">
        <v>21</v>
      </c>
      <c r="C10" s="21">
        <f>[46]PARS_nsy_stat!B10</f>
        <v>73</v>
      </c>
      <c r="D10" s="21">
        <f>[46]PARS_nsy_stat!C10</f>
        <v>126</v>
      </c>
      <c r="E10" s="22">
        <f>C10/(C10+C11)</f>
        <v>0.5</v>
      </c>
      <c r="F10" s="22">
        <f>D10/(D10+D11)</f>
        <v>0.65968586387434558</v>
      </c>
      <c r="I10" s="38">
        <v>5</v>
      </c>
      <c r="J10" s="21" t="s">
        <v>21</v>
      </c>
      <c r="K10" s="22">
        <f t="shared" si="0"/>
        <v>0.5</v>
      </c>
      <c r="L10" s="22">
        <f t="shared" si="0"/>
        <v>0.65968586387434558</v>
      </c>
      <c r="O10" s="21">
        <v>8</v>
      </c>
      <c r="P10" s="7">
        <f ca="1">INDIRECT("K"&amp;ROW(K8)*2)</f>
        <v>0.51851851851851849</v>
      </c>
      <c r="Q10" s="7">
        <f t="shared" ca="1" si="3"/>
        <v>0.48148148148148145</v>
      </c>
      <c r="R10" s="7">
        <f t="shared" ca="1" si="1"/>
        <v>0.70940170940170943</v>
      </c>
      <c r="S10" s="7">
        <f t="shared" ca="1" si="2"/>
        <v>0.29059829059829062</v>
      </c>
    </row>
    <row r="11" spans="1:19" x14ac:dyDescent="0.15">
      <c r="A11" s="38"/>
      <c r="B11" s="21" t="s">
        <v>22</v>
      </c>
      <c r="C11" s="21">
        <f>[46]PARS_nsy_stat!B11</f>
        <v>73</v>
      </c>
      <c r="D11" s="21">
        <f>[46]PARS_nsy_stat!C11</f>
        <v>65</v>
      </c>
      <c r="E11" s="22">
        <f>C11/(C10+C11)</f>
        <v>0.5</v>
      </c>
      <c r="F11" s="22">
        <f>D11/(D10+D11)</f>
        <v>0.34031413612565448</v>
      </c>
      <c r="I11" s="38"/>
      <c r="J11" s="21" t="s">
        <v>22</v>
      </c>
      <c r="K11" s="22">
        <f t="shared" si="0"/>
        <v>0.5</v>
      </c>
      <c r="L11" s="22">
        <f t="shared" si="0"/>
        <v>0.34031413612565448</v>
      </c>
      <c r="O11" s="21">
        <v>9</v>
      </c>
      <c r="P11" s="7">
        <f t="shared" ref="P11:P74" ca="1" si="5">INDIRECT("K"&amp;ROW(K9)*2)</f>
        <v>0.46153846153846156</v>
      </c>
      <c r="Q11" s="7">
        <f t="shared" ca="1" si="3"/>
        <v>0.53846153846153844</v>
      </c>
      <c r="R11" s="7">
        <f t="shared" ca="1" si="1"/>
        <v>0.65094339622641506</v>
      </c>
      <c r="S11" s="7">
        <f t="shared" ca="1" si="2"/>
        <v>0.34905660377358488</v>
      </c>
    </row>
    <row r="12" spans="1:19" x14ac:dyDescent="0.15">
      <c r="A12" s="38">
        <v>6</v>
      </c>
      <c r="B12" s="21" t="s">
        <v>21</v>
      </c>
      <c r="C12" s="21">
        <f>[46]PARS_nsy_stat!B12</f>
        <v>76</v>
      </c>
      <c r="D12" s="21">
        <f>[46]PARS_nsy_stat!C12</f>
        <v>134</v>
      </c>
      <c r="E12" s="22">
        <f t="shared" ref="E12:F12" si="6">C12/(C12+C13)</f>
        <v>0.53521126760563376</v>
      </c>
      <c r="F12" s="22">
        <f t="shared" si="6"/>
        <v>0.68367346938775508</v>
      </c>
      <c r="I12" s="38">
        <v>6</v>
      </c>
      <c r="J12" s="21" t="s">
        <v>21</v>
      </c>
      <c r="K12" s="22">
        <f t="shared" si="0"/>
        <v>0.53521126760563376</v>
      </c>
      <c r="L12" s="22">
        <f t="shared" si="0"/>
        <v>0.68367346938775508</v>
      </c>
      <c r="O12" s="21">
        <v>10</v>
      </c>
      <c r="P12" s="7">
        <f t="shared" ca="1" si="5"/>
        <v>0.58333333333333337</v>
      </c>
      <c r="Q12" s="7">
        <f t="shared" ca="1" si="3"/>
        <v>0.41666666666666669</v>
      </c>
      <c r="R12" s="7">
        <f t="shared" ca="1" si="1"/>
        <v>0.76811594202898548</v>
      </c>
      <c r="S12" s="7">
        <f t="shared" ca="1" si="2"/>
        <v>0.2318840579710145</v>
      </c>
    </row>
    <row r="13" spans="1:19" x14ac:dyDescent="0.15">
      <c r="A13" s="38"/>
      <c r="B13" s="21" t="s">
        <v>22</v>
      </c>
      <c r="C13" s="21">
        <f>[46]PARS_nsy_stat!B13</f>
        <v>66</v>
      </c>
      <c r="D13" s="21">
        <f>[46]PARS_nsy_stat!C13</f>
        <v>62</v>
      </c>
      <c r="E13" s="22">
        <f t="shared" ref="E13:F13" si="7">C13/(C12+C13)</f>
        <v>0.46478873239436619</v>
      </c>
      <c r="F13" s="22">
        <f t="shared" si="7"/>
        <v>0.31632653061224492</v>
      </c>
      <c r="I13" s="38"/>
      <c r="J13" s="21" t="s">
        <v>22</v>
      </c>
      <c r="K13" s="22">
        <f t="shared" si="0"/>
        <v>0.46478873239436619</v>
      </c>
      <c r="L13" s="22">
        <f t="shared" si="0"/>
        <v>0.31632653061224492</v>
      </c>
      <c r="O13" s="21">
        <v>11</v>
      </c>
      <c r="P13" s="7">
        <f t="shared" ca="1" si="5"/>
        <v>0.60526315789473684</v>
      </c>
      <c r="Q13" s="7">
        <f t="shared" ca="1" si="3"/>
        <v>0.39473684210526316</v>
      </c>
      <c r="R13" s="7">
        <f t="shared" ca="1" si="1"/>
        <v>0.63076923076923075</v>
      </c>
      <c r="S13" s="7">
        <f t="shared" ca="1" si="2"/>
        <v>0.36923076923076925</v>
      </c>
    </row>
    <row r="14" spans="1:19" x14ac:dyDescent="0.15">
      <c r="A14" s="38">
        <v>7</v>
      </c>
      <c r="B14" s="21" t="s">
        <v>21</v>
      </c>
      <c r="C14" s="21">
        <f>[46]PARS_nsy_stat!B14</f>
        <v>46</v>
      </c>
      <c r="D14" s="21">
        <f>[46]PARS_nsy_stat!C14</f>
        <v>83</v>
      </c>
      <c r="E14" s="22">
        <f t="shared" ref="E14:F14" si="8">C14/(C14+C15)</f>
        <v>0.48936170212765956</v>
      </c>
      <c r="F14" s="22">
        <f t="shared" si="8"/>
        <v>0.73451327433628322</v>
      </c>
      <c r="I14" s="38">
        <v>7</v>
      </c>
      <c r="J14" s="21" t="s">
        <v>21</v>
      </c>
      <c r="K14" s="22">
        <f t="shared" si="0"/>
        <v>0.48936170212765956</v>
      </c>
      <c r="L14" s="22">
        <f t="shared" si="0"/>
        <v>0.73451327433628322</v>
      </c>
      <c r="O14" s="21">
        <v>12</v>
      </c>
      <c r="P14" s="7">
        <f t="shared" ca="1" si="5"/>
        <v>0.5625</v>
      </c>
      <c r="Q14" s="7">
        <f t="shared" ca="1" si="3"/>
        <v>0.4375</v>
      </c>
      <c r="R14" s="7">
        <f t="shared" ca="1" si="1"/>
        <v>0.58064516129032262</v>
      </c>
      <c r="S14" s="7">
        <f t="shared" ca="1" si="2"/>
        <v>0.41935483870967744</v>
      </c>
    </row>
    <row r="15" spans="1:19" x14ac:dyDescent="0.15">
      <c r="A15" s="38"/>
      <c r="B15" s="21" t="s">
        <v>22</v>
      </c>
      <c r="C15" s="21">
        <f>[46]PARS_nsy_stat!B15</f>
        <v>48</v>
      </c>
      <c r="D15" s="21">
        <f>[46]PARS_nsy_stat!C15</f>
        <v>30</v>
      </c>
      <c r="E15" s="22">
        <f t="shared" ref="E15:F15" si="9">C15/(C14+C15)</f>
        <v>0.51063829787234039</v>
      </c>
      <c r="F15" s="22">
        <f t="shared" si="9"/>
        <v>0.26548672566371684</v>
      </c>
      <c r="I15" s="38"/>
      <c r="J15" s="21" t="s">
        <v>22</v>
      </c>
      <c r="K15" s="22">
        <f t="shared" si="0"/>
        <v>0.51063829787234039</v>
      </c>
      <c r="L15" s="22">
        <f t="shared" si="0"/>
        <v>0.26548672566371684</v>
      </c>
      <c r="O15" s="21">
        <v>13</v>
      </c>
      <c r="P15" s="7">
        <f t="shared" ca="1" si="5"/>
        <v>0.53846153846153844</v>
      </c>
      <c r="Q15" s="7">
        <f t="shared" ca="1" si="3"/>
        <v>0.46153846153846156</v>
      </c>
      <c r="R15" s="7">
        <f t="shared" ca="1" si="1"/>
        <v>0.6607142857142857</v>
      </c>
      <c r="S15" s="7">
        <f t="shared" ca="1" si="2"/>
        <v>0.3392857142857143</v>
      </c>
    </row>
    <row r="16" spans="1:19" x14ac:dyDescent="0.15">
      <c r="A16" s="38">
        <v>8</v>
      </c>
      <c r="B16" s="21" t="s">
        <v>21</v>
      </c>
      <c r="C16" s="21">
        <f>[46]PARS_nsy_stat!B16</f>
        <v>42</v>
      </c>
      <c r="D16" s="21">
        <f>[46]PARS_nsy_stat!C16</f>
        <v>83</v>
      </c>
      <c r="E16" s="22">
        <f t="shared" ref="E16:F16" si="10">C16/(C16+C17)</f>
        <v>0.51851851851851849</v>
      </c>
      <c r="F16" s="22">
        <f t="shared" si="10"/>
        <v>0.70940170940170943</v>
      </c>
      <c r="I16" s="38">
        <v>8</v>
      </c>
      <c r="J16" s="21" t="s">
        <v>21</v>
      </c>
      <c r="K16" s="22">
        <f t="shared" si="0"/>
        <v>0.51851851851851849</v>
      </c>
      <c r="L16" s="22">
        <f t="shared" si="0"/>
        <v>0.70940170940170943</v>
      </c>
      <c r="O16" s="21">
        <v>14</v>
      </c>
      <c r="P16" s="7">
        <f t="shared" ca="1" si="5"/>
        <v>0.5714285714285714</v>
      </c>
      <c r="Q16" s="7">
        <f t="shared" ca="1" si="3"/>
        <v>0.42857142857142855</v>
      </c>
      <c r="R16" s="7">
        <f t="shared" ca="1" si="1"/>
        <v>0.67346938775510201</v>
      </c>
      <c r="S16" s="7">
        <f t="shared" ca="1" si="2"/>
        <v>0.32653061224489793</v>
      </c>
    </row>
    <row r="17" spans="1:19" x14ac:dyDescent="0.15">
      <c r="A17" s="38"/>
      <c r="B17" s="21" t="s">
        <v>22</v>
      </c>
      <c r="C17" s="21">
        <f>[46]PARS_nsy_stat!B17</f>
        <v>39</v>
      </c>
      <c r="D17" s="21">
        <f>[46]PARS_nsy_stat!C17</f>
        <v>34</v>
      </c>
      <c r="E17" s="22">
        <f t="shared" ref="E17:F17" si="11">C17/(C16+C17)</f>
        <v>0.48148148148148145</v>
      </c>
      <c r="F17" s="22">
        <f t="shared" si="11"/>
        <v>0.29059829059829062</v>
      </c>
      <c r="I17" s="38"/>
      <c r="J17" s="21" t="s">
        <v>22</v>
      </c>
      <c r="K17" s="22">
        <f t="shared" si="0"/>
        <v>0.48148148148148145</v>
      </c>
      <c r="L17" s="22">
        <f t="shared" si="0"/>
        <v>0.29059829059829062</v>
      </c>
      <c r="O17" s="21">
        <v>15</v>
      </c>
      <c r="P17" s="7">
        <f t="shared" ca="1" si="5"/>
        <v>0.44444444444444442</v>
      </c>
      <c r="Q17" s="7">
        <f t="shared" ca="1" si="3"/>
        <v>0.55555555555555558</v>
      </c>
      <c r="R17" s="7">
        <f t="shared" ca="1" si="1"/>
        <v>0.62857142857142856</v>
      </c>
      <c r="S17" s="7">
        <f t="shared" ca="1" si="2"/>
        <v>0.37142857142857144</v>
      </c>
    </row>
    <row r="18" spans="1:19" x14ac:dyDescent="0.15">
      <c r="A18" s="38">
        <v>9</v>
      </c>
      <c r="B18" s="21" t="s">
        <v>21</v>
      </c>
      <c r="C18" s="21">
        <f>[46]PARS_nsy_stat!B18</f>
        <v>36</v>
      </c>
      <c r="D18" s="21">
        <f>[46]PARS_nsy_stat!C18</f>
        <v>69</v>
      </c>
      <c r="E18" s="22">
        <f t="shared" ref="E18:F18" si="12">C18/(C18+C19)</f>
        <v>0.46153846153846156</v>
      </c>
      <c r="F18" s="22">
        <f t="shared" si="12"/>
        <v>0.65094339622641506</v>
      </c>
      <c r="I18" s="38">
        <v>9</v>
      </c>
      <c r="J18" s="21" t="s">
        <v>21</v>
      </c>
      <c r="K18" s="22">
        <f t="shared" si="0"/>
        <v>0.46153846153846156</v>
      </c>
      <c r="L18" s="22">
        <f t="shared" si="0"/>
        <v>0.65094339622641506</v>
      </c>
      <c r="O18" s="21">
        <v>16</v>
      </c>
      <c r="P18" s="7">
        <f t="shared" ca="1" si="5"/>
        <v>0.6470588235294118</v>
      </c>
      <c r="Q18" s="7">
        <f t="shared" ca="1" si="3"/>
        <v>0.35294117647058826</v>
      </c>
      <c r="R18" s="7">
        <f t="shared" ca="1" si="1"/>
        <v>0.7</v>
      </c>
      <c r="S18" s="7">
        <f t="shared" ca="1" si="2"/>
        <v>0.3</v>
      </c>
    </row>
    <row r="19" spans="1:19" x14ac:dyDescent="0.15">
      <c r="A19" s="38"/>
      <c r="B19" s="21" t="s">
        <v>22</v>
      </c>
      <c r="C19" s="21">
        <f>[46]PARS_nsy_stat!B19</f>
        <v>42</v>
      </c>
      <c r="D19" s="21">
        <f>[46]PARS_nsy_stat!C19</f>
        <v>37</v>
      </c>
      <c r="E19" s="22">
        <f t="shared" ref="E19:F19" si="13">C19/(C18+C19)</f>
        <v>0.53846153846153844</v>
      </c>
      <c r="F19" s="22">
        <f t="shared" si="13"/>
        <v>0.34905660377358488</v>
      </c>
      <c r="I19" s="38"/>
      <c r="J19" s="21" t="s">
        <v>22</v>
      </c>
      <c r="K19" s="22">
        <f t="shared" si="0"/>
        <v>0.53846153846153844</v>
      </c>
      <c r="L19" s="22">
        <f t="shared" si="0"/>
        <v>0.34905660377358488</v>
      </c>
      <c r="O19" s="21">
        <v>17</v>
      </c>
      <c r="P19" s="7">
        <f t="shared" ca="1" si="5"/>
        <v>0.3</v>
      </c>
      <c r="Q19" s="7">
        <f t="shared" ca="1" si="3"/>
        <v>0.7</v>
      </c>
      <c r="R19" s="7">
        <f t="shared" ca="1" si="1"/>
        <v>0.74193548387096775</v>
      </c>
      <c r="S19" s="7">
        <f t="shared" ca="1" si="2"/>
        <v>0.25806451612903225</v>
      </c>
    </row>
    <row r="20" spans="1:19" x14ac:dyDescent="0.15">
      <c r="A20" s="38">
        <v>10</v>
      </c>
      <c r="B20" s="21" t="s">
        <v>21</v>
      </c>
      <c r="C20" s="21">
        <f>[46]PARS_nsy_stat!B20</f>
        <v>42</v>
      </c>
      <c r="D20" s="21">
        <f>[46]PARS_nsy_stat!C20</f>
        <v>53</v>
      </c>
      <c r="E20" s="22">
        <f t="shared" ref="E20:F20" si="14">C20/(C20+C21)</f>
        <v>0.58333333333333337</v>
      </c>
      <c r="F20" s="22">
        <f t="shared" si="14"/>
        <v>0.76811594202898548</v>
      </c>
      <c r="I20" s="38">
        <v>10</v>
      </c>
      <c r="J20" s="21" t="s">
        <v>21</v>
      </c>
      <c r="K20" s="22">
        <f t="shared" si="0"/>
        <v>0.58333333333333337</v>
      </c>
      <c r="L20" s="22">
        <f t="shared" si="0"/>
        <v>0.76811594202898548</v>
      </c>
      <c r="O20" s="21">
        <v>18</v>
      </c>
      <c r="P20" s="7">
        <f t="shared" ca="1" si="5"/>
        <v>0.4375</v>
      </c>
      <c r="Q20" s="7">
        <f t="shared" ca="1" si="3"/>
        <v>0.5625</v>
      </c>
      <c r="R20" s="7">
        <f t="shared" ca="1" si="1"/>
        <v>0.89655172413793105</v>
      </c>
      <c r="S20" s="7">
        <f t="shared" ca="1" si="2"/>
        <v>0.10344827586206896</v>
      </c>
    </row>
    <row r="21" spans="1:19" x14ac:dyDescent="0.15">
      <c r="A21" s="38"/>
      <c r="B21" s="21" t="s">
        <v>22</v>
      </c>
      <c r="C21" s="21">
        <f>[46]PARS_nsy_stat!B21</f>
        <v>30</v>
      </c>
      <c r="D21" s="21">
        <f>[46]PARS_nsy_stat!C21</f>
        <v>16</v>
      </c>
      <c r="E21" s="22">
        <f t="shared" ref="E21:F21" si="15">C21/(C20+C21)</f>
        <v>0.41666666666666669</v>
      </c>
      <c r="F21" s="22">
        <f t="shared" si="15"/>
        <v>0.2318840579710145</v>
      </c>
      <c r="I21" s="38"/>
      <c r="J21" s="21" t="s">
        <v>22</v>
      </c>
      <c r="K21" s="22">
        <f t="shared" si="0"/>
        <v>0.41666666666666669</v>
      </c>
      <c r="L21" s="22">
        <f t="shared" si="0"/>
        <v>0.2318840579710145</v>
      </c>
      <c r="O21" s="21">
        <v>19</v>
      </c>
      <c r="P21" s="7">
        <f t="shared" ca="1" si="5"/>
        <v>0.5</v>
      </c>
      <c r="Q21" s="7">
        <f t="shared" ca="1" si="3"/>
        <v>0.5</v>
      </c>
      <c r="R21" s="7">
        <f t="shared" ca="1" si="1"/>
        <v>0.54545454545454541</v>
      </c>
      <c r="S21" s="7">
        <f t="shared" ca="1" si="2"/>
        <v>0.45454545454545453</v>
      </c>
    </row>
    <row r="22" spans="1:19" x14ac:dyDescent="0.15">
      <c r="A22" s="38">
        <v>11</v>
      </c>
      <c r="B22" s="21" t="s">
        <v>21</v>
      </c>
      <c r="C22" s="21">
        <f>[46]PARS_nsy_stat!B22</f>
        <v>23</v>
      </c>
      <c r="D22" s="21">
        <f>[46]PARS_nsy_stat!C22</f>
        <v>41</v>
      </c>
      <c r="E22" s="22">
        <f t="shared" ref="E22:F22" si="16">C22/(C22+C23)</f>
        <v>0.60526315789473684</v>
      </c>
      <c r="F22" s="22">
        <f t="shared" si="16"/>
        <v>0.63076923076923075</v>
      </c>
      <c r="I22" s="38">
        <v>11</v>
      </c>
      <c r="J22" s="21" t="s">
        <v>21</v>
      </c>
      <c r="K22" s="22">
        <f t="shared" si="0"/>
        <v>0.60526315789473684</v>
      </c>
      <c r="L22" s="22">
        <f t="shared" si="0"/>
        <v>0.63076923076923075</v>
      </c>
      <c r="O22" s="21">
        <v>20</v>
      </c>
      <c r="P22" s="7">
        <f t="shared" ca="1" si="5"/>
        <v>0.58823529411764708</v>
      </c>
      <c r="Q22" s="7">
        <f t="shared" ca="1" si="3"/>
        <v>0.41176470588235292</v>
      </c>
      <c r="R22" s="7">
        <f t="shared" ca="1" si="1"/>
        <v>0.68</v>
      </c>
      <c r="S22" s="7">
        <f t="shared" ca="1" si="2"/>
        <v>0.32</v>
      </c>
    </row>
    <row r="23" spans="1:19" x14ac:dyDescent="0.15">
      <c r="A23" s="38"/>
      <c r="B23" s="21" t="s">
        <v>22</v>
      </c>
      <c r="C23" s="21">
        <f>[46]PARS_nsy_stat!B23</f>
        <v>15</v>
      </c>
      <c r="D23" s="21">
        <f>[46]PARS_nsy_stat!C23</f>
        <v>24</v>
      </c>
      <c r="E23" s="22">
        <f t="shared" ref="E23:F23" si="17">C23/(C22+C23)</f>
        <v>0.39473684210526316</v>
      </c>
      <c r="F23" s="22">
        <f t="shared" si="17"/>
        <v>0.36923076923076925</v>
      </c>
      <c r="I23" s="38"/>
      <c r="J23" s="21" t="s">
        <v>22</v>
      </c>
      <c r="K23" s="22">
        <f t="shared" si="0"/>
        <v>0.39473684210526316</v>
      </c>
      <c r="L23" s="22">
        <f t="shared" si="0"/>
        <v>0.36923076923076925</v>
      </c>
      <c r="O23" s="21">
        <v>21</v>
      </c>
      <c r="P23" s="7">
        <f t="shared" ca="1" si="5"/>
        <v>0.33333333333333331</v>
      </c>
      <c r="Q23" s="7">
        <f t="shared" ca="1" si="3"/>
        <v>0.66666666666666663</v>
      </c>
      <c r="R23" s="7">
        <f t="shared" ca="1" si="1"/>
        <v>0.625</v>
      </c>
      <c r="S23" s="7">
        <f t="shared" ca="1" si="2"/>
        <v>0.375</v>
      </c>
    </row>
    <row r="24" spans="1:19" x14ac:dyDescent="0.15">
      <c r="A24" s="38">
        <v>12</v>
      </c>
      <c r="B24" s="21" t="s">
        <v>21</v>
      </c>
      <c r="C24" s="21">
        <f>[46]PARS_nsy_stat!B24</f>
        <v>18</v>
      </c>
      <c r="D24" s="21">
        <f>[46]PARS_nsy_stat!C24</f>
        <v>36</v>
      </c>
      <c r="E24" s="22">
        <f t="shared" ref="E24:F24" si="18">C24/(C24+C25)</f>
        <v>0.5625</v>
      </c>
      <c r="F24" s="22">
        <f t="shared" si="18"/>
        <v>0.58064516129032262</v>
      </c>
      <c r="I24" s="38">
        <v>12</v>
      </c>
      <c r="J24" s="21" t="s">
        <v>21</v>
      </c>
      <c r="K24" s="22">
        <f t="shared" si="0"/>
        <v>0.5625</v>
      </c>
      <c r="L24" s="22">
        <f t="shared" si="0"/>
        <v>0.58064516129032262</v>
      </c>
      <c r="O24" s="21">
        <v>22</v>
      </c>
      <c r="P24" s="7">
        <f t="shared" ca="1" si="5"/>
        <v>0.66666666666666663</v>
      </c>
      <c r="Q24" s="7">
        <f t="shared" ca="1" si="3"/>
        <v>0.33333333333333331</v>
      </c>
      <c r="R24" s="7">
        <f t="shared" ca="1" si="1"/>
        <v>0.66666666666666663</v>
      </c>
      <c r="S24" s="7">
        <f t="shared" ca="1" si="2"/>
        <v>0.33333333333333331</v>
      </c>
    </row>
    <row r="25" spans="1:19" x14ac:dyDescent="0.15">
      <c r="A25" s="38"/>
      <c r="B25" s="21" t="s">
        <v>22</v>
      </c>
      <c r="C25" s="21">
        <f>[46]PARS_nsy_stat!B25</f>
        <v>14</v>
      </c>
      <c r="D25" s="21">
        <f>[46]PARS_nsy_stat!C25</f>
        <v>26</v>
      </c>
      <c r="E25" s="22">
        <f t="shared" ref="E25:F25" si="19">C25/(C24+C25)</f>
        <v>0.4375</v>
      </c>
      <c r="F25" s="22">
        <f t="shared" si="19"/>
        <v>0.41935483870967744</v>
      </c>
      <c r="I25" s="38"/>
      <c r="J25" s="21" t="s">
        <v>22</v>
      </c>
      <c r="K25" s="22">
        <f t="shared" si="0"/>
        <v>0.4375</v>
      </c>
      <c r="L25" s="22">
        <f t="shared" si="0"/>
        <v>0.41935483870967744</v>
      </c>
      <c r="O25" s="21">
        <v>23</v>
      </c>
      <c r="P25" s="7">
        <f t="shared" ca="1" si="5"/>
        <v>0.375</v>
      </c>
      <c r="Q25" s="7">
        <f t="shared" ca="1" si="3"/>
        <v>0.625</v>
      </c>
      <c r="R25" s="7">
        <f t="shared" ca="1" si="1"/>
        <v>0.5</v>
      </c>
      <c r="S25" s="7">
        <f t="shared" ca="1" si="2"/>
        <v>0.5</v>
      </c>
    </row>
    <row r="26" spans="1:19" x14ac:dyDescent="0.15">
      <c r="A26" s="38">
        <v>13</v>
      </c>
      <c r="B26" s="21" t="s">
        <v>21</v>
      </c>
      <c r="C26" s="21">
        <f>[46]PARS_nsy_stat!B26</f>
        <v>21</v>
      </c>
      <c r="D26" s="21">
        <f>[46]PARS_nsy_stat!C26</f>
        <v>37</v>
      </c>
      <c r="E26" s="22">
        <f t="shared" ref="E26:F26" si="20">C26/(C26+C27)</f>
        <v>0.53846153846153844</v>
      </c>
      <c r="F26" s="22">
        <f t="shared" si="20"/>
        <v>0.6607142857142857</v>
      </c>
      <c r="I26" s="38">
        <v>13</v>
      </c>
      <c r="J26" s="21" t="s">
        <v>21</v>
      </c>
      <c r="K26" s="22">
        <f t="shared" si="0"/>
        <v>0.53846153846153844</v>
      </c>
      <c r="L26" s="22">
        <f t="shared" si="0"/>
        <v>0.6607142857142857</v>
      </c>
      <c r="O26" s="21">
        <v>24</v>
      </c>
      <c r="P26" s="7">
        <f t="shared" ca="1" si="5"/>
        <v>0.5625</v>
      </c>
      <c r="Q26" s="7">
        <f t="shared" ca="1" si="3"/>
        <v>0.4375</v>
      </c>
      <c r="R26" s="7">
        <f t="shared" ca="1" si="1"/>
        <v>0.6470588235294118</v>
      </c>
      <c r="S26" s="7">
        <f t="shared" ca="1" si="2"/>
        <v>0.35294117647058826</v>
      </c>
    </row>
    <row r="27" spans="1:19" x14ac:dyDescent="0.15">
      <c r="A27" s="38"/>
      <c r="B27" s="21" t="s">
        <v>22</v>
      </c>
      <c r="C27" s="21">
        <f>[46]PARS_nsy_stat!B27</f>
        <v>18</v>
      </c>
      <c r="D27" s="21">
        <f>[46]PARS_nsy_stat!C27</f>
        <v>19</v>
      </c>
      <c r="E27" s="22">
        <f t="shared" ref="E27:F27" si="21">C27/(C26+C27)</f>
        <v>0.46153846153846156</v>
      </c>
      <c r="F27" s="22">
        <f t="shared" si="21"/>
        <v>0.3392857142857143</v>
      </c>
      <c r="I27" s="38"/>
      <c r="J27" s="21" t="s">
        <v>22</v>
      </c>
      <c r="K27" s="22">
        <f t="shared" si="0"/>
        <v>0.46153846153846156</v>
      </c>
      <c r="L27" s="22">
        <f t="shared" si="0"/>
        <v>0.3392857142857143</v>
      </c>
      <c r="O27" s="21">
        <v>25</v>
      </c>
      <c r="P27" s="7">
        <f t="shared" ca="1" si="5"/>
        <v>0.5</v>
      </c>
      <c r="Q27" s="7">
        <f t="shared" ca="1" si="3"/>
        <v>0.5</v>
      </c>
      <c r="R27" s="7">
        <f t="shared" ca="1" si="1"/>
        <v>0.8666666666666667</v>
      </c>
      <c r="S27" s="7">
        <f t="shared" ca="1" si="2"/>
        <v>0.13333333333333333</v>
      </c>
    </row>
    <row r="28" spans="1:19" x14ac:dyDescent="0.15">
      <c r="A28" s="38">
        <v>14</v>
      </c>
      <c r="B28" s="21" t="s">
        <v>21</v>
      </c>
      <c r="C28" s="21">
        <f>[46]PARS_nsy_stat!B28</f>
        <v>20</v>
      </c>
      <c r="D28" s="21">
        <f>[46]PARS_nsy_stat!C28</f>
        <v>33</v>
      </c>
      <c r="E28" s="22">
        <f t="shared" ref="E28:F28" si="22">C28/(C28+C29)</f>
        <v>0.5714285714285714</v>
      </c>
      <c r="F28" s="22">
        <f t="shared" si="22"/>
        <v>0.67346938775510201</v>
      </c>
      <c r="I28" s="38">
        <v>14</v>
      </c>
      <c r="J28" s="21" t="s">
        <v>21</v>
      </c>
      <c r="K28" s="22">
        <f t="shared" si="0"/>
        <v>0.5714285714285714</v>
      </c>
      <c r="L28" s="22">
        <f t="shared" si="0"/>
        <v>0.67346938775510201</v>
      </c>
      <c r="O28" s="21">
        <v>26</v>
      </c>
      <c r="P28" s="7">
        <f t="shared" ca="1" si="5"/>
        <v>0.42857142857142855</v>
      </c>
      <c r="Q28" s="7">
        <f t="shared" ca="1" si="3"/>
        <v>0.5714285714285714</v>
      </c>
      <c r="R28" s="7">
        <f t="shared" ca="1" si="1"/>
        <v>0.61111111111111116</v>
      </c>
      <c r="S28" s="7">
        <f t="shared" ca="1" si="2"/>
        <v>0.3888888888888889</v>
      </c>
    </row>
    <row r="29" spans="1:19" x14ac:dyDescent="0.15">
      <c r="A29" s="38"/>
      <c r="B29" s="21" t="s">
        <v>22</v>
      </c>
      <c r="C29" s="21">
        <f>[46]PARS_nsy_stat!B29</f>
        <v>15</v>
      </c>
      <c r="D29" s="21">
        <f>[46]PARS_nsy_stat!C29</f>
        <v>16</v>
      </c>
      <c r="E29" s="22">
        <f t="shared" ref="E29:F29" si="23">C29/(C28+C29)</f>
        <v>0.42857142857142855</v>
      </c>
      <c r="F29" s="22">
        <f t="shared" si="23"/>
        <v>0.32653061224489793</v>
      </c>
      <c r="I29" s="38"/>
      <c r="J29" s="21" t="s">
        <v>22</v>
      </c>
      <c r="K29" s="22">
        <f t="shared" si="0"/>
        <v>0.42857142857142855</v>
      </c>
      <c r="L29" s="22">
        <f t="shared" si="0"/>
        <v>0.32653061224489793</v>
      </c>
      <c r="O29" s="21">
        <v>27</v>
      </c>
      <c r="P29" s="7">
        <f t="shared" ca="1" si="5"/>
        <v>0.38461538461538464</v>
      </c>
      <c r="Q29" s="7">
        <f t="shared" ca="1" si="3"/>
        <v>0.61538461538461542</v>
      </c>
      <c r="R29" s="7">
        <f t="shared" ca="1" si="1"/>
        <v>0.72222222222222221</v>
      </c>
      <c r="S29" s="7">
        <f t="shared" ca="1" si="2"/>
        <v>0.27777777777777779</v>
      </c>
    </row>
    <row r="30" spans="1:19" x14ac:dyDescent="0.15">
      <c r="A30" s="38">
        <v>15</v>
      </c>
      <c r="B30" s="21" t="s">
        <v>21</v>
      </c>
      <c r="C30" s="21">
        <f>[46]PARS_nsy_stat!B30</f>
        <v>12</v>
      </c>
      <c r="D30" s="21">
        <f>[46]PARS_nsy_stat!C30</f>
        <v>22</v>
      </c>
      <c r="E30" s="22">
        <f t="shared" ref="E30:F30" si="24">C30/(C30+C31)</f>
        <v>0.44444444444444442</v>
      </c>
      <c r="F30" s="22">
        <f t="shared" si="24"/>
        <v>0.62857142857142856</v>
      </c>
      <c r="I30" s="38">
        <v>15</v>
      </c>
      <c r="J30" s="21" t="s">
        <v>21</v>
      </c>
      <c r="K30" s="22">
        <f t="shared" si="0"/>
        <v>0.44444444444444442</v>
      </c>
      <c r="L30" s="22">
        <f t="shared" si="0"/>
        <v>0.62857142857142856</v>
      </c>
      <c r="O30" s="21">
        <v>28</v>
      </c>
      <c r="P30" s="7">
        <f t="shared" ca="1" si="5"/>
        <v>0.5</v>
      </c>
      <c r="Q30" s="7">
        <f t="shared" ca="1" si="3"/>
        <v>0.5</v>
      </c>
      <c r="R30" s="7">
        <f t="shared" ca="1" si="1"/>
        <v>0.76923076923076927</v>
      </c>
      <c r="S30" s="7">
        <f t="shared" ca="1" si="2"/>
        <v>0.23076923076923078</v>
      </c>
    </row>
    <row r="31" spans="1:19" x14ac:dyDescent="0.15">
      <c r="A31" s="38"/>
      <c r="B31" s="21" t="s">
        <v>22</v>
      </c>
      <c r="C31" s="21">
        <f>[46]PARS_nsy_stat!B31</f>
        <v>15</v>
      </c>
      <c r="D31" s="21">
        <f>[46]PARS_nsy_stat!C31</f>
        <v>13</v>
      </c>
      <c r="E31" s="22">
        <f t="shared" ref="E31:F31" si="25">C31/(C30+C31)</f>
        <v>0.55555555555555558</v>
      </c>
      <c r="F31" s="22">
        <f t="shared" si="25"/>
        <v>0.37142857142857144</v>
      </c>
      <c r="I31" s="38"/>
      <c r="J31" s="21" t="s">
        <v>22</v>
      </c>
      <c r="K31" s="22">
        <f t="shared" si="0"/>
        <v>0.55555555555555558</v>
      </c>
      <c r="L31" s="22">
        <f t="shared" si="0"/>
        <v>0.37142857142857144</v>
      </c>
      <c r="O31" s="21">
        <v>29</v>
      </c>
      <c r="P31" s="7">
        <f t="shared" ca="1" si="5"/>
        <v>0.25</v>
      </c>
      <c r="Q31" s="7">
        <f t="shared" ca="1" si="3"/>
        <v>0.75</v>
      </c>
      <c r="R31" s="7">
        <f t="shared" ca="1" si="1"/>
        <v>0.93333333333333335</v>
      </c>
      <c r="S31" s="7">
        <f t="shared" ca="1" si="2"/>
        <v>6.6666666666666666E-2</v>
      </c>
    </row>
    <row r="32" spans="1:19" x14ac:dyDescent="0.15">
      <c r="A32" s="38">
        <v>16</v>
      </c>
      <c r="B32" s="21" t="s">
        <v>21</v>
      </c>
      <c r="C32" s="21">
        <f>[46]PARS_nsy_stat!B32</f>
        <v>11</v>
      </c>
      <c r="D32" s="21">
        <f>[46]PARS_nsy_stat!C32</f>
        <v>21</v>
      </c>
      <c r="E32" s="22">
        <f t="shared" ref="E32:F32" si="26">C32/(C32+C33)</f>
        <v>0.6470588235294118</v>
      </c>
      <c r="F32" s="22">
        <f t="shared" si="26"/>
        <v>0.7</v>
      </c>
      <c r="I32" s="38">
        <v>16</v>
      </c>
      <c r="J32" s="21" t="s">
        <v>21</v>
      </c>
      <c r="K32" s="22">
        <f t="shared" si="0"/>
        <v>0.6470588235294118</v>
      </c>
      <c r="L32" s="22">
        <f t="shared" si="0"/>
        <v>0.7</v>
      </c>
      <c r="O32" s="21">
        <v>30</v>
      </c>
      <c r="P32" s="7">
        <f t="shared" ca="1" si="5"/>
        <v>0.54545454545454541</v>
      </c>
      <c r="Q32" s="7">
        <f t="shared" ca="1" si="3"/>
        <v>0.45454545454545453</v>
      </c>
      <c r="R32" s="7">
        <f t="shared" ca="1" si="1"/>
        <v>0.5714285714285714</v>
      </c>
      <c r="S32" s="7">
        <f t="shared" ca="1" si="2"/>
        <v>0.42857142857142855</v>
      </c>
    </row>
    <row r="33" spans="1:19" x14ac:dyDescent="0.15">
      <c r="A33" s="38"/>
      <c r="B33" s="21" t="s">
        <v>22</v>
      </c>
      <c r="C33" s="21">
        <f>[46]PARS_nsy_stat!B33</f>
        <v>6</v>
      </c>
      <c r="D33" s="21">
        <f>[46]PARS_nsy_stat!C33</f>
        <v>9</v>
      </c>
      <c r="E33" s="22">
        <f t="shared" ref="E33:F33" si="27">C33/(C32+C33)</f>
        <v>0.35294117647058826</v>
      </c>
      <c r="F33" s="22">
        <f t="shared" si="27"/>
        <v>0.3</v>
      </c>
      <c r="I33" s="38"/>
      <c r="J33" s="21" t="s">
        <v>22</v>
      </c>
      <c r="K33" s="22">
        <f t="shared" si="0"/>
        <v>0.35294117647058826</v>
      </c>
      <c r="L33" s="22">
        <f t="shared" si="0"/>
        <v>0.3</v>
      </c>
      <c r="O33" s="21">
        <v>31</v>
      </c>
      <c r="P33" s="7">
        <f t="shared" ca="1" si="5"/>
        <v>0.44444444444444442</v>
      </c>
      <c r="Q33" s="7">
        <f t="shared" ca="1" si="3"/>
        <v>0.55555555555555558</v>
      </c>
      <c r="R33" s="7">
        <f t="shared" ca="1" si="1"/>
        <v>0.58823529411764708</v>
      </c>
      <c r="S33" s="7">
        <f t="shared" ca="1" si="2"/>
        <v>0.41176470588235292</v>
      </c>
    </row>
    <row r="34" spans="1:19" x14ac:dyDescent="0.15">
      <c r="A34" s="38">
        <v>17</v>
      </c>
      <c r="B34" s="21" t="s">
        <v>21</v>
      </c>
      <c r="C34" s="21">
        <f>[46]PARS_nsy_stat!B34</f>
        <v>9</v>
      </c>
      <c r="D34" s="21">
        <f>[46]PARS_nsy_stat!C34</f>
        <v>23</v>
      </c>
      <c r="E34" s="22">
        <f t="shared" ref="E34:F34" si="28">C34/(C34+C35)</f>
        <v>0.3</v>
      </c>
      <c r="F34" s="22">
        <f t="shared" si="28"/>
        <v>0.74193548387096775</v>
      </c>
      <c r="I34" s="38">
        <v>17</v>
      </c>
      <c r="J34" s="21" t="s">
        <v>21</v>
      </c>
      <c r="K34" s="22">
        <f t="shared" si="0"/>
        <v>0.3</v>
      </c>
      <c r="L34" s="22">
        <f t="shared" si="0"/>
        <v>0.74193548387096775</v>
      </c>
      <c r="O34" s="21">
        <v>32</v>
      </c>
      <c r="P34" s="7">
        <f t="shared" ca="1" si="5"/>
        <v>0.42857142857142855</v>
      </c>
      <c r="Q34" s="7">
        <f t="shared" ca="1" si="3"/>
        <v>0.5714285714285714</v>
      </c>
      <c r="R34" s="7">
        <f t="shared" ca="1" si="1"/>
        <v>0.72727272727272729</v>
      </c>
      <c r="S34" s="7">
        <f t="shared" ca="1" si="2"/>
        <v>0.27272727272727271</v>
      </c>
    </row>
    <row r="35" spans="1:19" x14ac:dyDescent="0.15">
      <c r="A35" s="38"/>
      <c r="B35" s="21" t="s">
        <v>22</v>
      </c>
      <c r="C35" s="21">
        <f>[46]PARS_nsy_stat!B35</f>
        <v>21</v>
      </c>
      <c r="D35" s="21">
        <f>[46]PARS_nsy_stat!C35</f>
        <v>8</v>
      </c>
      <c r="E35" s="22">
        <f t="shared" ref="E35:F35" si="29">C35/(C34+C35)</f>
        <v>0.7</v>
      </c>
      <c r="F35" s="22">
        <f t="shared" si="29"/>
        <v>0.25806451612903225</v>
      </c>
      <c r="I35" s="38"/>
      <c r="J35" s="21" t="s">
        <v>22</v>
      </c>
      <c r="K35" s="22">
        <f t="shared" si="0"/>
        <v>0.7</v>
      </c>
      <c r="L35" s="22">
        <f t="shared" si="0"/>
        <v>0.25806451612903225</v>
      </c>
      <c r="O35" s="21">
        <v>33</v>
      </c>
      <c r="P35" s="7">
        <f t="shared" ca="1" si="5"/>
        <v>0.41666666666666669</v>
      </c>
      <c r="Q35" s="7">
        <f t="shared" ca="1" si="3"/>
        <v>0.58333333333333337</v>
      </c>
      <c r="R35" s="7">
        <f t="shared" ca="1" si="1"/>
        <v>0.8</v>
      </c>
      <c r="S35" s="7">
        <f t="shared" ca="1" si="2"/>
        <v>0.2</v>
      </c>
    </row>
    <row r="36" spans="1:19" x14ac:dyDescent="0.15">
      <c r="A36" s="38">
        <v>18</v>
      </c>
      <c r="B36" s="21" t="s">
        <v>21</v>
      </c>
      <c r="C36" s="21">
        <f>[46]PARS_nsy_stat!B36</f>
        <v>7</v>
      </c>
      <c r="D36" s="21">
        <f>[46]PARS_nsy_stat!C36</f>
        <v>26</v>
      </c>
      <c r="E36" s="22">
        <f t="shared" ref="E36:F36" si="30">C36/(C36+C37)</f>
        <v>0.4375</v>
      </c>
      <c r="F36" s="22">
        <f t="shared" si="30"/>
        <v>0.89655172413793105</v>
      </c>
      <c r="I36" s="38">
        <v>18</v>
      </c>
      <c r="J36" s="21" t="s">
        <v>21</v>
      </c>
      <c r="K36" s="22">
        <f t="shared" si="0"/>
        <v>0.4375</v>
      </c>
      <c r="L36" s="22">
        <f t="shared" si="0"/>
        <v>0.89655172413793105</v>
      </c>
      <c r="O36" s="21">
        <v>34</v>
      </c>
      <c r="P36" s="7">
        <f t="shared" ca="1" si="5"/>
        <v>0.55555555555555558</v>
      </c>
      <c r="Q36" s="7">
        <f t="shared" ca="1" si="3"/>
        <v>0.44444444444444442</v>
      </c>
      <c r="R36" s="7">
        <f t="shared" ca="1" si="1"/>
        <v>1</v>
      </c>
      <c r="S36" s="7">
        <f t="shared" ca="1" si="2"/>
        <v>0</v>
      </c>
    </row>
    <row r="37" spans="1:19" x14ac:dyDescent="0.15">
      <c r="A37" s="38"/>
      <c r="B37" s="21" t="s">
        <v>22</v>
      </c>
      <c r="C37" s="21">
        <f>[46]PARS_nsy_stat!B37</f>
        <v>9</v>
      </c>
      <c r="D37" s="21">
        <f>[46]PARS_nsy_stat!C37</f>
        <v>3</v>
      </c>
      <c r="E37" s="22">
        <f t="shared" ref="E37:F37" si="31">C37/(C36+C37)</f>
        <v>0.5625</v>
      </c>
      <c r="F37" s="22">
        <f t="shared" si="31"/>
        <v>0.10344827586206896</v>
      </c>
      <c r="I37" s="38"/>
      <c r="J37" s="21" t="s">
        <v>22</v>
      </c>
      <c r="K37" s="22">
        <f t="shared" si="0"/>
        <v>0.5625</v>
      </c>
      <c r="L37" s="22">
        <f t="shared" si="0"/>
        <v>0.10344827586206896</v>
      </c>
      <c r="O37" s="21">
        <v>35</v>
      </c>
      <c r="P37" s="7">
        <f t="shared" ca="1" si="5"/>
        <v>0.5</v>
      </c>
      <c r="Q37" s="7">
        <f t="shared" ca="1" si="3"/>
        <v>0.5</v>
      </c>
      <c r="R37" s="7">
        <f t="shared" ca="1" si="1"/>
        <v>0.76470588235294112</v>
      </c>
      <c r="S37" s="7">
        <f t="shared" ca="1" si="2"/>
        <v>0.23529411764705882</v>
      </c>
    </row>
    <row r="38" spans="1:19" x14ac:dyDescent="0.15">
      <c r="A38" s="38">
        <v>19</v>
      </c>
      <c r="B38" s="21" t="s">
        <v>21</v>
      </c>
      <c r="C38" s="21">
        <f>[46]PARS_nsy_stat!B38</f>
        <v>9</v>
      </c>
      <c r="D38" s="21">
        <f>[46]PARS_nsy_stat!C38</f>
        <v>12</v>
      </c>
      <c r="E38" s="22">
        <f t="shared" ref="E38:F38" si="32">C38/(C38+C39)</f>
        <v>0.5</v>
      </c>
      <c r="F38" s="22">
        <f t="shared" si="32"/>
        <v>0.54545454545454541</v>
      </c>
      <c r="I38" s="38">
        <v>19</v>
      </c>
      <c r="J38" s="21" t="s">
        <v>21</v>
      </c>
      <c r="K38" s="22">
        <f t="shared" si="0"/>
        <v>0.5</v>
      </c>
      <c r="L38" s="22">
        <f t="shared" si="0"/>
        <v>0.54545454545454541</v>
      </c>
      <c r="O38" s="21">
        <v>36</v>
      </c>
      <c r="P38" s="7">
        <f t="shared" ca="1" si="5"/>
        <v>0.6</v>
      </c>
      <c r="Q38" s="7">
        <f t="shared" ca="1" si="3"/>
        <v>0.4</v>
      </c>
      <c r="R38" s="7">
        <f t="shared" ca="1" si="1"/>
        <v>0.7142857142857143</v>
      </c>
      <c r="S38" s="7">
        <f t="shared" ca="1" si="2"/>
        <v>0.2857142857142857</v>
      </c>
    </row>
    <row r="39" spans="1:19" x14ac:dyDescent="0.15">
      <c r="A39" s="38"/>
      <c r="B39" s="21" t="s">
        <v>22</v>
      </c>
      <c r="C39" s="21">
        <f>[46]PARS_nsy_stat!B39</f>
        <v>9</v>
      </c>
      <c r="D39" s="21">
        <f>[46]PARS_nsy_stat!C39</f>
        <v>10</v>
      </c>
      <c r="E39" s="22">
        <f t="shared" ref="E39:F39" si="33">C39/(C38+C39)</f>
        <v>0.5</v>
      </c>
      <c r="F39" s="22">
        <f t="shared" si="33"/>
        <v>0.45454545454545453</v>
      </c>
      <c r="I39" s="38"/>
      <c r="J39" s="21" t="s">
        <v>22</v>
      </c>
      <c r="K39" s="22">
        <f t="shared" si="0"/>
        <v>0.5</v>
      </c>
      <c r="L39" s="22">
        <f t="shared" si="0"/>
        <v>0.45454545454545453</v>
      </c>
      <c r="O39" s="21">
        <v>37</v>
      </c>
      <c r="P39" s="7">
        <f t="shared" ca="1" si="5"/>
        <v>0.5</v>
      </c>
      <c r="Q39" s="7">
        <f t="shared" ca="1" si="3"/>
        <v>0.5</v>
      </c>
      <c r="R39" s="7">
        <f t="shared" ca="1" si="1"/>
        <v>0.5</v>
      </c>
      <c r="S39" s="7">
        <f t="shared" ca="1" si="2"/>
        <v>0.5</v>
      </c>
    </row>
    <row r="40" spans="1:19" x14ac:dyDescent="0.15">
      <c r="A40" s="38">
        <v>20</v>
      </c>
      <c r="B40" s="21" t="s">
        <v>21</v>
      </c>
      <c r="C40" s="21">
        <f>[46]PARS_nsy_stat!B40</f>
        <v>10</v>
      </c>
      <c r="D40" s="21">
        <f>[46]PARS_nsy_stat!C40</f>
        <v>17</v>
      </c>
      <c r="E40" s="22">
        <f t="shared" ref="E40:F40" si="34">C40/(C40+C41)</f>
        <v>0.58823529411764708</v>
      </c>
      <c r="F40" s="22">
        <f t="shared" si="34"/>
        <v>0.68</v>
      </c>
      <c r="I40" s="38">
        <v>20</v>
      </c>
      <c r="J40" s="21" t="s">
        <v>21</v>
      </c>
      <c r="K40" s="22">
        <f t="shared" si="0"/>
        <v>0.58823529411764708</v>
      </c>
      <c r="L40" s="22">
        <f t="shared" si="0"/>
        <v>0.68</v>
      </c>
      <c r="O40" s="21">
        <v>38</v>
      </c>
      <c r="P40" s="7">
        <f t="shared" ca="1" si="5"/>
        <v>0.5</v>
      </c>
      <c r="Q40" s="7">
        <f t="shared" ca="1" si="3"/>
        <v>0.5</v>
      </c>
      <c r="R40" s="7">
        <f t="shared" ca="1" si="1"/>
        <v>0.5</v>
      </c>
      <c r="S40" s="7">
        <f t="shared" ca="1" si="2"/>
        <v>0.5</v>
      </c>
    </row>
    <row r="41" spans="1:19" x14ac:dyDescent="0.15">
      <c r="A41" s="38"/>
      <c r="B41" s="21" t="s">
        <v>22</v>
      </c>
      <c r="C41" s="21">
        <f>[46]PARS_nsy_stat!B41</f>
        <v>7</v>
      </c>
      <c r="D41" s="21">
        <f>[46]PARS_nsy_stat!C41</f>
        <v>8</v>
      </c>
      <c r="E41" s="22">
        <f t="shared" ref="E41:F41" si="35">C41/(C40+C41)</f>
        <v>0.41176470588235292</v>
      </c>
      <c r="F41" s="22">
        <f t="shared" si="35"/>
        <v>0.32</v>
      </c>
      <c r="I41" s="38"/>
      <c r="J41" s="21" t="s">
        <v>22</v>
      </c>
      <c r="K41" s="22">
        <f t="shared" si="0"/>
        <v>0.41176470588235292</v>
      </c>
      <c r="L41" s="22">
        <f t="shared" si="0"/>
        <v>0.32</v>
      </c>
      <c r="O41" s="21">
        <v>39</v>
      </c>
      <c r="P41" s="7">
        <f t="shared" ca="1" si="5"/>
        <v>0.5714285714285714</v>
      </c>
      <c r="Q41" s="7">
        <f t="shared" ca="1" si="3"/>
        <v>0.42857142857142855</v>
      </c>
      <c r="R41" s="7">
        <f t="shared" ca="1" si="1"/>
        <v>0.875</v>
      </c>
      <c r="S41" s="7">
        <f t="shared" ca="1" si="2"/>
        <v>0.125</v>
      </c>
    </row>
    <row r="42" spans="1:19" x14ac:dyDescent="0.15">
      <c r="A42" s="38">
        <v>21</v>
      </c>
      <c r="B42" s="21" t="s">
        <v>21</v>
      </c>
      <c r="C42" s="21">
        <f>[46]PARS_nsy_stat!B42</f>
        <v>4</v>
      </c>
      <c r="D42" s="21">
        <f>[46]PARS_nsy_stat!C42</f>
        <v>10</v>
      </c>
      <c r="E42" s="22">
        <f t="shared" ref="E42:F42" si="36">C42/(C42+C43)</f>
        <v>0.33333333333333331</v>
      </c>
      <c r="F42" s="22">
        <f t="shared" si="36"/>
        <v>0.625</v>
      </c>
      <c r="I42" s="38">
        <v>21</v>
      </c>
      <c r="J42" s="21" t="s">
        <v>21</v>
      </c>
      <c r="K42" s="22">
        <f t="shared" si="0"/>
        <v>0.33333333333333331</v>
      </c>
      <c r="L42" s="22">
        <f t="shared" si="0"/>
        <v>0.625</v>
      </c>
      <c r="O42" s="21">
        <v>40</v>
      </c>
      <c r="P42" s="7">
        <f t="shared" ca="1" si="5"/>
        <v>0.75</v>
      </c>
      <c r="Q42" s="7">
        <f t="shared" ca="1" si="3"/>
        <v>0.25</v>
      </c>
      <c r="R42" s="7">
        <f t="shared" ca="1" si="1"/>
        <v>0.9</v>
      </c>
      <c r="S42" s="7">
        <f t="shared" ca="1" si="2"/>
        <v>0.1</v>
      </c>
    </row>
    <row r="43" spans="1:19" x14ac:dyDescent="0.15">
      <c r="A43" s="38"/>
      <c r="B43" s="21" t="s">
        <v>22</v>
      </c>
      <c r="C43" s="21">
        <f>[46]PARS_nsy_stat!B43</f>
        <v>8</v>
      </c>
      <c r="D43" s="21">
        <f>[46]PARS_nsy_stat!C43</f>
        <v>6</v>
      </c>
      <c r="E43" s="22">
        <f t="shared" ref="E43:F43" si="37">C43/(C42+C43)</f>
        <v>0.66666666666666663</v>
      </c>
      <c r="F43" s="22">
        <f t="shared" si="37"/>
        <v>0.375</v>
      </c>
      <c r="I43" s="38"/>
      <c r="J43" s="21" t="s">
        <v>22</v>
      </c>
      <c r="K43" s="22">
        <f t="shared" si="0"/>
        <v>0.66666666666666663</v>
      </c>
      <c r="L43" s="22">
        <f t="shared" si="0"/>
        <v>0.375</v>
      </c>
      <c r="O43" s="21">
        <v>41</v>
      </c>
      <c r="P43" s="7">
        <f t="shared" ca="1" si="5"/>
        <v>0.5</v>
      </c>
      <c r="Q43" s="7">
        <f t="shared" ca="1" si="3"/>
        <v>0.5</v>
      </c>
      <c r="R43" s="7">
        <f t="shared" ca="1" si="1"/>
        <v>0.83333333333333337</v>
      </c>
      <c r="S43" s="7">
        <f t="shared" ca="1" si="2"/>
        <v>0.16666666666666666</v>
      </c>
    </row>
    <row r="44" spans="1:19" x14ac:dyDescent="0.15">
      <c r="A44" s="38">
        <v>22</v>
      </c>
      <c r="B44" s="21" t="s">
        <v>21</v>
      </c>
      <c r="C44" s="21">
        <f>[46]PARS_nsy_stat!B44</f>
        <v>12</v>
      </c>
      <c r="D44" s="21">
        <f>[46]PARS_nsy_stat!C44</f>
        <v>16</v>
      </c>
      <c r="E44" s="22">
        <f t="shared" ref="E44:F44" si="38">C44/(C44+C45)</f>
        <v>0.66666666666666663</v>
      </c>
      <c r="F44" s="22">
        <f t="shared" si="38"/>
        <v>0.66666666666666663</v>
      </c>
      <c r="I44" s="38">
        <v>22</v>
      </c>
      <c r="J44" s="21" t="s">
        <v>21</v>
      </c>
      <c r="K44" s="22">
        <f t="shared" si="0"/>
        <v>0.66666666666666663</v>
      </c>
      <c r="L44" s="22">
        <f t="shared" si="0"/>
        <v>0.66666666666666663</v>
      </c>
      <c r="O44" s="21">
        <v>42</v>
      </c>
      <c r="P44" s="7">
        <f t="shared" ca="1" si="5"/>
        <v>0.5</v>
      </c>
      <c r="Q44" s="7">
        <f t="shared" ca="1" si="3"/>
        <v>0.5</v>
      </c>
      <c r="R44" s="7">
        <f t="shared" ca="1" si="1"/>
        <v>0.625</v>
      </c>
      <c r="S44" s="7">
        <f t="shared" ca="1" si="2"/>
        <v>0.375</v>
      </c>
    </row>
    <row r="45" spans="1:19" x14ac:dyDescent="0.15">
      <c r="A45" s="38"/>
      <c r="B45" s="21" t="s">
        <v>22</v>
      </c>
      <c r="C45" s="21">
        <f>[46]PARS_nsy_stat!B45</f>
        <v>6</v>
      </c>
      <c r="D45" s="21">
        <f>[46]PARS_nsy_stat!C45</f>
        <v>8</v>
      </c>
      <c r="E45" s="22">
        <f t="shared" ref="E45:F45" si="39">C45/(C44+C45)</f>
        <v>0.33333333333333331</v>
      </c>
      <c r="F45" s="22">
        <f t="shared" si="39"/>
        <v>0.33333333333333331</v>
      </c>
      <c r="I45" s="38"/>
      <c r="J45" s="21" t="s">
        <v>22</v>
      </c>
      <c r="K45" s="22">
        <f t="shared" si="0"/>
        <v>0.33333333333333331</v>
      </c>
      <c r="L45" s="22">
        <f t="shared" si="0"/>
        <v>0.33333333333333331</v>
      </c>
      <c r="O45" s="21">
        <v>43</v>
      </c>
      <c r="P45" s="7">
        <f t="shared" ca="1" si="5"/>
        <v>0.22222222222222221</v>
      </c>
      <c r="Q45" s="7">
        <f t="shared" ca="1" si="3"/>
        <v>0.77777777777777779</v>
      </c>
      <c r="R45" s="7">
        <f t="shared" ca="1" si="1"/>
        <v>0.66666666666666663</v>
      </c>
      <c r="S45" s="7">
        <f t="shared" ca="1" si="2"/>
        <v>0.33333333333333331</v>
      </c>
    </row>
    <row r="46" spans="1:19" x14ac:dyDescent="0.15">
      <c r="A46" s="38">
        <v>23</v>
      </c>
      <c r="B46" s="21" t="s">
        <v>21</v>
      </c>
      <c r="C46" s="21">
        <f>[46]PARS_nsy_stat!B46</f>
        <v>6</v>
      </c>
      <c r="D46" s="21">
        <f>[46]PARS_nsy_stat!C46</f>
        <v>10</v>
      </c>
      <c r="E46" s="22">
        <f t="shared" ref="E46:F46" si="40">C46/(C46+C47)</f>
        <v>0.375</v>
      </c>
      <c r="F46" s="22">
        <f t="shared" si="40"/>
        <v>0.5</v>
      </c>
      <c r="I46" s="38">
        <v>23</v>
      </c>
      <c r="J46" s="21" t="s">
        <v>21</v>
      </c>
      <c r="K46" s="22">
        <f t="shared" si="0"/>
        <v>0.375</v>
      </c>
      <c r="L46" s="22">
        <f t="shared" si="0"/>
        <v>0.5</v>
      </c>
      <c r="O46" s="21">
        <v>44</v>
      </c>
      <c r="P46" s="7">
        <f t="shared" ca="1" si="5"/>
        <v>0.2</v>
      </c>
      <c r="Q46" s="7">
        <f t="shared" ca="1" si="3"/>
        <v>0.8</v>
      </c>
      <c r="R46" s="7">
        <f t="shared" ca="1" si="1"/>
        <v>1</v>
      </c>
      <c r="S46" s="7">
        <f t="shared" ca="1" si="2"/>
        <v>0</v>
      </c>
    </row>
    <row r="47" spans="1:19" x14ac:dyDescent="0.15">
      <c r="A47" s="38"/>
      <c r="B47" s="21" t="s">
        <v>22</v>
      </c>
      <c r="C47" s="21">
        <f>[46]PARS_nsy_stat!B47</f>
        <v>10</v>
      </c>
      <c r="D47" s="21">
        <f>[46]PARS_nsy_stat!C47</f>
        <v>10</v>
      </c>
      <c r="E47" s="22">
        <f t="shared" ref="E47:F47" si="41">C47/(C46+C47)</f>
        <v>0.625</v>
      </c>
      <c r="F47" s="22">
        <f t="shared" si="41"/>
        <v>0.5</v>
      </c>
      <c r="I47" s="38"/>
      <c r="J47" s="21" t="s">
        <v>22</v>
      </c>
      <c r="K47" s="22">
        <f t="shared" si="0"/>
        <v>0.625</v>
      </c>
      <c r="L47" s="22">
        <f t="shared" si="0"/>
        <v>0.5</v>
      </c>
      <c r="O47" s="21">
        <v>45</v>
      </c>
      <c r="P47" s="7">
        <f t="shared" ca="1" si="5"/>
        <v>0.5</v>
      </c>
      <c r="Q47" s="7">
        <f t="shared" ca="1" si="3"/>
        <v>0.5</v>
      </c>
      <c r="R47" s="7">
        <f t="shared" ca="1" si="1"/>
        <v>0.3</v>
      </c>
      <c r="S47" s="7">
        <f t="shared" ca="1" si="2"/>
        <v>0.7</v>
      </c>
    </row>
    <row r="48" spans="1:19" x14ac:dyDescent="0.15">
      <c r="A48" s="38">
        <v>24</v>
      </c>
      <c r="B48" s="21" t="s">
        <v>21</v>
      </c>
      <c r="C48" s="21">
        <f>[46]PARS_nsy_stat!B48</f>
        <v>9</v>
      </c>
      <c r="D48" s="21">
        <f>[46]PARS_nsy_stat!C48</f>
        <v>11</v>
      </c>
      <c r="E48" s="22">
        <f t="shared" ref="E48:F48" si="42">C48/(C48+C49)</f>
        <v>0.5625</v>
      </c>
      <c r="F48" s="22">
        <f t="shared" si="42"/>
        <v>0.6470588235294118</v>
      </c>
      <c r="I48" s="38">
        <v>24</v>
      </c>
      <c r="J48" s="21" t="s">
        <v>21</v>
      </c>
      <c r="K48" s="22">
        <f t="shared" si="0"/>
        <v>0.5625</v>
      </c>
      <c r="L48" s="22">
        <f t="shared" si="0"/>
        <v>0.6470588235294118</v>
      </c>
      <c r="O48" s="21">
        <v>46</v>
      </c>
      <c r="P48" s="7">
        <f t="shared" ca="1" si="5"/>
        <v>0.42857142857142855</v>
      </c>
      <c r="Q48" s="7">
        <f t="shared" ca="1" si="3"/>
        <v>0.5714285714285714</v>
      </c>
      <c r="R48" s="7">
        <f t="shared" ca="1" si="1"/>
        <v>0.2</v>
      </c>
      <c r="S48" s="7">
        <f t="shared" ca="1" si="2"/>
        <v>0.8</v>
      </c>
    </row>
    <row r="49" spans="1:19" x14ac:dyDescent="0.15">
      <c r="A49" s="38"/>
      <c r="B49" s="21" t="s">
        <v>22</v>
      </c>
      <c r="C49" s="21">
        <f>[46]PARS_nsy_stat!B49</f>
        <v>7</v>
      </c>
      <c r="D49" s="21">
        <f>[46]PARS_nsy_stat!C49</f>
        <v>6</v>
      </c>
      <c r="E49" s="22">
        <f t="shared" ref="E49:F49" si="43">C49/(C48+C49)</f>
        <v>0.4375</v>
      </c>
      <c r="F49" s="22">
        <f t="shared" si="43"/>
        <v>0.35294117647058826</v>
      </c>
      <c r="I49" s="38"/>
      <c r="J49" s="21" t="s">
        <v>22</v>
      </c>
      <c r="K49" s="22">
        <f t="shared" si="0"/>
        <v>0.4375</v>
      </c>
      <c r="L49" s="22">
        <f t="shared" si="0"/>
        <v>0.35294117647058826</v>
      </c>
      <c r="O49" s="21">
        <v>47</v>
      </c>
      <c r="P49" s="7">
        <f t="shared" ca="1" si="5"/>
        <v>0.55555555555555558</v>
      </c>
      <c r="Q49" s="7">
        <f t="shared" ca="1" si="3"/>
        <v>0.44444444444444442</v>
      </c>
      <c r="R49" s="7">
        <f t="shared" ca="1" si="1"/>
        <v>0.5714285714285714</v>
      </c>
      <c r="S49" s="7">
        <f t="shared" ca="1" si="2"/>
        <v>0.42857142857142855</v>
      </c>
    </row>
    <row r="50" spans="1:19" x14ac:dyDescent="0.15">
      <c r="A50" s="38">
        <v>25</v>
      </c>
      <c r="B50" s="21" t="s">
        <v>21</v>
      </c>
      <c r="C50" s="21">
        <f>[46]PARS_nsy_stat!B50</f>
        <v>3</v>
      </c>
      <c r="D50" s="21">
        <f>[46]PARS_nsy_stat!C50</f>
        <v>13</v>
      </c>
      <c r="E50" s="22">
        <f t="shared" ref="E50:F50" si="44">C50/(C50+C51)</f>
        <v>0.5</v>
      </c>
      <c r="F50" s="22">
        <f t="shared" si="44"/>
        <v>0.8666666666666667</v>
      </c>
      <c r="I50" s="38">
        <v>25</v>
      </c>
      <c r="J50" s="21" t="s">
        <v>21</v>
      </c>
      <c r="K50" s="22">
        <f t="shared" si="0"/>
        <v>0.5</v>
      </c>
      <c r="L50" s="22">
        <f t="shared" si="0"/>
        <v>0.8666666666666667</v>
      </c>
      <c r="O50" s="21">
        <v>48</v>
      </c>
      <c r="P50" s="7">
        <f t="shared" ca="1" si="5"/>
        <v>0.5</v>
      </c>
      <c r="Q50" s="7">
        <f t="shared" ca="1" si="3"/>
        <v>0.5</v>
      </c>
      <c r="R50" s="7">
        <f t="shared" ca="1" si="1"/>
        <v>0.83333333333333337</v>
      </c>
      <c r="S50" s="7">
        <f t="shared" ca="1" si="2"/>
        <v>0.16666666666666666</v>
      </c>
    </row>
    <row r="51" spans="1:19" x14ac:dyDescent="0.15">
      <c r="A51" s="38"/>
      <c r="B51" s="21" t="s">
        <v>22</v>
      </c>
      <c r="C51" s="21">
        <f>[46]PARS_nsy_stat!B51</f>
        <v>3</v>
      </c>
      <c r="D51" s="21">
        <f>[46]PARS_nsy_stat!C51</f>
        <v>2</v>
      </c>
      <c r="E51" s="22">
        <f t="shared" ref="E51:F51" si="45">C51/(C50+C51)</f>
        <v>0.5</v>
      </c>
      <c r="F51" s="22">
        <f t="shared" si="45"/>
        <v>0.13333333333333333</v>
      </c>
      <c r="I51" s="38"/>
      <c r="J51" s="21" t="s">
        <v>22</v>
      </c>
      <c r="K51" s="22">
        <f t="shared" si="0"/>
        <v>0.5</v>
      </c>
      <c r="L51" s="22">
        <f t="shared" si="0"/>
        <v>0.13333333333333333</v>
      </c>
      <c r="O51" s="21">
        <v>49</v>
      </c>
      <c r="P51" s="7">
        <f t="shared" ca="1" si="5"/>
        <v>0.38461538461538464</v>
      </c>
      <c r="Q51" s="7">
        <f t="shared" ca="1" si="3"/>
        <v>0.61538461538461542</v>
      </c>
      <c r="R51" s="7">
        <f t="shared" ca="1" si="1"/>
        <v>0.6</v>
      </c>
      <c r="S51" s="7">
        <f t="shared" ca="1" si="2"/>
        <v>0.4</v>
      </c>
    </row>
    <row r="52" spans="1:19" x14ac:dyDescent="0.15">
      <c r="A52" s="38">
        <v>26</v>
      </c>
      <c r="B52" s="21" t="s">
        <v>21</v>
      </c>
      <c r="C52" s="21">
        <f>[46]PARS_nsy_stat!B52</f>
        <v>3</v>
      </c>
      <c r="D52" s="21">
        <f>[46]PARS_nsy_stat!C52</f>
        <v>11</v>
      </c>
      <c r="E52" s="22">
        <f t="shared" ref="E52:F52" si="46">C52/(C52+C53)</f>
        <v>0.42857142857142855</v>
      </c>
      <c r="F52" s="22">
        <f t="shared" si="46"/>
        <v>0.61111111111111116</v>
      </c>
      <c r="I52" s="38">
        <v>26</v>
      </c>
      <c r="J52" s="21" t="s">
        <v>21</v>
      </c>
      <c r="K52" s="22">
        <f t="shared" si="0"/>
        <v>0.42857142857142855</v>
      </c>
      <c r="L52" s="22">
        <f t="shared" si="0"/>
        <v>0.61111111111111116</v>
      </c>
      <c r="O52" s="21">
        <v>50</v>
      </c>
      <c r="P52" s="7">
        <f t="shared" ca="1" si="5"/>
        <v>0.75</v>
      </c>
      <c r="Q52" s="7">
        <f t="shared" ca="1" si="3"/>
        <v>0.25</v>
      </c>
      <c r="R52" s="7">
        <f t="shared" ca="1" si="1"/>
        <v>0.2</v>
      </c>
      <c r="S52" s="7">
        <f t="shared" ca="1" si="2"/>
        <v>0.8</v>
      </c>
    </row>
    <row r="53" spans="1:19" x14ac:dyDescent="0.15">
      <c r="A53" s="38"/>
      <c r="B53" s="21" t="s">
        <v>22</v>
      </c>
      <c r="C53" s="21">
        <f>[46]PARS_nsy_stat!B53</f>
        <v>4</v>
      </c>
      <c r="D53" s="21">
        <f>[46]PARS_nsy_stat!C53</f>
        <v>7</v>
      </c>
      <c r="E53" s="22">
        <f t="shared" ref="E53:F53" si="47">C53/(C52+C53)</f>
        <v>0.5714285714285714</v>
      </c>
      <c r="F53" s="22">
        <f t="shared" si="47"/>
        <v>0.3888888888888889</v>
      </c>
      <c r="I53" s="38"/>
      <c r="J53" s="21" t="s">
        <v>22</v>
      </c>
      <c r="K53" s="22">
        <f t="shared" si="0"/>
        <v>0.5714285714285714</v>
      </c>
      <c r="L53" s="22">
        <f t="shared" si="0"/>
        <v>0.3888888888888889</v>
      </c>
      <c r="O53" s="21">
        <v>51</v>
      </c>
      <c r="P53" s="7">
        <f t="shared" ca="1" si="5"/>
        <v>0.875</v>
      </c>
      <c r="Q53" s="7">
        <f t="shared" ca="1" si="3"/>
        <v>0.125</v>
      </c>
      <c r="R53" s="7">
        <f t="shared" ca="1" si="1"/>
        <v>1</v>
      </c>
      <c r="S53" s="7">
        <f t="shared" ca="1" si="2"/>
        <v>0</v>
      </c>
    </row>
    <row r="54" spans="1:19" x14ac:dyDescent="0.15">
      <c r="A54" s="38">
        <v>27</v>
      </c>
      <c r="B54" s="21" t="s">
        <v>21</v>
      </c>
      <c r="C54" s="21">
        <f>[46]PARS_nsy_stat!B54</f>
        <v>5</v>
      </c>
      <c r="D54" s="21">
        <f>[46]PARS_nsy_stat!C54</f>
        <v>13</v>
      </c>
      <c r="E54" s="22">
        <f t="shared" ref="E54:F54" si="48">C54/(C54+C55)</f>
        <v>0.38461538461538464</v>
      </c>
      <c r="F54" s="22">
        <f t="shared" si="48"/>
        <v>0.72222222222222221</v>
      </c>
      <c r="I54" s="38">
        <v>27</v>
      </c>
      <c r="J54" s="21" t="s">
        <v>21</v>
      </c>
      <c r="K54" s="22">
        <f t="shared" si="0"/>
        <v>0.38461538461538464</v>
      </c>
      <c r="L54" s="22">
        <f t="shared" si="0"/>
        <v>0.72222222222222221</v>
      </c>
      <c r="O54" s="21">
        <v>52</v>
      </c>
      <c r="P54" s="7">
        <f t="shared" ca="1" si="5"/>
        <v>0.33333333333333331</v>
      </c>
      <c r="Q54" s="7">
        <f t="shared" ca="1" si="3"/>
        <v>0.66666666666666663</v>
      </c>
      <c r="R54" s="7">
        <f t="shared" ca="1" si="1"/>
        <v>0.25</v>
      </c>
      <c r="S54" s="7">
        <f t="shared" ca="1" si="2"/>
        <v>0.75</v>
      </c>
    </row>
    <row r="55" spans="1:19" x14ac:dyDescent="0.15">
      <c r="A55" s="38"/>
      <c r="B55" s="21" t="s">
        <v>22</v>
      </c>
      <c r="C55" s="21">
        <f>[46]PARS_nsy_stat!B55</f>
        <v>8</v>
      </c>
      <c r="D55" s="21">
        <f>[46]PARS_nsy_stat!C55</f>
        <v>5</v>
      </c>
      <c r="E55" s="22">
        <f t="shared" ref="E55:F55" si="49">C55/(C54+C55)</f>
        <v>0.61538461538461542</v>
      </c>
      <c r="F55" s="22">
        <f t="shared" si="49"/>
        <v>0.27777777777777779</v>
      </c>
      <c r="I55" s="38"/>
      <c r="J55" s="21" t="s">
        <v>22</v>
      </c>
      <c r="K55" s="22">
        <f t="shared" si="0"/>
        <v>0.61538461538461542</v>
      </c>
      <c r="L55" s="22">
        <f t="shared" si="0"/>
        <v>0.27777777777777779</v>
      </c>
      <c r="O55" s="21">
        <v>53</v>
      </c>
      <c r="P55" s="7">
        <f t="shared" ca="1" si="5"/>
        <v>0.66666666666666663</v>
      </c>
      <c r="Q55" s="7">
        <f t="shared" ca="1" si="3"/>
        <v>0.33333333333333331</v>
      </c>
      <c r="R55" s="7">
        <f t="shared" ca="1" si="1"/>
        <v>0.7142857142857143</v>
      </c>
      <c r="S55" s="7">
        <f t="shared" ca="1" si="2"/>
        <v>0.2857142857142857</v>
      </c>
    </row>
    <row r="56" spans="1:19" x14ac:dyDescent="0.15">
      <c r="A56" s="38">
        <v>28</v>
      </c>
      <c r="B56" s="21" t="s">
        <v>21</v>
      </c>
      <c r="C56" s="21">
        <f>[46]PARS_nsy_stat!B56</f>
        <v>4</v>
      </c>
      <c r="D56" s="21">
        <f>[46]PARS_nsy_stat!C56</f>
        <v>10</v>
      </c>
      <c r="E56" s="22">
        <f t="shared" ref="E56:F56" si="50">C56/(C56+C57)</f>
        <v>0.5</v>
      </c>
      <c r="F56" s="22">
        <f t="shared" si="50"/>
        <v>0.76923076923076927</v>
      </c>
      <c r="I56" s="38">
        <v>28</v>
      </c>
      <c r="J56" s="21" t="s">
        <v>21</v>
      </c>
      <c r="K56" s="22">
        <f t="shared" si="0"/>
        <v>0.5</v>
      </c>
      <c r="L56" s="22">
        <f t="shared" si="0"/>
        <v>0.76923076923076927</v>
      </c>
      <c r="O56" s="21">
        <v>54</v>
      </c>
      <c r="P56" s="7">
        <f t="shared" ca="1" si="5"/>
        <v>0.625</v>
      </c>
      <c r="Q56" s="7">
        <f t="shared" ca="1" si="3"/>
        <v>0.375</v>
      </c>
      <c r="R56" s="7">
        <f t="shared" ca="1" si="1"/>
        <v>0.5</v>
      </c>
      <c r="S56" s="7">
        <f t="shared" ca="1" si="2"/>
        <v>0.5</v>
      </c>
    </row>
    <row r="57" spans="1:19" x14ac:dyDescent="0.15">
      <c r="A57" s="38"/>
      <c r="B57" s="21" t="s">
        <v>22</v>
      </c>
      <c r="C57" s="21">
        <f>[46]PARS_nsy_stat!B57</f>
        <v>4</v>
      </c>
      <c r="D57" s="21">
        <f>[46]PARS_nsy_stat!C57</f>
        <v>3</v>
      </c>
      <c r="E57" s="22">
        <f t="shared" ref="E57:F57" si="51">C57/(C56+C57)</f>
        <v>0.5</v>
      </c>
      <c r="F57" s="22">
        <f t="shared" si="51"/>
        <v>0.23076923076923078</v>
      </c>
      <c r="I57" s="38"/>
      <c r="J57" s="21" t="s">
        <v>22</v>
      </c>
      <c r="K57" s="22">
        <f t="shared" si="0"/>
        <v>0.5</v>
      </c>
      <c r="L57" s="22">
        <f t="shared" si="0"/>
        <v>0.23076923076923078</v>
      </c>
      <c r="O57" s="21">
        <v>55</v>
      </c>
      <c r="P57" s="7">
        <f t="shared" ca="1" si="5"/>
        <v>0.8</v>
      </c>
      <c r="Q57" s="7">
        <f t="shared" ca="1" si="3"/>
        <v>0.2</v>
      </c>
      <c r="R57" s="7">
        <f t="shared" ca="1" si="1"/>
        <v>0.5714285714285714</v>
      </c>
      <c r="S57" s="7">
        <f t="shared" ca="1" si="2"/>
        <v>0.42857142857142855</v>
      </c>
    </row>
    <row r="58" spans="1:19" x14ac:dyDescent="0.15">
      <c r="A58" s="38">
        <v>29</v>
      </c>
      <c r="B58" s="21" t="s">
        <v>21</v>
      </c>
      <c r="C58" s="21">
        <f>[46]PARS_nsy_stat!B58</f>
        <v>2</v>
      </c>
      <c r="D58" s="21">
        <f>[46]PARS_nsy_stat!C58</f>
        <v>14</v>
      </c>
      <c r="E58" s="22">
        <f t="shared" ref="E58:F58" si="52">C58/(C58+C59)</f>
        <v>0.25</v>
      </c>
      <c r="F58" s="22">
        <f t="shared" si="52"/>
        <v>0.93333333333333335</v>
      </c>
      <c r="I58" s="38">
        <v>29</v>
      </c>
      <c r="J58" s="21" t="s">
        <v>21</v>
      </c>
      <c r="K58" s="22">
        <f t="shared" si="0"/>
        <v>0.25</v>
      </c>
      <c r="L58" s="22">
        <f t="shared" si="0"/>
        <v>0.93333333333333335</v>
      </c>
      <c r="O58" s="21">
        <v>56</v>
      </c>
      <c r="P58" s="7">
        <f t="shared" ca="1" si="5"/>
        <v>0.2</v>
      </c>
      <c r="Q58" s="7">
        <f t="shared" ca="1" si="3"/>
        <v>0.8</v>
      </c>
      <c r="R58" s="7">
        <f t="shared" ca="1" si="1"/>
        <v>0.83333333333333337</v>
      </c>
      <c r="S58" s="7">
        <f t="shared" ca="1" si="2"/>
        <v>0.16666666666666666</v>
      </c>
    </row>
    <row r="59" spans="1:19" x14ac:dyDescent="0.15">
      <c r="A59" s="38"/>
      <c r="B59" s="21" t="s">
        <v>22</v>
      </c>
      <c r="C59" s="21">
        <f>[46]PARS_nsy_stat!B59</f>
        <v>6</v>
      </c>
      <c r="D59" s="21">
        <f>[46]PARS_nsy_stat!C59</f>
        <v>1</v>
      </c>
      <c r="E59" s="22">
        <f t="shared" ref="E59:F59" si="53">C59/(C58+C59)</f>
        <v>0.75</v>
      </c>
      <c r="F59" s="22">
        <f t="shared" si="53"/>
        <v>6.6666666666666666E-2</v>
      </c>
      <c r="I59" s="38"/>
      <c r="J59" s="21" t="s">
        <v>22</v>
      </c>
      <c r="K59" s="22">
        <f t="shared" si="0"/>
        <v>0.75</v>
      </c>
      <c r="L59" s="22">
        <f t="shared" si="0"/>
        <v>6.6666666666666666E-2</v>
      </c>
      <c r="O59" s="21">
        <v>57</v>
      </c>
      <c r="P59" s="7">
        <f t="shared" ca="1" si="5"/>
        <v>0.75</v>
      </c>
      <c r="Q59" s="7">
        <f t="shared" ca="1" si="3"/>
        <v>0.25</v>
      </c>
      <c r="R59" s="7">
        <f t="shared" ca="1" si="1"/>
        <v>0.5</v>
      </c>
      <c r="S59" s="7">
        <f t="shared" ca="1" si="2"/>
        <v>0.5</v>
      </c>
    </row>
    <row r="60" spans="1:19" x14ac:dyDescent="0.15">
      <c r="A60" s="38">
        <v>30</v>
      </c>
      <c r="B60" s="21" t="s">
        <v>21</v>
      </c>
      <c r="C60" s="21">
        <f>[46]PARS_nsy_stat!B60</f>
        <v>6</v>
      </c>
      <c r="D60" s="21">
        <f>[46]PARS_nsy_stat!C60</f>
        <v>8</v>
      </c>
      <c r="E60" s="22">
        <f t="shared" ref="E60:F60" si="54">C60/(C60+C61)</f>
        <v>0.54545454545454541</v>
      </c>
      <c r="F60" s="22">
        <f t="shared" si="54"/>
        <v>0.5714285714285714</v>
      </c>
      <c r="I60" s="38">
        <v>30</v>
      </c>
      <c r="J60" s="21" t="s">
        <v>21</v>
      </c>
      <c r="K60" s="22">
        <f t="shared" si="0"/>
        <v>0.54545454545454541</v>
      </c>
      <c r="L60" s="22">
        <f t="shared" si="0"/>
        <v>0.5714285714285714</v>
      </c>
      <c r="O60" s="21">
        <v>58</v>
      </c>
      <c r="P60" s="7">
        <f t="shared" ca="1" si="5"/>
        <v>0.66666666666666663</v>
      </c>
      <c r="Q60" s="7">
        <f t="shared" ca="1" si="3"/>
        <v>0.33333333333333331</v>
      </c>
      <c r="R60" s="7">
        <f t="shared" ca="1" si="1"/>
        <v>0.75</v>
      </c>
      <c r="S60" s="7">
        <f t="shared" ca="1" si="2"/>
        <v>0.25</v>
      </c>
    </row>
    <row r="61" spans="1:19" x14ac:dyDescent="0.15">
      <c r="A61" s="38"/>
      <c r="B61" s="21" t="s">
        <v>22</v>
      </c>
      <c r="C61" s="21">
        <f>[46]PARS_nsy_stat!B61</f>
        <v>5</v>
      </c>
      <c r="D61" s="21">
        <f>[46]PARS_nsy_stat!C61</f>
        <v>6</v>
      </c>
      <c r="E61" s="22">
        <f t="shared" ref="E61:F61" si="55">C61/(C60+C61)</f>
        <v>0.45454545454545453</v>
      </c>
      <c r="F61" s="22">
        <f t="shared" si="55"/>
        <v>0.42857142857142855</v>
      </c>
      <c r="I61" s="38"/>
      <c r="J61" s="21" t="s">
        <v>22</v>
      </c>
      <c r="K61" s="22">
        <f t="shared" si="0"/>
        <v>0.45454545454545453</v>
      </c>
      <c r="L61" s="22">
        <f t="shared" si="0"/>
        <v>0.42857142857142855</v>
      </c>
      <c r="O61" s="21">
        <v>59</v>
      </c>
      <c r="P61" s="7">
        <f t="shared" ca="1" si="5"/>
        <v>0.6428571428571429</v>
      </c>
      <c r="Q61" s="7">
        <f t="shared" ca="1" si="3"/>
        <v>0.35714285714285715</v>
      </c>
      <c r="R61" s="7">
        <f t="shared" ca="1" si="1"/>
        <v>0.66666666666666663</v>
      </c>
      <c r="S61" s="7">
        <f t="shared" ca="1" si="2"/>
        <v>0.33333333333333331</v>
      </c>
    </row>
    <row r="62" spans="1:19" x14ac:dyDescent="0.15">
      <c r="A62" s="38">
        <v>31</v>
      </c>
      <c r="B62" s="21" t="s">
        <v>21</v>
      </c>
      <c r="C62" s="21">
        <f>[46]PARS_nsy_stat!B62</f>
        <v>4</v>
      </c>
      <c r="D62" s="21">
        <f>[46]PARS_nsy_stat!C62</f>
        <v>10</v>
      </c>
      <c r="E62" s="22">
        <f t="shared" ref="E62:F62" si="56">C62/(C62+C63)</f>
        <v>0.44444444444444442</v>
      </c>
      <c r="F62" s="22">
        <f t="shared" si="56"/>
        <v>0.58823529411764708</v>
      </c>
      <c r="I62" s="38">
        <v>31</v>
      </c>
      <c r="J62" s="21" t="s">
        <v>21</v>
      </c>
      <c r="K62" s="22">
        <f t="shared" si="0"/>
        <v>0.44444444444444442</v>
      </c>
      <c r="L62" s="22">
        <f t="shared" si="0"/>
        <v>0.58823529411764708</v>
      </c>
      <c r="O62" s="21">
        <v>60</v>
      </c>
      <c r="P62" s="7">
        <f t="shared" ca="1" si="5"/>
        <v>1</v>
      </c>
      <c r="Q62" s="7">
        <f t="shared" ca="1" si="3"/>
        <v>0</v>
      </c>
      <c r="R62" s="7">
        <f t="shared" ca="1" si="1"/>
        <v>0.66666666666666663</v>
      </c>
      <c r="S62" s="7">
        <f t="shared" ca="1" si="2"/>
        <v>0.33333333333333331</v>
      </c>
    </row>
    <row r="63" spans="1:19" x14ac:dyDescent="0.15">
      <c r="A63" s="38"/>
      <c r="B63" s="21" t="s">
        <v>22</v>
      </c>
      <c r="C63" s="21">
        <f>[46]PARS_nsy_stat!B63</f>
        <v>5</v>
      </c>
      <c r="D63" s="21">
        <f>[46]PARS_nsy_stat!C63</f>
        <v>7</v>
      </c>
      <c r="E63" s="22">
        <f t="shared" ref="E63:F63" si="57">C63/(C62+C63)</f>
        <v>0.55555555555555558</v>
      </c>
      <c r="F63" s="22">
        <f t="shared" si="57"/>
        <v>0.41176470588235292</v>
      </c>
      <c r="I63" s="38"/>
      <c r="J63" s="21" t="s">
        <v>22</v>
      </c>
      <c r="K63" s="22">
        <f t="shared" si="0"/>
        <v>0.55555555555555558</v>
      </c>
      <c r="L63" s="22">
        <f t="shared" si="0"/>
        <v>0.41176470588235292</v>
      </c>
      <c r="O63" s="21">
        <v>61</v>
      </c>
      <c r="P63" s="7">
        <f t="shared" ca="1" si="5"/>
        <v>0.66666666666666663</v>
      </c>
      <c r="Q63" s="7">
        <f t="shared" ca="1" si="3"/>
        <v>0.33333333333333331</v>
      </c>
      <c r="R63" s="7">
        <f t="shared" ca="1" si="1"/>
        <v>0.5</v>
      </c>
      <c r="S63" s="7">
        <f t="shared" ca="1" si="2"/>
        <v>0.5</v>
      </c>
    </row>
    <row r="64" spans="1:19" x14ac:dyDescent="0.15">
      <c r="A64" s="38">
        <v>32</v>
      </c>
      <c r="B64" s="21" t="s">
        <v>21</v>
      </c>
      <c r="C64" s="21">
        <f>[46]PARS_nsy_stat!B64</f>
        <v>3</v>
      </c>
      <c r="D64" s="21">
        <f>[46]PARS_nsy_stat!C64</f>
        <v>8</v>
      </c>
      <c r="E64" s="22">
        <f t="shared" ref="E64:F64" si="58">C64/(C64+C65)</f>
        <v>0.42857142857142855</v>
      </c>
      <c r="F64" s="22">
        <f t="shared" si="58"/>
        <v>0.72727272727272729</v>
      </c>
      <c r="I64" s="38">
        <v>32</v>
      </c>
      <c r="J64" s="21" t="s">
        <v>21</v>
      </c>
      <c r="K64" s="22">
        <f t="shared" si="0"/>
        <v>0.42857142857142855</v>
      </c>
      <c r="L64" s="22">
        <f t="shared" si="0"/>
        <v>0.72727272727272729</v>
      </c>
      <c r="O64" s="21">
        <v>62</v>
      </c>
      <c r="P64" s="7">
        <f t="shared" ca="1" si="5"/>
        <v>0.6</v>
      </c>
      <c r="Q64" s="7">
        <f t="shared" ca="1" si="3"/>
        <v>0.4</v>
      </c>
      <c r="R64" s="7">
        <f t="shared" ca="1" si="1"/>
        <v>0.375</v>
      </c>
      <c r="S64" s="7">
        <f t="shared" ca="1" si="2"/>
        <v>0.625</v>
      </c>
    </row>
    <row r="65" spans="1:19" x14ac:dyDescent="0.15">
      <c r="A65" s="38"/>
      <c r="B65" s="21" t="s">
        <v>22</v>
      </c>
      <c r="C65" s="21">
        <f>[46]PARS_nsy_stat!B65</f>
        <v>4</v>
      </c>
      <c r="D65" s="21">
        <f>[46]PARS_nsy_stat!C65</f>
        <v>3</v>
      </c>
      <c r="E65" s="22">
        <f t="shared" ref="E65:F65" si="59">C65/(C64+C65)</f>
        <v>0.5714285714285714</v>
      </c>
      <c r="F65" s="22">
        <f t="shared" si="59"/>
        <v>0.27272727272727271</v>
      </c>
      <c r="I65" s="38"/>
      <c r="J65" s="21" t="s">
        <v>22</v>
      </c>
      <c r="K65" s="22">
        <f t="shared" si="0"/>
        <v>0.5714285714285714</v>
      </c>
      <c r="L65" s="22">
        <f t="shared" si="0"/>
        <v>0.27272727272727271</v>
      </c>
      <c r="O65" s="21">
        <v>63</v>
      </c>
      <c r="P65" s="7">
        <f t="shared" ca="1" si="5"/>
        <v>0.4</v>
      </c>
      <c r="Q65" s="7">
        <f t="shared" ca="1" si="3"/>
        <v>0.6</v>
      </c>
      <c r="R65" s="7">
        <f t="shared" ca="1" si="1"/>
        <v>0.6</v>
      </c>
      <c r="S65" s="7">
        <f t="shared" ca="1" si="2"/>
        <v>0.4</v>
      </c>
    </row>
    <row r="66" spans="1:19" x14ac:dyDescent="0.15">
      <c r="A66" s="38">
        <v>33</v>
      </c>
      <c r="B66" s="21" t="s">
        <v>21</v>
      </c>
      <c r="C66" s="21">
        <f>[46]PARS_nsy_stat!B66</f>
        <v>5</v>
      </c>
      <c r="D66" s="21">
        <f>[46]PARS_nsy_stat!C66</f>
        <v>8</v>
      </c>
      <c r="E66" s="22">
        <f t="shared" ref="E66:F66" si="60">C66/(C66+C67)</f>
        <v>0.41666666666666669</v>
      </c>
      <c r="F66" s="22">
        <f t="shared" si="60"/>
        <v>0.8</v>
      </c>
      <c r="I66" s="38">
        <v>33</v>
      </c>
      <c r="J66" s="21" t="s">
        <v>21</v>
      </c>
      <c r="K66" s="22">
        <f t="shared" ref="K66:L129" si="61">E66</f>
        <v>0.41666666666666669</v>
      </c>
      <c r="L66" s="22">
        <f t="shared" si="61"/>
        <v>0.8</v>
      </c>
      <c r="O66" s="21">
        <v>64</v>
      </c>
      <c r="P66" s="7">
        <f t="shared" ca="1" si="5"/>
        <v>0.5</v>
      </c>
      <c r="Q66" s="7">
        <f t="shared" ca="1" si="3"/>
        <v>0.5</v>
      </c>
      <c r="R66" s="7">
        <f t="shared" ca="1" si="1"/>
        <v>0.5</v>
      </c>
      <c r="S66" s="7">
        <f t="shared" ca="1" si="2"/>
        <v>0.5</v>
      </c>
    </row>
    <row r="67" spans="1:19" x14ac:dyDescent="0.15">
      <c r="A67" s="38"/>
      <c r="B67" s="21" t="s">
        <v>22</v>
      </c>
      <c r="C67" s="21">
        <f>[46]PARS_nsy_stat!B67</f>
        <v>7</v>
      </c>
      <c r="D67" s="21">
        <f>[46]PARS_nsy_stat!C67</f>
        <v>2</v>
      </c>
      <c r="E67" s="22">
        <f t="shared" ref="E67:F67" si="62">C67/(C66+C67)</f>
        <v>0.58333333333333337</v>
      </c>
      <c r="F67" s="22">
        <f t="shared" si="62"/>
        <v>0.2</v>
      </c>
      <c r="I67" s="38"/>
      <c r="J67" s="21" t="s">
        <v>22</v>
      </c>
      <c r="K67" s="22">
        <f t="shared" si="61"/>
        <v>0.58333333333333337</v>
      </c>
      <c r="L67" s="22">
        <f t="shared" si="61"/>
        <v>0.2</v>
      </c>
      <c r="O67" s="21">
        <v>65</v>
      </c>
      <c r="P67" s="7">
        <f t="shared" ca="1" si="5"/>
        <v>1</v>
      </c>
      <c r="Q67" s="7">
        <f t="shared" ca="1" si="3"/>
        <v>0</v>
      </c>
      <c r="R67" s="7">
        <f t="shared" ca="1" si="1"/>
        <v>0.4</v>
      </c>
      <c r="S67" s="7">
        <f t="shared" ca="1" si="2"/>
        <v>0.6</v>
      </c>
    </row>
    <row r="68" spans="1:19" x14ac:dyDescent="0.15">
      <c r="A68" s="38">
        <v>34</v>
      </c>
      <c r="B68" s="21" t="s">
        <v>21</v>
      </c>
      <c r="C68" s="21">
        <f>[46]PARS_nsy_stat!B68</f>
        <v>5</v>
      </c>
      <c r="D68" s="21">
        <f>[46]PARS_nsy_stat!C68</f>
        <v>4</v>
      </c>
      <c r="E68" s="22">
        <f t="shared" ref="E68:F68" si="63">C68/(C68+C69)</f>
        <v>0.55555555555555558</v>
      </c>
      <c r="F68" s="22">
        <f t="shared" si="63"/>
        <v>1</v>
      </c>
      <c r="I68" s="38">
        <v>34</v>
      </c>
      <c r="J68" s="21" t="s">
        <v>21</v>
      </c>
      <c r="K68" s="22">
        <f t="shared" si="61"/>
        <v>0.55555555555555558</v>
      </c>
      <c r="L68" s="22">
        <f t="shared" si="61"/>
        <v>1</v>
      </c>
      <c r="O68" s="21">
        <v>66</v>
      </c>
      <c r="P68" s="7">
        <f t="shared" ca="1" si="5"/>
        <v>0.66666666666666663</v>
      </c>
      <c r="Q68" s="7">
        <f t="shared" ca="1" si="3"/>
        <v>0.33333333333333331</v>
      </c>
      <c r="R68" s="7">
        <f t="shared" ref="R68:R129" ca="1" si="64">INDIRECT("l"&amp;ROW(L66)*2)</f>
        <v>1</v>
      </c>
      <c r="S68" s="7">
        <f t="shared" ref="S68:S129" ca="1" si="65">INDIRECT("l"&amp;ROW(L66)*2+1)</f>
        <v>0</v>
      </c>
    </row>
    <row r="69" spans="1:19" x14ac:dyDescent="0.15">
      <c r="A69" s="38"/>
      <c r="B69" s="21" t="s">
        <v>22</v>
      </c>
      <c r="C69" s="21">
        <f>[46]PARS_nsy_stat!B69</f>
        <v>4</v>
      </c>
      <c r="D69" s="21">
        <f>[46]PARS_nsy_stat!C69</f>
        <v>0</v>
      </c>
      <c r="E69" s="22">
        <f t="shared" ref="E69:F69" si="66">C69/(C68+C69)</f>
        <v>0.44444444444444442</v>
      </c>
      <c r="F69" s="22">
        <f t="shared" si="66"/>
        <v>0</v>
      </c>
      <c r="I69" s="38"/>
      <c r="J69" s="21" t="s">
        <v>22</v>
      </c>
      <c r="K69" s="22">
        <f t="shared" si="61"/>
        <v>0.44444444444444442</v>
      </c>
      <c r="L69" s="22">
        <f t="shared" si="61"/>
        <v>0</v>
      </c>
      <c r="O69" s="21">
        <v>67</v>
      </c>
      <c r="P69" s="7">
        <f t="shared" ca="1" si="5"/>
        <v>0.66666666666666663</v>
      </c>
      <c r="Q69" s="7">
        <f t="shared" ref="Q69:Q129" ca="1" si="67">INDIRECT("K"&amp;ROW(J67)*2+1)</f>
        <v>0.33333333333333331</v>
      </c>
      <c r="R69" s="7">
        <f t="shared" ca="1" si="64"/>
        <v>0.75</v>
      </c>
      <c r="S69" s="7">
        <f t="shared" ca="1" si="65"/>
        <v>0.25</v>
      </c>
    </row>
    <row r="70" spans="1:19" x14ac:dyDescent="0.15">
      <c r="A70" s="38">
        <v>35</v>
      </c>
      <c r="B70" s="21" t="s">
        <v>21</v>
      </c>
      <c r="C70" s="21">
        <f>[46]PARS_nsy_stat!B70</f>
        <v>5</v>
      </c>
      <c r="D70" s="21">
        <f>[46]PARS_nsy_stat!C70</f>
        <v>13</v>
      </c>
      <c r="E70" s="22">
        <f t="shared" ref="E70:F70" si="68">C70/(C70+C71)</f>
        <v>0.5</v>
      </c>
      <c r="F70" s="22">
        <f t="shared" si="68"/>
        <v>0.76470588235294112</v>
      </c>
      <c r="I70" s="38">
        <v>35</v>
      </c>
      <c r="J70" s="21" t="s">
        <v>21</v>
      </c>
      <c r="K70" s="22">
        <f t="shared" si="61"/>
        <v>0.5</v>
      </c>
      <c r="L70" s="22">
        <f t="shared" si="61"/>
        <v>0.76470588235294112</v>
      </c>
      <c r="O70" s="21">
        <v>68</v>
      </c>
      <c r="P70" s="7">
        <f t="shared" ca="1" si="5"/>
        <v>0.66666666666666663</v>
      </c>
      <c r="Q70" s="7">
        <f t="shared" ca="1" si="67"/>
        <v>0.33333333333333331</v>
      </c>
      <c r="R70" s="7">
        <f t="shared" ca="1" si="64"/>
        <v>0.77777777777777779</v>
      </c>
      <c r="S70" s="7">
        <f t="shared" ca="1" si="65"/>
        <v>0.22222222222222221</v>
      </c>
    </row>
    <row r="71" spans="1:19" x14ac:dyDescent="0.15">
      <c r="A71" s="38"/>
      <c r="B71" s="21" t="s">
        <v>22</v>
      </c>
      <c r="C71" s="21">
        <f>[46]PARS_nsy_stat!B71</f>
        <v>5</v>
      </c>
      <c r="D71" s="21">
        <f>[46]PARS_nsy_stat!C71</f>
        <v>4</v>
      </c>
      <c r="E71" s="22">
        <f t="shared" ref="E71:F71" si="69">C71/(C70+C71)</f>
        <v>0.5</v>
      </c>
      <c r="F71" s="22">
        <f t="shared" si="69"/>
        <v>0.23529411764705882</v>
      </c>
      <c r="I71" s="38"/>
      <c r="J71" s="21" t="s">
        <v>22</v>
      </c>
      <c r="K71" s="22">
        <f t="shared" si="61"/>
        <v>0.5</v>
      </c>
      <c r="L71" s="22">
        <f t="shared" si="61"/>
        <v>0.23529411764705882</v>
      </c>
      <c r="O71" s="21">
        <v>69</v>
      </c>
      <c r="P71" s="7">
        <f t="shared" ca="1" si="5"/>
        <v>0.83333333333333337</v>
      </c>
      <c r="Q71" s="7">
        <f t="shared" ca="1" si="67"/>
        <v>0.16666666666666666</v>
      </c>
      <c r="R71" s="7">
        <f t="shared" ca="1" si="64"/>
        <v>0.6</v>
      </c>
      <c r="S71" s="7">
        <f t="shared" ca="1" si="65"/>
        <v>0.4</v>
      </c>
    </row>
    <row r="72" spans="1:19" x14ac:dyDescent="0.15">
      <c r="A72" s="38">
        <v>36</v>
      </c>
      <c r="B72" s="21" t="s">
        <v>21</v>
      </c>
      <c r="C72" s="21">
        <f>[46]PARS_nsy_stat!B72</f>
        <v>6</v>
      </c>
      <c r="D72" s="21">
        <f>[46]PARS_nsy_stat!C72</f>
        <v>10</v>
      </c>
      <c r="E72" s="22">
        <f t="shared" ref="E72:F72" si="70">C72/(C72+C73)</f>
        <v>0.6</v>
      </c>
      <c r="F72" s="22">
        <f t="shared" si="70"/>
        <v>0.7142857142857143</v>
      </c>
      <c r="I72" s="38">
        <v>36</v>
      </c>
      <c r="J72" s="21" t="s">
        <v>21</v>
      </c>
      <c r="K72" s="22">
        <f t="shared" si="61"/>
        <v>0.6</v>
      </c>
      <c r="L72" s="22">
        <f t="shared" si="61"/>
        <v>0.7142857142857143</v>
      </c>
      <c r="O72" s="21">
        <v>70</v>
      </c>
      <c r="P72" s="7">
        <f t="shared" ca="1" si="5"/>
        <v>0.5</v>
      </c>
      <c r="Q72" s="7">
        <f t="shared" ca="1" si="67"/>
        <v>0.5</v>
      </c>
      <c r="R72" s="7">
        <f t="shared" ca="1" si="64"/>
        <v>0.25</v>
      </c>
      <c r="S72" s="7">
        <f t="shared" ca="1" si="65"/>
        <v>0.75</v>
      </c>
    </row>
    <row r="73" spans="1:19" x14ac:dyDescent="0.15">
      <c r="A73" s="38"/>
      <c r="B73" s="21" t="s">
        <v>22</v>
      </c>
      <c r="C73" s="21">
        <f>[46]PARS_nsy_stat!B73</f>
        <v>4</v>
      </c>
      <c r="D73" s="21">
        <f>[46]PARS_nsy_stat!C73</f>
        <v>4</v>
      </c>
      <c r="E73" s="22">
        <f t="shared" ref="E73:F73" si="71">C73/(C72+C73)</f>
        <v>0.4</v>
      </c>
      <c r="F73" s="22">
        <f t="shared" si="71"/>
        <v>0.2857142857142857</v>
      </c>
      <c r="I73" s="38"/>
      <c r="J73" s="21" t="s">
        <v>22</v>
      </c>
      <c r="K73" s="22">
        <f t="shared" si="61"/>
        <v>0.4</v>
      </c>
      <c r="L73" s="22">
        <f t="shared" si="61"/>
        <v>0.2857142857142857</v>
      </c>
      <c r="O73" s="21">
        <v>71</v>
      </c>
      <c r="P73" s="7">
        <f t="shared" ca="1" si="5"/>
        <v>0.33333333333333331</v>
      </c>
      <c r="Q73" s="7">
        <f t="shared" ca="1" si="67"/>
        <v>0.66666666666666663</v>
      </c>
      <c r="R73" s="7">
        <f t="shared" ca="1" si="64"/>
        <v>0.33333333333333331</v>
      </c>
      <c r="S73" s="7">
        <f t="shared" ca="1" si="65"/>
        <v>0.66666666666666663</v>
      </c>
    </row>
    <row r="74" spans="1:19" x14ac:dyDescent="0.15">
      <c r="A74" s="38">
        <v>37</v>
      </c>
      <c r="B74" s="21" t="s">
        <v>21</v>
      </c>
      <c r="C74" s="21">
        <f>[46]PARS_nsy_stat!B74</f>
        <v>6</v>
      </c>
      <c r="D74" s="21">
        <f>[46]PARS_nsy_stat!C74</f>
        <v>3</v>
      </c>
      <c r="E74" s="22">
        <f t="shared" ref="E74:F74" si="72">C74/(C74+C75)</f>
        <v>0.5</v>
      </c>
      <c r="F74" s="22">
        <f t="shared" si="72"/>
        <v>0.5</v>
      </c>
      <c r="I74" s="38">
        <v>37</v>
      </c>
      <c r="J74" s="21" t="s">
        <v>21</v>
      </c>
      <c r="K74" s="22">
        <f t="shared" si="61"/>
        <v>0.5</v>
      </c>
      <c r="L74" s="22">
        <f t="shared" si="61"/>
        <v>0.5</v>
      </c>
      <c r="O74" s="21">
        <v>72</v>
      </c>
      <c r="P74" s="7">
        <f t="shared" ca="1" si="5"/>
        <v>0.25</v>
      </c>
      <c r="Q74" s="7">
        <f t="shared" ca="1" si="67"/>
        <v>0.75</v>
      </c>
      <c r="R74" s="7">
        <f t="shared" ca="1" si="64"/>
        <v>0.5</v>
      </c>
      <c r="S74" s="7">
        <f t="shared" ca="1" si="65"/>
        <v>0.5</v>
      </c>
    </row>
    <row r="75" spans="1:19" x14ac:dyDescent="0.15">
      <c r="A75" s="38"/>
      <c r="B75" s="21" t="s">
        <v>22</v>
      </c>
      <c r="C75" s="21">
        <f>[46]PARS_nsy_stat!B75</f>
        <v>6</v>
      </c>
      <c r="D75" s="21">
        <f>[46]PARS_nsy_stat!C75</f>
        <v>3</v>
      </c>
      <c r="E75" s="22">
        <f t="shared" ref="E75:F75" si="73">C75/(C74+C75)</f>
        <v>0.5</v>
      </c>
      <c r="F75" s="22">
        <f t="shared" si="73"/>
        <v>0.5</v>
      </c>
      <c r="I75" s="38"/>
      <c r="J75" s="21" t="s">
        <v>22</v>
      </c>
      <c r="K75" s="22">
        <f t="shared" si="61"/>
        <v>0.5</v>
      </c>
      <c r="L75" s="22">
        <f t="shared" si="61"/>
        <v>0.5</v>
      </c>
      <c r="O75" s="21">
        <v>73</v>
      </c>
      <c r="P75" s="7">
        <f t="shared" ref="P75:P129" ca="1" si="74">INDIRECT("K"&amp;ROW(K73)*2)</f>
        <v>0.5</v>
      </c>
      <c r="Q75" s="7">
        <f t="shared" ca="1" si="67"/>
        <v>0.5</v>
      </c>
      <c r="R75" s="7">
        <f t="shared" ca="1" si="64"/>
        <v>0.4</v>
      </c>
      <c r="S75" s="7">
        <f t="shared" ca="1" si="65"/>
        <v>0.6</v>
      </c>
    </row>
    <row r="76" spans="1:19" x14ac:dyDescent="0.15">
      <c r="A76" s="38">
        <v>38</v>
      </c>
      <c r="B76" s="21" t="s">
        <v>21</v>
      </c>
      <c r="C76" s="21">
        <f>[46]PARS_nsy_stat!B76</f>
        <v>3</v>
      </c>
      <c r="D76" s="21">
        <f>[46]PARS_nsy_stat!C76</f>
        <v>3</v>
      </c>
      <c r="E76" s="22">
        <f t="shared" ref="E76:F76" si="75">C76/(C76+C77)</f>
        <v>0.5</v>
      </c>
      <c r="F76" s="22">
        <f t="shared" si="75"/>
        <v>0.5</v>
      </c>
      <c r="I76" s="38">
        <v>38</v>
      </c>
      <c r="J76" s="21" t="s">
        <v>21</v>
      </c>
      <c r="K76" s="22">
        <f t="shared" si="61"/>
        <v>0.5</v>
      </c>
      <c r="L76" s="22">
        <f t="shared" si="61"/>
        <v>0.5</v>
      </c>
      <c r="O76" s="21">
        <v>74</v>
      </c>
      <c r="P76" s="7">
        <f t="shared" ca="1" si="74"/>
        <v>0.55555555555555558</v>
      </c>
      <c r="Q76" s="7">
        <f t="shared" ca="1" si="67"/>
        <v>0.44444444444444442</v>
      </c>
      <c r="R76" s="7">
        <f t="shared" ca="1" si="64"/>
        <v>0.5</v>
      </c>
      <c r="S76" s="7">
        <f t="shared" ca="1" si="65"/>
        <v>0.5</v>
      </c>
    </row>
    <row r="77" spans="1:19" x14ac:dyDescent="0.15">
      <c r="A77" s="38"/>
      <c r="B77" s="21" t="s">
        <v>22</v>
      </c>
      <c r="C77" s="21">
        <f>[46]PARS_nsy_stat!B77</f>
        <v>3</v>
      </c>
      <c r="D77" s="21">
        <f>[46]PARS_nsy_stat!C77</f>
        <v>3</v>
      </c>
      <c r="E77" s="22">
        <f t="shared" ref="E77:F77" si="76">C77/(C76+C77)</f>
        <v>0.5</v>
      </c>
      <c r="F77" s="22">
        <f t="shared" si="76"/>
        <v>0.5</v>
      </c>
      <c r="I77" s="38"/>
      <c r="J77" s="21" t="s">
        <v>22</v>
      </c>
      <c r="K77" s="22">
        <f t="shared" si="61"/>
        <v>0.5</v>
      </c>
      <c r="L77" s="22">
        <f t="shared" si="61"/>
        <v>0.5</v>
      </c>
      <c r="O77" s="21">
        <v>75</v>
      </c>
      <c r="P77" s="7">
        <f t="shared" ca="1" si="74"/>
        <v>0.66666666666666663</v>
      </c>
      <c r="Q77" s="7">
        <f t="shared" ca="1" si="67"/>
        <v>0.33333333333333331</v>
      </c>
      <c r="R77" s="7">
        <f t="shared" ca="1" si="64"/>
        <v>0.5714285714285714</v>
      </c>
      <c r="S77" s="7">
        <f t="shared" ca="1" si="65"/>
        <v>0.42857142857142855</v>
      </c>
    </row>
    <row r="78" spans="1:19" x14ac:dyDescent="0.15">
      <c r="A78" s="38">
        <v>39</v>
      </c>
      <c r="B78" s="21" t="s">
        <v>21</v>
      </c>
      <c r="C78" s="21">
        <f>[46]PARS_nsy_stat!B78</f>
        <v>4</v>
      </c>
      <c r="D78" s="21">
        <f>[46]PARS_nsy_stat!C78</f>
        <v>7</v>
      </c>
      <c r="E78" s="22">
        <f t="shared" ref="E78:F78" si="77">C78/(C78+C79)</f>
        <v>0.5714285714285714</v>
      </c>
      <c r="F78" s="22">
        <f t="shared" si="77"/>
        <v>0.875</v>
      </c>
      <c r="I78" s="38">
        <v>39</v>
      </c>
      <c r="J78" s="21" t="s">
        <v>21</v>
      </c>
      <c r="K78" s="22">
        <f t="shared" si="61"/>
        <v>0.5714285714285714</v>
      </c>
      <c r="L78" s="22">
        <f t="shared" si="61"/>
        <v>0.875</v>
      </c>
      <c r="O78" s="21">
        <v>76</v>
      </c>
      <c r="P78" s="7">
        <f t="shared" ca="1" si="74"/>
        <v>0</v>
      </c>
      <c r="Q78" s="7">
        <f t="shared" ca="1" si="67"/>
        <v>1</v>
      </c>
      <c r="R78" s="7">
        <f t="shared" ca="1" si="64"/>
        <v>0.33333333333333331</v>
      </c>
      <c r="S78" s="7">
        <f t="shared" ca="1" si="65"/>
        <v>0.66666666666666663</v>
      </c>
    </row>
    <row r="79" spans="1:19" x14ac:dyDescent="0.15">
      <c r="A79" s="38"/>
      <c r="B79" s="21" t="s">
        <v>22</v>
      </c>
      <c r="C79" s="21">
        <f>[46]PARS_nsy_stat!B79</f>
        <v>3</v>
      </c>
      <c r="D79" s="21">
        <f>[46]PARS_nsy_stat!C79</f>
        <v>1</v>
      </c>
      <c r="E79" s="22">
        <f t="shared" ref="E79:F79" si="78">C79/(C78+C79)</f>
        <v>0.42857142857142855</v>
      </c>
      <c r="F79" s="22">
        <f t="shared" si="78"/>
        <v>0.125</v>
      </c>
      <c r="I79" s="38"/>
      <c r="J79" s="21" t="s">
        <v>22</v>
      </c>
      <c r="K79" s="22">
        <f t="shared" si="61"/>
        <v>0.42857142857142855</v>
      </c>
      <c r="L79" s="22">
        <f t="shared" si="61"/>
        <v>0.125</v>
      </c>
      <c r="O79" s="21">
        <v>77</v>
      </c>
      <c r="P79" s="7">
        <f t="shared" ca="1" si="74"/>
        <v>0.75</v>
      </c>
      <c r="Q79" s="7">
        <f t="shared" ca="1" si="67"/>
        <v>0.25</v>
      </c>
      <c r="R79" s="7">
        <f t="shared" ca="1" si="64"/>
        <v>0.66666666666666663</v>
      </c>
      <c r="S79" s="7">
        <f t="shared" ca="1" si="65"/>
        <v>0.33333333333333331</v>
      </c>
    </row>
    <row r="80" spans="1:19" x14ac:dyDescent="0.15">
      <c r="A80" s="38">
        <v>40</v>
      </c>
      <c r="B80" s="21" t="s">
        <v>21</v>
      </c>
      <c r="C80" s="21">
        <f>[46]PARS_nsy_stat!B80</f>
        <v>9</v>
      </c>
      <c r="D80" s="21">
        <f>[46]PARS_nsy_stat!C80</f>
        <v>9</v>
      </c>
      <c r="E80" s="22">
        <f t="shared" ref="E80:F80" si="79">C80/(C80+C81)</f>
        <v>0.75</v>
      </c>
      <c r="F80" s="22">
        <f t="shared" si="79"/>
        <v>0.9</v>
      </c>
      <c r="I80" s="38">
        <v>40</v>
      </c>
      <c r="J80" s="21" t="s">
        <v>21</v>
      </c>
      <c r="K80" s="22">
        <f t="shared" si="61"/>
        <v>0.75</v>
      </c>
      <c r="L80" s="22">
        <f t="shared" si="61"/>
        <v>0.9</v>
      </c>
      <c r="O80" s="21">
        <v>78</v>
      </c>
      <c r="P80" s="7">
        <f t="shared" ca="1" si="74"/>
        <v>0.8</v>
      </c>
      <c r="Q80" s="7">
        <f t="shared" ca="1" si="67"/>
        <v>0.2</v>
      </c>
      <c r="R80" s="7">
        <f t="shared" ca="1" si="64"/>
        <v>0.8</v>
      </c>
      <c r="S80" s="7">
        <f t="shared" ca="1" si="65"/>
        <v>0.2</v>
      </c>
    </row>
    <row r="81" spans="1:19" x14ac:dyDescent="0.15">
      <c r="A81" s="38"/>
      <c r="B81" s="21" t="s">
        <v>22</v>
      </c>
      <c r="C81" s="21">
        <f>[46]PARS_nsy_stat!B81</f>
        <v>3</v>
      </c>
      <c r="D81" s="21">
        <f>[46]PARS_nsy_stat!C81</f>
        <v>1</v>
      </c>
      <c r="E81" s="22">
        <f t="shared" ref="E81:F81" si="80">C81/(C80+C81)</f>
        <v>0.25</v>
      </c>
      <c r="F81" s="22">
        <f t="shared" si="80"/>
        <v>0.1</v>
      </c>
      <c r="I81" s="38"/>
      <c r="J81" s="21" t="s">
        <v>22</v>
      </c>
      <c r="K81" s="22">
        <f t="shared" si="61"/>
        <v>0.25</v>
      </c>
      <c r="L81" s="22">
        <f t="shared" si="61"/>
        <v>0.1</v>
      </c>
      <c r="O81" s="21">
        <v>79</v>
      </c>
      <c r="P81" s="7">
        <f t="shared" ca="1" si="74"/>
        <v>0.75</v>
      </c>
      <c r="Q81" s="7">
        <f t="shared" ca="1" si="67"/>
        <v>0.25</v>
      </c>
      <c r="R81" s="7">
        <f t="shared" ca="1" si="64"/>
        <v>0.5</v>
      </c>
      <c r="S81" s="7">
        <f t="shared" ca="1" si="65"/>
        <v>0.5</v>
      </c>
    </row>
    <row r="82" spans="1:19" x14ac:dyDescent="0.15">
      <c r="A82" s="38">
        <v>41</v>
      </c>
      <c r="B82" s="21" t="s">
        <v>21</v>
      </c>
      <c r="C82" s="21">
        <f>[46]PARS_nsy_stat!B82</f>
        <v>3</v>
      </c>
      <c r="D82" s="21">
        <f>[46]PARS_nsy_stat!C82</f>
        <v>5</v>
      </c>
      <c r="E82" s="22">
        <f t="shared" ref="E82:F82" si="81">C82/(C82+C83)</f>
        <v>0.5</v>
      </c>
      <c r="F82" s="22">
        <f t="shared" si="81"/>
        <v>0.83333333333333337</v>
      </c>
      <c r="I82" s="38">
        <v>41</v>
      </c>
      <c r="J82" s="21" t="s">
        <v>21</v>
      </c>
      <c r="K82" s="22">
        <f t="shared" si="61"/>
        <v>0.5</v>
      </c>
      <c r="L82" s="22">
        <f t="shared" si="61"/>
        <v>0.83333333333333337</v>
      </c>
      <c r="O82" s="21">
        <v>80</v>
      </c>
      <c r="P82" s="7">
        <f t="shared" ca="1" si="74"/>
        <v>0.66666666666666663</v>
      </c>
      <c r="Q82" s="7">
        <f t="shared" ca="1" si="67"/>
        <v>0.33333333333333331</v>
      </c>
      <c r="R82" s="7">
        <f t="shared" ca="1" si="64"/>
        <v>0.5</v>
      </c>
      <c r="S82" s="7">
        <f t="shared" ca="1" si="65"/>
        <v>0.5</v>
      </c>
    </row>
    <row r="83" spans="1:19" x14ac:dyDescent="0.15">
      <c r="A83" s="38"/>
      <c r="B83" s="21" t="s">
        <v>22</v>
      </c>
      <c r="C83" s="21">
        <f>[46]PARS_nsy_stat!B83</f>
        <v>3</v>
      </c>
      <c r="D83" s="21">
        <f>[46]PARS_nsy_stat!C83</f>
        <v>1</v>
      </c>
      <c r="E83" s="22">
        <f t="shared" ref="E83:F83" si="82">C83/(C82+C83)</f>
        <v>0.5</v>
      </c>
      <c r="F83" s="22">
        <f t="shared" si="82"/>
        <v>0.16666666666666666</v>
      </c>
      <c r="I83" s="38"/>
      <c r="J83" s="21" t="s">
        <v>22</v>
      </c>
      <c r="K83" s="22">
        <f t="shared" si="61"/>
        <v>0.5</v>
      </c>
      <c r="L83" s="22">
        <f t="shared" si="61"/>
        <v>0.16666666666666666</v>
      </c>
      <c r="O83" s="21">
        <v>81</v>
      </c>
      <c r="P83" s="7">
        <f t="shared" ca="1" si="74"/>
        <v>0.55555555555555558</v>
      </c>
      <c r="Q83" s="7">
        <f t="shared" ca="1" si="67"/>
        <v>0.44444444444444442</v>
      </c>
      <c r="R83" s="7">
        <f t="shared" ca="1" si="64"/>
        <v>0.25</v>
      </c>
      <c r="S83" s="7">
        <f t="shared" ca="1" si="65"/>
        <v>0.75</v>
      </c>
    </row>
    <row r="84" spans="1:19" x14ac:dyDescent="0.15">
      <c r="A84" s="38">
        <v>42</v>
      </c>
      <c r="B84" s="21" t="s">
        <v>21</v>
      </c>
      <c r="C84" s="21">
        <f>[46]PARS_nsy_stat!B84</f>
        <v>1</v>
      </c>
      <c r="D84" s="21">
        <f>[46]PARS_nsy_stat!C84</f>
        <v>5</v>
      </c>
      <c r="E84" s="22">
        <f t="shared" ref="E84:F84" si="83">C84/(C84+C85)</f>
        <v>0.5</v>
      </c>
      <c r="F84" s="22">
        <f t="shared" si="83"/>
        <v>0.625</v>
      </c>
      <c r="I84" s="38">
        <v>42</v>
      </c>
      <c r="J84" s="21" t="s">
        <v>21</v>
      </c>
      <c r="K84" s="22">
        <f t="shared" si="61"/>
        <v>0.5</v>
      </c>
      <c r="L84" s="22">
        <f t="shared" si="61"/>
        <v>0.625</v>
      </c>
      <c r="O84" s="21">
        <v>82</v>
      </c>
      <c r="P84" s="7">
        <f t="shared" ca="1" si="74"/>
        <v>0.5</v>
      </c>
      <c r="Q84" s="7">
        <f t="shared" ca="1" si="67"/>
        <v>0.5</v>
      </c>
      <c r="R84" s="7">
        <f t="shared" ca="1" si="64"/>
        <v>0.5714285714285714</v>
      </c>
      <c r="S84" s="7">
        <f t="shared" ca="1" si="65"/>
        <v>0.42857142857142855</v>
      </c>
    </row>
    <row r="85" spans="1:19" x14ac:dyDescent="0.15">
      <c r="A85" s="38"/>
      <c r="B85" s="21" t="s">
        <v>22</v>
      </c>
      <c r="C85" s="21">
        <f>[46]PARS_nsy_stat!B85</f>
        <v>1</v>
      </c>
      <c r="D85" s="21">
        <f>[46]PARS_nsy_stat!C85</f>
        <v>3</v>
      </c>
      <c r="E85" s="22">
        <f t="shared" ref="E85:F85" si="84">C85/(C84+C85)</f>
        <v>0.5</v>
      </c>
      <c r="F85" s="22">
        <f t="shared" si="84"/>
        <v>0.375</v>
      </c>
      <c r="I85" s="38"/>
      <c r="J85" s="21" t="s">
        <v>22</v>
      </c>
      <c r="K85" s="22">
        <f t="shared" si="61"/>
        <v>0.5</v>
      </c>
      <c r="L85" s="22">
        <f t="shared" si="61"/>
        <v>0.375</v>
      </c>
      <c r="O85" s="21">
        <v>83</v>
      </c>
      <c r="P85" s="7">
        <f t="shared" ca="1" si="74"/>
        <v>0.33333333333333331</v>
      </c>
      <c r="Q85" s="7">
        <f t="shared" ca="1" si="67"/>
        <v>0.66666666666666663</v>
      </c>
      <c r="R85" s="7">
        <f t="shared" ca="1" si="64"/>
        <v>1</v>
      </c>
      <c r="S85" s="7">
        <f t="shared" ca="1" si="65"/>
        <v>0</v>
      </c>
    </row>
    <row r="86" spans="1:19" x14ac:dyDescent="0.15">
      <c r="A86" s="38">
        <v>43</v>
      </c>
      <c r="B86" s="21" t="s">
        <v>21</v>
      </c>
      <c r="C86" s="21">
        <f>[46]PARS_nsy_stat!B86</f>
        <v>2</v>
      </c>
      <c r="D86" s="21">
        <f>[46]PARS_nsy_stat!C86</f>
        <v>6</v>
      </c>
      <c r="E86" s="22">
        <f t="shared" ref="E86:F86" si="85">C86/(C86+C87)</f>
        <v>0.22222222222222221</v>
      </c>
      <c r="F86" s="22">
        <f t="shared" si="85"/>
        <v>0.66666666666666663</v>
      </c>
      <c r="I86" s="38">
        <v>43</v>
      </c>
      <c r="J86" s="21" t="s">
        <v>21</v>
      </c>
      <c r="K86" s="22">
        <f t="shared" si="61"/>
        <v>0.22222222222222221</v>
      </c>
      <c r="L86" s="22">
        <f t="shared" si="61"/>
        <v>0.66666666666666663</v>
      </c>
      <c r="O86" s="21">
        <v>84</v>
      </c>
      <c r="P86" s="7">
        <f t="shared" ca="1" si="74"/>
        <v>0.5</v>
      </c>
      <c r="Q86" s="7">
        <f t="shared" ca="1" si="67"/>
        <v>0.5</v>
      </c>
      <c r="R86" s="7">
        <f t="shared" ca="1" si="64"/>
        <v>1</v>
      </c>
      <c r="S86" s="7">
        <f t="shared" ca="1" si="65"/>
        <v>0</v>
      </c>
    </row>
    <row r="87" spans="1:19" x14ac:dyDescent="0.15">
      <c r="A87" s="38"/>
      <c r="B87" s="21" t="s">
        <v>22</v>
      </c>
      <c r="C87" s="21">
        <f>[46]PARS_nsy_stat!B87</f>
        <v>7</v>
      </c>
      <c r="D87" s="21">
        <f>[46]PARS_nsy_stat!C87</f>
        <v>3</v>
      </c>
      <c r="E87" s="22">
        <f t="shared" ref="E87:F87" si="86">C87/(C86+C87)</f>
        <v>0.77777777777777779</v>
      </c>
      <c r="F87" s="22">
        <f t="shared" si="86"/>
        <v>0.33333333333333331</v>
      </c>
      <c r="I87" s="38"/>
      <c r="J87" s="21" t="s">
        <v>22</v>
      </c>
      <c r="K87" s="22">
        <f t="shared" si="61"/>
        <v>0.77777777777777779</v>
      </c>
      <c r="L87" s="22">
        <f t="shared" si="61"/>
        <v>0.33333333333333331</v>
      </c>
      <c r="O87" s="21">
        <v>85</v>
      </c>
      <c r="P87" s="7">
        <f t="shared" ca="1" si="74"/>
        <v>0</v>
      </c>
      <c r="Q87" s="7">
        <f t="shared" ca="1" si="67"/>
        <v>1</v>
      </c>
      <c r="R87" s="7">
        <f t="shared" ca="1" si="64"/>
        <v>0.25</v>
      </c>
      <c r="S87" s="7">
        <f t="shared" ca="1" si="65"/>
        <v>0.75</v>
      </c>
    </row>
    <row r="88" spans="1:19" x14ac:dyDescent="0.15">
      <c r="A88" s="38">
        <v>44</v>
      </c>
      <c r="B88" s="21" t="s">
        <v>21</v>
      </c>
      <c r="C88" s="21">
        <f>[46]PARS_nsy_stat!B88</f>
        <v>1</v>
      </c>
      <c r="D88" s="21">
        <f>[46]PARS_nsy_stat!C88</f>
        <v>6</v>
      </c>
      <c r="E88" s="22">
        <f t="shared" ref="E88:F88" si="87">C88/(C88+C89)</f>
        <v>0.2</v>
      </c>
      <c r="F88" s="22">
        <f t="shared" si="87"/>
        <v>1</v>
      </c>
      <c r="I88" s="38">
        <v>44</v>
      </c>
      <c r="J88" s="21" t="s">
        <v>21</v>
      </c>
      <c r="K88" s="22">
        <f t="shared" si="61"/>
        <v>0.2</v>
      </c>
      <c r="L88" s="22">
        <f t="shared" si="61"/>
        <v>1</v>
      </c>
      <c r="O88" s="21">
        <v>86</v>
      </c>
      <c r="P88" s="7">
        <f t="shared" ca="1" si="74"/>
        <v>0.6</v>
      </c>
      <c r="Q88" s="7">
        <f t="shared" ca="1" si="67"/>
        <v>0.4</v>
      </c>
      <c r="R88" s="7">
        <f t="shared" ca="1" si="64"/>
        <v>1</v>
      </c>
      <c r="S88" s="7">
        <f t="shared" ca="1" si="65"/>
        <v>0</v>
      </c>
    </row>
    <row r="89" spans="1:19" x14ac:dyDescent="0.15">
      <c r="A89" s="38"/>
      <c r="B89" s="21" t="s">
        <v>22</v>
      </c>
      <c r="C89" s="21">
        <f>[46]PARS_nsy_stat!B89</f>
        <v>4</v>
      </c>
      <c r="D89" s="21">
        <f>[46]PARS_nsy_stat!C89</f>
        <v>0</v>
      </c>
      <c r="E89" s="22">
        <f t="shared" ref="E89:F89" si="88">C89/(C88+C89)</f>
        <v>0.8</v>
      </c>
      <c r="F89" s="22">
        <f t="shared" si="88"/>
        <v>0</v>
      </c>
      <c r="I89" s="38"/>
      <c r="J89" s="21" t="s">
        <v>22</v>
      </c>
      <c r="K89" s="22">
        <f t="shared" si="61"/>
        <v>0.8</v>
      </c>
      <c r="L89" s="22">
        <f t="shared" si="61"/>
        <v>0</v>
      </c>
      <c r="O89" s="21">
        <v>87</v>
      </c>
      <c r="P89" s="7">
        <f t="shared" ca="1" si="74"/>
        <v>0.8571428571428571</v>
      </c>
      <c r="Q89" s="7">
        <f t="shared" ca="1" si="67"/>
        <v>0.14285714285714285</v>
      </c>
      <c r="R89" s="7">
        <f t="shared" ca="1" si="64"/>
        <v>0.33333333333333331</v>
      </c>
      <c r="S89" s="7">
        <f t="shared" ca="1" si="65"/>
        <v>0.66666666666666663</v>
      </c>
    </row>
    <row r="90" spans="1:19" x14ac:dyDescent="0.15">
      <c r="A90" s="38">
        <v>45</v>
      </c>
      <c r="B90" s="21" t="s">
        <v>21</v>
      </c>
      <c r="C90" s="21">
        <f>[46]PARS_nsy_stat!B90</f>
        <v>2</v>
      </c>
      <c r="D90" s="21">
        <f>[46]PARS_nsy_stat!C90</f>
        <v>3</v>
      </c>
      <c r="E90" s="22">
        <f t="shared" ref="E90:F90" si="89">C90/(C90+C91)</f>
        <v>0.5</v>
      </c>
      <c r="F90" s="22">
        <f t="shared" si="89"/>
        <v>0.3</v>
      </c>
      <c r="I90" s="38">
        <v>45</v>
      </c>
      <c r="J90" s="21" t="s">
        <v>21</v>
      </c>
      <c r="K90" s="22">
        <f t="shared" si="61"/>
        <v>0.5</v>
      </c>
      <c r="L90" s="22">
        <f t="shared" si="61"/>
        <v>0.3</v>
      </c>
      <c r="O90" s="21">
        <v>88</v>
      </c>
      <c r="P90" s="7">
        <f t="shared" ca="1" si="74"/>
        <v>0.6</v>
      </c>
      <c r="Q90" s="7">
        <f t="shared" ca="1" si="67"/>
        <v>0.4</v>
      </c>
      <c r="R90" s="7">
        <f t="shared" ca="1" si="64"/>
        <v>0.75</v>
      </c>
      <c r="S90" s="7">
        <f t="shared" ca="1" si="65"/>
        <v>0.25</v>
      </c>
    </row>
    <row r="91" spans="1:19" x14ac:dyDescent="0.15">
      <c r="A91" s="38"/>
      <c r="B91" s="21" t="s">
        <v>22</v>
      </c>
      <c r="C91" s="21">
        <f>[46]PARS_nsy_stat!B91</f>
        <v>2</v>
      </c>
      <c r="D91" s="21">
        <f>[46]PARS_nsy_stat!C91</f>
        <v>7</v>
      </c>
      <c r="E91" s="22">
        <f t="shared" ref="E91:F91" si="90">C91/(C90+C91)</f>
        <v>0.5</v>
      </c>
      <c r="F91" s="22">
        <f t="shared" si="90"/>
        <v>0.7</v>
      </c>
      <c r="I91" s="38"/>
      <c r="J91" s="21" t="s">
        <v>22</v>
      </c>
      <c r="K91" s="22">
        <f t="shared" si="61"/>
        <v>0.5</v>
      </c>
      <c r="L91" s="22">
        <f t="shared" si="61"/>
        <v>0.7</v>
      </c>
      <c r="O91" s="21">
        <v>89</v>
      </c>
      <c r="P91" s="7">
        <f t="shared" ca="1" si="74"/>
        <v>0.66666666666666663</v>
      </c>
      <c r="Q91" s="7">
        <f t="shared" ca="1" si="67"/>
        <v>0.33333333333333331</v>
      </c>
      <c r="R91" s="7">
        <f t="shared" ca="1" si="64"/>
        <v>0.8</v>
      </c>
      <c r="S91" s="7">
        <f t="shared" ca="1" si="65"/>
        <v>0.2</v>
      </c>
    </row>
    <row r="92" spans="1:19" x14ac:dyDescent="0.15">
      <c r="A92" s="38">
        <v>46</v>
      </c>
      <c r="B92" s="21" t="s">
        <v>21</v>
      </c>
      <c r="C92" s="21">
        <f>[46]PARS_nsy_stat!B92</f>
        <v>3</v>
      </c>
      <c r="D92" s="21">
        <f>[46]PARS_nsy_stat!C92</f>
        <v>2</v>
      </c>
      <c r="E92" s="22">
        <f t="shared" ref="E92:F92" si="91">C92/(C92+C93)</f>
        <v>0.42857142857142855</v>
      </c>
      <c r="F92" s="22">
        <f t="shared" si="91"/>
        <v>0.2</v>
      </c>
      <c r="I92" s="38">
        <v>46</v>
      </c>
      <c r="J92" s="21" t="s">
        <v>21</v>
      </c>
      <c r="K92" s="22">
        <f t="shared" si="61"/>
        <v>0.42857142857142855</v>
      </c>
      <c r="L92" s="22">
        <f t="shared" si="61"/>
        <v>0.2</v>
      </c>
      <c r="O92" s="21">
        <v>90</v>
      </c>
      <c r="P92" s="7">
        <f t="shared" ca="1" si="74"/>
        <v>0.5</v>
      </c>
      <c r="Q92" s="7">
        <f t="shared" ca="1" si="67"/>
        <v>0.5</v>
      </c>
      <c r="R92" s="7">
        <f t="shared" ca="1" si="64"/>
        <v>0.7142857142857143</v>
      </c>
      <c r="S92" s="7">
        <f t="shared" ca="1" si="65"/>
        <v>0.2857142857142857</v>
      </c>
    </row>
    <row r="93" spans="1:19" x14ac:dyDescent="0.15">
      <c r="A93" s="38"/>
      <c r="B93" s="21" t="s">
        <v>22</v>
      </c>
      <c r="C93" s="21">
        <f>[46]PARS_nsy_stat!B93</f>
        <v>4</v>
      </c>
      <c r="D93" s="21">
        <f>[46]PARS_nsy_stat!C93</f>
        <v>8</v>
      </c>
      <c r="E93" s="22">
        <f t="shared" ref="E93:F93" si="92">C93/(C92+C93)</f>
        <v>0.5714285714285714</v>
      </c>
      <c r="F93" s="22">
        <f t="shared" si="92"/>
        <v>0.8</v>
      </c>
      <c r="I93" s="38"/>
      <c r="J93" s="21" t="s">
        <v>22</v>
      </c>
      <c r="K93" s="22">
        <f t="shared" si="61"/>
        <v>0.5714285714285714</v>
      </c>
      <c r="L93" s="22">
        <f t="shared" si="61"/>
        <v>0.8</v>
      </c>
      <c r="O93" s="21">
        <v>91</v>
      </c>
      <c r="P93" s="7">
        <f t="shared" ca="1" si="74"/>
        <v>0.66666666666666663</v>
      </c>
      <c r="Q93" s="7">
        <f t="shared" ca="1" si="67"/>
        <v>0.33333333333333331</v>
      </c>
      <c r="R93" s="7">
        <f t="shared" ca="1" si="64"/>
        <v>1</v>
      </c>
      <c r="S93" s="7">
        <f t="shared" ca="1" si="65"/>
        <v>0</v>
      </c>
    </row>
    <row r="94" spans="1:19" x14ac:dyDescent="0.15">
      <c r="A94" s="38">
        <v>47</v>
      </c>
      <c r="B94" s="21" t="s">
        <v>21</v>
      </c>
      <c r="C94" s="21">
        <f>[46]PARS_nsy_stat!B94</f>
        <v>5</v>
      </c>
      <c r="D94" s="21">
        <f>[46]PARS_nsy_stat!C94</f>
        <v>4</v>
      </c>
      <c r="E94" s="22">
        <f t="shared" ref="E94:F94" si="93">C94/(C94+C95)</f>
        <v>0.55555555555555558</v>
      </c>
      <c r="F94" s="22">
        <f t="shared" si="93"/>
        <v>0.5714285714285714</v>
      </c>
      <c r="I94" s="38">
        <v>47</v>
      </c>
      <c r="J94" s="21" t="s">
        <v>21</v>
      </c>
      <c r="K94" s="22">
        <f t="shared" si="61"/>
        <v>0.55555555555555558</v>
      </c>
      <c r="L94" s="22">
        <f t="shared" si="61"/>
        <v>0.5714285714285714</v>
      </c>
      <c r="O94" s="21">
        <v>92</v>
      </c>
      <c r="P94" s="7">
        <f t="shared" ca="1" si="74"/>
        <v>1</v>
      </c>
      <c r="Q94" s="7">
        <f t="shared" ca="1" si="67"/>
        <v>0</v>
      </c>
      <c r="R94" s="7">
        <f t="shared" ca="1" si="64"/>
        <v>0.33333333333333331</v>
      </c>
      <c r="S94" s="7">
        <f t="shared" ca="1" si="65"/>
        <v>0.66666666666666663</v>
      </c>
    </row>
    <row r="95" spans="1:19" x14ac:dyDescent="0.15">
      <c r="A95" s="38"/>
      <c r="B95" s="21" t="s">
        <v>22</v>
      </c>
      <c r="C95" s="21">
        <f>[46]PARS_nsy_stat!B95</f>
        <v>4</v>
      </c>
      <c r="D95" s="21">
        <f>[46]PARS_nsy_stat!C95</f>
        <v>3</v>
      </c>
      <c r="E95" s="22">
        <f t="shared" ref="E95:F95" si="94">C95/(C94+C95)</f>
        <v>0.44444444444444442</v>
      </c>
      <c r="F95" s="22">
        <f t="shared" si="94"/>
        <v>0.42857142857142855</v>
      </c>
      <c r="I95" s="38"/>
      <c r="J95" s="21" t="s">
        <v>22</v>
      </c>
      <c r="K95" s="22">
        <f t="shared" si="61"/>
        <v>0.44444444444444442</v>
      </c>
      <c r="L95" s="22">
        <f t="shared" si="61"/>
        <v>0.42857142857142855</v>
      </c>
      <c r="O95" s="21">
        <v>93</v>
      </c>
      <c r="P95" s="7">
        <f t="shared" ca="1" si="74"/>
        <v>0.6</v>
      </c>
      <c r="Q95" s="7">
        <f t="shared" ca="1" si="67"/>
        <v>0.4</v>
      </c>
      <c r="R95" s="7">
        <f t="shared" ca="1" si="64"/>
        <v>0.625</v>
      </c>
      <c r="S95" s="7">
        <f t="shared" ca="1" si="65"/>
        <v>0.375</v>
      </c>
    </row>
    <row r="96" spans="1:19" x14ac:dyDescent="0.15">
      <c r="A96" s="38">
        <v>48</v>
      </c>
      <c r="B96" s="21" t="s">
        <v>21</v>
      </c>
      <c r="C96" s="21">
        <f>[46]PARS_nsy_stat!B96</f>
        <v>1</v>
      </c>
      <c r="D96" s="21">
        <f>[46]PARS_nsy_stat!C96</f>
        <v>5</v>
      </c>
      <c r="E96" s="22">
        <f t="shared" ref="E96:F96" si="95">C96/(C96+C97)</f>
        <v>0.5</v>
      </c>
      <c r="F96" s="22">
        <f t="shared" si="95"/>
        <v>0.83333333333333337</v>
      </c>
      <c r="I96" s="38">
        <v>48</v>
      </c>
      <c r="J96" s="21" t="s">
        <v>21</v>
      </c>
      <c r="K96" s="22">
        <f t="shared" si="61"/>
        <v>0.5</v>
      </c>
      <c r="L96" s="22">
        <f t="shared" si="61"/>
        <v>0.83333333333333337</v>
      </c>
      <c r="O96" s="21">
        <v>94</v>
      </c>
      <c r="P96" s="7">
        <f t="shared" ca="1" si="74"/>
        <v>0.5</v>
      </c>
      <c r="Q96" s="7">
        <f t="shared" ca="1" si="67"/>
        <v>0.5</v>
      </c>
      <c r="R96" s="7">
        <f t="shared" ca="1" si="64"/>
        <v>0.6</v>
      </c>
      <c r="S96" s="7">
        <f t="shared" ca="1" si="65"/>
        <v>0.4</v>
      </c>
    </row>
    <row r="97" spans="1:19" x14ac:dyDescent="0.15">
      <c r="A97" s="38"/>
      <c r="B97" s="21" t="s">
        <v>22</v>
      </c>
      <c r="C97" s="21">
        <f>[46]PARS_nsy_stat!B97</f>
        <v>1</v>
      </c>
      <c r="D97" s="21">
        <f>[46]PARS_nsy_stat!C97</f>
        <v>1</v>
      </c>
      <c r="E97" s="22">
        <f t="shared" ref="E97:F97" si="96">C97/(C96+C97)</f>
        <v>0.5</v>
      </c>
      <c r="F97" s="22">
        <f t="shared" si="96"/>
        <v>0.16666666666666666</v>
      </c>
      <c r="I97" s="38"/>
      <c r="J97" s="21" t="s">
        <v>22</v>
      </c>
      <c r="K97" s="22">
        <f t="shared" si="61"/>
        <v>0.5</v>
      </c>
      <c r="L97" s="22">
        <f t="shared" si="61"/>
        <v>0.16666666666666666</v>
      </c>
      <c r="O97" s="21">
        <v>95</v>
      </c>
      <c r="P97" s="7">
        <f t="shared" ca="1" si="74"/>
        <v>0.5</v>
      </c>
      <c r="Q97" s="7">
        <f t="shared" ca="1" si="67"/>
        <v>0.5</v>
      </c>
      <c r="R97" s="7">
        <f t="shared" ca="1" si="64"/>
        <v>0.5</v>
      </c>
      <c r="S97" s="7">
        <f t="shared" ca="1" si="65"/>
        <v>0.5</v>
      </c>
    </row>
    <row r="98" spans="1:19" x14ac:dyDescent="0.15">
      <c r="A98" s="38">
        <v>49</v>
      </c>
      <c r="B98" s="21" t="s">
        <v>21</v>
      </c>
      <c r="C98" s="21">
        <f>[46]PARS_nsy_stat!B98</f>
        <v>5</v>
      </c>
      <c r="D98" s="21">
        <f>[46]PARS_nsy_stat!C98</f>
        <v>3</v>
      </c>
      <c r="E98" s="22">
        <f t="shared" ref="E98:F98" si="97">C98/(C98+C99)</f>
        <v>0.38461538461538464</v>
      </c>
      <c r="F98" s="22">
        <f t="shared" si="97"/>
        <v>0.6</v>
      </c>
      <c r="I98" s="38">
        <v>49</v>
      </c>
      <c r="J98" s="21" t="s">
        <v>21</v>
      </c>
      <c r="K98" s="22">
        <f t="shared" si="61"/>
        <v>0.38461538461538464</v>
      </c>
      <c r="L98" s="22">
        <f t="shared" si="61"/>
        <v>0.6</v>
      </c>
      <c r="O98" s="21">
        <v>96</v>
      </c>
      <c r="P98" s="7">
        <f t="shared" ca="1" si="74"/>
        <v>0.6</v>
      </c>
      <c r="Q98" s="7">
        <f t="shared" ca="1" si="67"/>
        <v>0.4</v>
      </c>
      <c r="R98" s="7">
        <f t="shared" ca="1" si="64"/>
        <v>0.66666666666666663</v>
      </c>
      <c r="S98" s="7">
        <f t="shared" ca="1" si="65"/>
        <v>0.33333333333333331</v>
      </c>
    </row>
    <row r="99" spans="1:19" x14ac:dyDescent="0.15">
      <c r="A99" s="38"/>
      <c r="B99" s="21" t="s">
        <v>22</v>
      </c>
      <c r="C99" s="21">
        <f>[46]PARS_nsy_stat!B99</f>
        <v>8</v>
      </c>
      <c r="D99" s="21">
        <f>[46]PARS_nsy_stat!C99</f>
        <v>2</v>
      </c>
      <c r="E99" s="22">
        <f t="shared" ref="E99:F99" si="98">C99/(C98+C99)</f>
        <v>0.61538461538461542</v>
      </c>
      <c r="F99" s="22">
        <f t="shared" si="98"/>
        <v>0.4</v>
      </c>
      <c r="I99" s="38"/>
      <c r="J99" s="21" t="s">
        <v>22</v>
      </c>
      <c r="K99" s="22">
        <f t="shared" si="61"/>
        <v>0.61538461538461542</v>
      </c>
      <c r="L99" s="22">
        <f t="shared" si="61"/>
        <v>0.4</v>
      </c>
      <c r="O99" s="21">
        <v>97</v>
      </c>
      <c r="P99" s="7">
        <f t="shared" ca="1" si="74"/>
        <v>1</v>
      </c>
      <c r="Q99" s="7">
        <f t="shared" ca="1" si="67"/>
        <v>0</v>
      </c>
      <c r="R99" s="7">
        <f t="shared" ca="1" si="64"/>
        <v>0.66666666666666663</v>
      </c>
      <c r="S99" s="7">
        <f t="shared" ca="1" si="65"/>
        <v>0.33333333333333331</v>
      </c>
    </row>
    <row r="100" spans="1:19" x14ac:dyDescent="0.15">
      <c r="A100" s="38">
        <v>50</v>
      </c>
      <c r="B100" s="21" t="s">
        <v>21</v>
      </c>
      <c r="C100" s="21">
        <f>[46]PARS_nsy_stat!B100</f>
        <v>3</v>
      </c>
      <c r="D100" s="21">
        <f>[46]PARS_nsy_stat!C100</f>
        <v>1</v>
      </c>
      <c r="E100" s="22">
        <f t="shared" ref="E100:F100" si="99">C100/(C100+C101)</f>
        <v>0.75</v>
      </c>
      <c r="F100" s="22">
        <f t="shared" si="99"/>
        <v>0.2</v>
      </c>
      <c r="I100" s="38">
        <v>50</v>
      </c>
      <c r="J100" s="21" t="s">
        <v>21</v>
      </c>
      <c r="K100" s="22">
        <f t="shared" si="61"/>
        <v>0.75</v>
      </c>
      <c r="L100" s="22">
        <f t="shared" si="61"/>
        <v>0.2</v>
      </c>
      <c r="O100" s="21">
        <v>98</v>
      </c>
      <c r="P100" s="7">
        <f t="shared" ca="1" si="74"/>
        <v>0.75</v>
      </c>
      <c r="Q100" s="7">
        <f t="shared" ca="1" si="67"/>
        <v>0.25</v>
      </c>
      <c r="R100" s="7">
        <f t="shared" ca="1" si="64"/>
        <v>0.75</v>
      </c>
      <c r="S100" s="7">
        <f t="shared" ca="1" si="65"/>
        <v>0.25</v>
      </c>
    </row>
    <row r="101" spans="1:19" x14ac:dyDescent="0.15">
      <c r="A101" s="38"/>
      <c r="B101" s="21" t="s">
        <v>22</v>
      </c>
      <c r="C101" s="21">
        <f>[46]PARS_nsy_stat!B101</f>
        <v>1</v>
      </c>
      <c r="D101" s="21">
        <f>[46]PARS_nsy_stat!C101</f>
        <v>4</v>
      </c>
      <c r="E101" s="22">
        <f t="shared" ref="E101:F101" si="100">C101/(C100+C101)</f>
        <v>0.25</v>
      </c>
      <c r="F101" s="22">
        <f t="shared" si="100"/>
        <v>0.8</v>
      </c>
      <c r="I101" s="38"/>
      <c r="J101" s="21" t="s">
        <v>22</v>
      </c>
      <c r="K101" s="22">
        <f t="shared" si="61"/>
        <v>0.25</v>
      </c>
      <c r="L101" s="22">
        <f t="shared" si="61"/>
        <v>0.8</v>
      </c>
      <c r="O101" s="21">
        <v>99</v>
      </c>
      <c r="P101" s="7">
        <f t="shared" ca="1" si="74"/>
        <v>0.7142857142857143</v>
      </c>
      <c r="Q101" s="7">
        <f t="shared" ca="1" si="67"/>
        <v>0.2857142857142857</v>
      </c>
      <c r="R101" s="7">
        <f t="shared" ca="1" si="64"/>
        <v>1</v>
      </c>
      <c r="S101" s="7">
        <f t="shared" ca="1" si="65"/>
        <v>0</v>
      </c>
    </row>
    <row r="102" spans="1:19" x14ac:dyDescent="0.15">
      <c r="A102" s="38">
        <v>51</v>
      </c>
      <c r="B102" s="21" t="s">
        <v>21</v>
      </c>
      <c r="C102" s="21">
        <f>[46]PARS_nsy_stat!B102</f>
        <v>7</v>
      </c>
      <c r="D102" s="21">
        <f>[46]PARS_nsy_stat!C102</f>
        <v>3</v>
      </c>
      <c r="E102" s="22">
        <f t="shared" ref="E102:F102" si="101">C102/(C102+C103)</f>
        <v>0.875</v>
      </c>
      <c r="F102" s="22">
        <f t="shared" si="101"/>
        <v>1</v>
      </c>
      <c r="I102" s="38">
        <v>51</v>
      </c>
      <c r="J102" s="21" t="s">
        <v>21</v>
      </c>
      <c r="K102" s="22">
        <f t="shared" si="61"/>
        <v>0.875</v>
      </c>
      <c r="L102" s="22">
        <f t="shared" si="61"/>
        <v>1</v>
      </c>
      <c r="O102" s="21">
        <v>100</v>
      </c>
      <c r="P102" s="7">
        <f t="shared" ca="1" si="74"/>
        <v>0.8</v>
      </c>
      <c r="Q102" s="7">
        <f t="shared" ca="1" si="67"/>
        <v>0.2</v>
      </c>
      <c r="R102" s="7">
        <f t="shared" ca="1" si="64"/>
        <v>0.6</v>
      </c>
      <c r="S102" s="7">
        <f t="shared" ca="1" si="65"/>
        <v>0.4</v>
      </c>
    </row>
    <row r="103" spans="1:19" x14ac:dyDescent="0.15">
      <c r="A103" s="38"/>
      <c r="B103" s="21" t="s">
        <v>22</v>
      </c>
      <c r="C103" s="21">
        <f>[46]PARS_nsy_stat!B103</f>
        <v>1</v>
      </c>
      <c r="D103" s="21">
        <f>[46]PARS_nsy_stat!C103</f>
        <v>0</v>
      </c>
      <c r="E103" s="22">
        <f t="shared" ref="E103:F103" si="102">C103/(C102+C103)</f>
        <v>0.125</v>
      </c>
      <c r="F103" s="22">
        <f t="shared" si="102"/>
        <v>0</v>
      </c>
      <c r="I103" s="38"/>
      <c r="J103" s="21" t="s">
        <v>22</v>
      </c>
      <c r="K103" s="22">
        <f t="shared" si="61"/>
        <v>0.125</v>
      </c>
      <c r="L103" s="22">
        <f t="shared" si="61"/>
        <v>0</v>
      </c>
      <c r="O103" s="21">
        <v>101</v>
      </c>
      <c r="P103" s="7">
        <f t="shared" ca="1" si="74"/>
        <v>0.5</v>
      </c>
      <c r="Q103" s="7">
        <f t="shared" ca="1" si="67"/>
        <v>0.5</v>
      </c>
      <c r="R103" s="7">
        <f t="shared" ca="1" si="64"/>
        <v>0.4</v>
      </c>
      <c r="S103" s="7">
        <f t="shared" ca="1" si="65"/>
        <v>0.6</v>
      </c>
    </row>
    <row r="104" spans="1:19" x14ac:dyDescent="0.15">
      <c r="A104" s="38">
        <v>52</v>
      </c>
      <c r="B104" s="21" t="s">
        <v>21</v>
      </c>
      <c r="C104" s="21">
        <f>[46]PARS_nsy_stat!B104</f>
        <v>2</v>
      </c>
      <c r="D104" s="21">
        <f>[46]PARS_nsy_stat!C104</f>
        <v>1</v>
      </c>
      <c r="E104" s="22">
        <f t="shared" ref="E104:F104" si="103">C104/(C104+C105)</f>
        <v>0.33333333333333331</v>
      </c>
      <c r="F104" s="22">
        <f t="shared" si="103"/>
        <v>0.25</v>
      </c>
      <c r="I104" s="38">
        <v>52</v>
      </c>
      <c r="J104" s="21" t="s">
        <v>21</v>
      </c>
      <c r="K104" s="22">
        <f t="shared" si="61"/>
        <v>0.33333333333333331</v>
      </c>
      <c r="L104" s="22">
        <f t="shared" si="61"/>
        <v>0.25</v>
      </c>
      <c r="O104" s="21">
        <v>102</v>
      </c>
      <c r="P104" s="7">
        <f t="shared" ca="1" si="74"/>
        <v>0.81818181818181823</v>
      </c>
      <c r="Q104" s="7">
        <f t="shared" ca="1" si="67"/>
        <v>0.18181818181818182</v>
      </c>
      <c r="R104" s="7">
        <f t="shared" ca="1" si="64"/>
        <v>0.5</v>
      </c>
      <c r="S104" s="7">
        <f t="shared" ca="1" si="65"/>
        <v>0.5</v>
      </c>
    </row>
    <row r="105" spans="1:19" x14ac:dyDescent="0.15">
      <c r="A105" s="38"/>
      <c r="B105" s="21" t="s">
        <v>22</v>
      </c>
      <c r="C105" s="21">
        <f>[46]PARS_nsy_stat!B105</f>
        <v>4</v>
      </c>
      <c r="D105" s="21">
        <f>[46]PARS_nsy_stat!C105</f>
        <v>3</v>
      </c>
      <c r="E105" s="22">
        <f t="shared" ref="E105:F105" si="104">C105/(C104+C105)</f>
        <v>0.66666666666666663</v>
      </c>
      <c r="F105" s="22">
        <f t="shared" si="104"/>
        <v>0.75</v>
      </c>
      <c r="I105" s="38"/>
      <c r="J105" s="21" t="s">
        <v>22</v>
      </c>
      <c r="K105" s="22">
        <f t="shared" si="61"/>
        <v>0.66666666666666663</v>
      </c>
      <c r="L105" s="22">
        <f t="shared" si="61"/>
        <v>0.75</v>
      </c>
      <c r="O105" s="21">
        <v>103</v>
      </c>
      <c r="P105" s="7">
        <f t="shared" ca="1" si="74"/>
        <v>0.81818181818181823</v>
      </c>
      <c r="Q105" s="7">
        <f t="shared" ca="1" si="67"/>
        <v>0.18181818181818182</v>
      </c>
      <c r="R105" s="7">
        <f t="shared" ca="1" si="64"/>
        <v>0.5</v>
      </c>
      <c r="S105" s="7">
        <f t="shared" ca="1" si="65"/>
        <v>0.5</v>
      </c>
    </row>
    <row r="106" spans="1:19" x14ac:dyDescent="0.15">
      <c r="A106" s="38">
        <v>53</v>
      </c>
      <c r="B106" s="21" t="s">
        <v>21</v>
      </c>
      <c r="C106" s="21">
        <f>[46]PARS_nsy_stat!B106</f>
        <v>4</v>
      </c>
      <c r="D106" s="21">
        <f>[46]PARS_nsy_stat!C106</f>
        <v>5</v>
      </c>
      <c r="E106" s="22">
        <f t="shared" ref="E106:F106" si="105">C106/(C106+C107)</f>
        <v>0.66666666666666663</v>
      </c>
      <c r="F106" s="22">
        <f t="shared" si="105"/>
        <v>0.7142857142857143</v>
      </c>
      <c r="I106" s="38">
        <v>53</v>
      </c>
      <c r="J106" s="21" t="s">
        <v>21</v>
      </c>
      <c r="K106" s="22">
        <f t="shared" si="61"/>
        <v>0.66666666666666663</v>
      </c>
      <c r="L106" s="22">
        <f t="shared" si="61"/>
        <v>0.7142857142857143</v>
      </c>
      <c r="O106" s="21">
        <v>104</v>
      </c>
      <c r="P106" s="7">
        <f t="shared" ca="1" si="74"/>
        <v>0.33333333333333331</v>
      </c>
      <c r="Q106" s="7">
        <f t="shared" ca="1" si="67"/>
        <v>0.66666666666666663</v>
      </c>
      <c r="R106" s="7">
        <f t="shared" ca="1" si="64"/>
        <v>0.5</v>
      </c>
      <c r="S106" s="7">
        <f t="shared" ca="1" si="65"/>
        <v>0.5</v>
      </c>
    </row>
    <row r="107" spans="1:19" x14ac:dyDescent="0.15">
      <c r="A107" s="38"/>
      <c r="B107" s="21" t="s">
        <v>22</v>
      </c>
      <c r="C107" s="21">
        <f>[46]PARS_nsy_stat!B107</f>
        <v>2</v>
      </c>
      <c r="D107" s="21">
        <f>[46]PARS_nsy_stat!C107</f>
        <v>2</v>
      </c>
      <c r="E107" s="22">
        <f t="shared" ref="E107:F107" si="106">C107/(C106+C107)</f>
        <v>0.33333333333333331</v>
      </c>
      <c r="F107" s="22">
        <f t="shared" si="106"/>
        <v>0.2857142857142857</v>
      </c>
      <c r="I107" s="38"/>
      <c r="J107" s="21" t="s">
        <v>22</v>
      </c>
      <c r="K107" s="22">
        <f t="shared" si="61"/>
        <v>0.33333333333333331</v>
      </c>
      <c r="L107" s="22">
        <f t="shared" si="61"/>
        <v>0.2857142857142857</v>
      </c>
      <c r="O107" s="21">
        <v>105</v>
      </c>
      <c r="P107" s="7">
        <f t="shared" ca="1" si="74"/>
        <v>0.5</v>
      </c>
      <c r="Q107" s="7">
        <f t="shared" ca="1" si="67"/>
        <v>0.5</v>
      </c>
      <c r="R107" s="7">
        <f t="shared" ca="1" si="64"/>
        <v>0</v>
      </c>
      <c r="S107" s="7">
        <f t="shared" ca="1" si="65"/>
        <v>1</v>
      </c>
    </row>
    <row r="108" spans="1:19" x14ac:dyDescent="0.15">
      <c r="A108" s="38">
        <v>54</v>
      </c>
      <c r="B108" s="21" t="s">
        <v>21</v>
      </c>
      <c r="C108" s="21">
        <f>[46]PARS_nsy_stat!B108</f>
        <v>5</v>
      </c>
      <c r="D108" s="21">
        <f>[46]PARS_nsy_stat!C108</f>
        <v>5</v>
      </c>
      <c r="E108" s="22">
        <f t="shared" ref="E108:F108" si="107">C108/(C108+C109)</f>
        <v>0.625</v>
      </c>
      <c r="F108" s="22">
        <f t="shared" si="107"/>
        <v>0.5</v>
      </c>
      <c r="I108" s="38">
        <v>54</v>
      </c>
      <c r="J108" s="21" t="s">
        <v>21</v>
      </c>
      <c r="K108" s="22">
        <f t="shared" si="61"/>
        <v>0.625</v>
      </c>
      <c r="L108" s="22">
        <f t="shared" si="61"/>
        <v>0.5</v>
      </c>
      <c r="O108" s="21">
        <v>106</v>
      </c>
      <c r="P108" s="7">
        <f t="shared" ca="1" si="74"/>
        <v>0.83333333333333337</v>
      </c>
      <c r="Q108" s="7">
        <f t="shared" ca="1" si="67"/>
        <v>0.16666666666666666</v>
      </c>
      <c r="R108" s="7">
        <f t="shared" ca="1" si="64"/>
        <v>0.75</v>
      </c>
      <c r="S108" s="7">
        <f t="shared" ca="1" si="65"/>
        <v>0.25</v>
      </c>
    </row>
    <row r="109" spans="1:19" x14ac:dyDescent="0.15">
      <c r="A109" s="38"/>
      <c r="B109" s="21" t="s">
        <v>22</v>
      </c>
      <c r="C109" s="21">
        <f>[46]PARS_nsy_stat!B109</f>
        <v>3</v>
      </c>
      <c r="D109" s="21">
        <f>[46]PARS_nsy_stat!C109</f>
        <v>5</v>
      </c>
      <c r="E109" s="22">
        <f t="shared" ref="E109:F109" si="108">C109/(C108+C109)</f>
        <v>0.375</v>
      </c>
      <c r="F109" s="22">
        <f t="shared" si="108"/>
        <v>0.5</v>
      </c>
      <c r="I109" s="38"/>
      <c r="J109" s="21" t="s">
        <v>22</v>
      </c>
      <c r="K109" s="22">
        <f t="shared" si="61"/>
        <v>0.375</v>
      </c>
      <c r="L109" s="22">
        <f t="shared" si="61"/>
        <v>0.5</v>
      </c>
      <c r="O109" s="21">
        <v>107</v>
      </c>
      <c r="P109" s="7">
        <f t="shared" ca="1" si="74"/>
        <v>0.6</v>
      </c>
      <c r="Q109" s="7">
        <f t="shared" ca="1" si="67"/>
        <v>0.4</v>
      </c>
      <c r="R109" s="7">
        <f t="shared" ca="1" si="64"/>
        <v>0.33333333333333331</v>
      </c>
      <c r="S109" s="7">
        <f t="shared" ca="1" si="65"/>
        <v>0.66666666666666663</v>
      </c>
    </row>
    <row r="110" spans="1:19" x14ac:dyDescent="0.15">
      <c r="A110" s="38">
        <v>55</v>
      </c>
      <c r="B110" s="21" t="s">
        <v>21</v>
      </c>
      <c r="C110" s="21">
        <f>[46]PARS_nsy_stat!B110</f>
        <v>4</v>
      </c>
      <c r="D110" s="21">
        <f>[46]PARS_nsy_stat!C110</f>
        <v>4</v>
      </c>
      <c r="E110" s="22">
        <f t="shared" ref="E110:F110" si="109">C110/(C110+C111)</f>
        <v>0.8</v>
      </c>
      <c r="F110" s="22">
        <f t="shared" si="109"/>
        <v>0.5714285714285714</v>
      </c>
      <c r="I110" s="38">
        <v>55</v>
      </c>
      <c r="J110" s="21" t="s">
        <v>21</v>
      </c>
      <c r="K110" s="22">
        <f t="shared" si="61"/>
        <v>0.8</v>
      </c>
      <c r="L110" s="22">
        <f t="shared" si="61"/>
        <v>0.5714285714285714</v>
      </c>
      <c r="O110" s="21">
        <v>108</v>
      </c>
      <c r="P110" s="7">
        <f t="shared" ca="1" si="74"/>
        <v>0</v>
      </c>
      <c r="Q110" s="7">
        <f t="shared" ca="1" si="67"/>
        <v>1</v>
      </c>
      <c r="R110" s="7">
        <f t="shared" ca="1" si="64"/>
        <v>0.5</v>
      </c>
      <c r="S110" s="7">
        <f t="shared" ca="1" si="65"/>
        <v>0.5</v>
      </c>
    </row>
    <row r="111" spans="1:19" x14ac:dyDescent="0.15">
      <c r="A111" s="38"/>
      <c r="B111" s="21" t="s">
        <v>22</v>
      </c>
      <c r="C111" s="21">
        <f>[46]PARS_nsy_stat!B111</f>
        <v>1</v>
      </c>
      <c r="D111" s="21">
        <f>[46]PARS_nsy_stat!C111</f>
        <v>3</v>
      </c>
      <c r="E111" s="22">
        <f t="shared" ref="E111:F111" si="110">C111/(C110+C111)</f>
        <v>0.2</v>
      </c>
      <c r="F111" s="22">
        <f t="shared" si="110"/>
        <v>0.42857142857142855</v>
      </c>
      <c r="I111" s="38"/>
      <c r="J111" s="21" t="s">
        <v>22</v>
      </c>
      <c r="K111" s="22">
        <f t="shared" si="61"/>
        <v>0.2</v>
      </c>
      <c r="L111" s="22">
        <f t="shared" si="61"/>
        <v>0.42857142857142855</v>
      </c>
      <c r="O111" s="21">
        <v>109</v>
      </c>
      <c r="P111" s="7">
        <f t="shared" ca="1" si="74"/>
        <v>0.5</v>
      </c>
      <c r="Q111" s="7">
        <f t="shared" ca="1" si="67"/>
        <v>0.5</v>
      </c>
      <c r="R111" s="7">
        <f t="shared" ca="1" si="64"/>
        <v>0.6</v>
      </c>
      <c r="S111" s="7">
        <f t="shared" ca="1" si="65"/>
        <v>0.4</v>
      </c>
    </row>
    <row r="112" spans="1:19" x14ac:dyDescent="0.15">
      <c r="A112" s="38">
        <v>56</v>
      </c>
      <c r="B112" s="21" t="s">
        <v>21</v>
      </c>
      <c r="C112" s="21">
        <f>[46]PARS_nsy_stat!B112</f>
        <v>1</v>
      </c>
      <c r="D112" s="21">
        <f>[46]PARS_nsy_stat!C112</f>
        <v>5</v>
      </c>
      <c r="E112" s="22">
        <f t="shared" ref="E112:F112" si="111">C112/(C112+C113)</f>
        <v>0.2</v>
      </c>
      <c r="F112" s="22">
        <f t="shared" si="111"/>
        <v>0.83333333333333337</v>
      </c>
      <c r="I112" s="38">
        <v>56</v>
      </c>
      <c r="J112" s="21" t="s">
        <v>21</v>
      </c>
      <c r="K112" s="22">
        <f t="shared" si="61"/>
        <v>0.2</v>
      </c>
      <c r="L112" s="22">
        <f t="shared" si="61"/>
        <v>0.83333333333333337</v>
      </c>
      <c r="O112" s="21">
        <v>110</v>
      </c>
      <c r="P112" s="7">
        <f t="shared" ca="1" si="74"/>
        <v>0.5714285714285714</v>
      </c>
      <c r="Q112" s="7">
        <f t="shared" ca="1" si="67"/>
        <v>0.42857142857142855</v>
      </c>
      <c r="R112" s="7">
        <f t="shared" ca="1" si="64"/>
        <v>0.7142857142857143</v>
      </c>
      <c r="S112" s="7">
        <f t="shared" ca="1" si="65"/>
        <v>0.2857142857142857</v>
      </c>
    </row>
    <row r="113" spans="1:19" x14ac:dyDescent="0.15">
      <c r="A113" s="38"/>
      <c r="B113" s="21" t="s">
        <v>22</v>
      </c>
      <c r="C113" s="21">
        <f>[46]PARS_nsy_stat!B113</f>
        <v>4</v>
      </c>
      <c r="D113" s="21">
        <f>[46]PARS_nsy_stat!C113</f>
        <v>1</v>
      </c>
      <c r="E113" s="22">
        <f t="shared" ref="E113:F113" si="112">C113/(C112+C113)</f>
        <v>0.8</v>
      </c>
      <c r="F113" s="22">
        <f t="shared" si="112"/>
        <v>0.16666666666666666</v>
      </c>
      <c r="I113" s="38"/>
      <c r="J113" s="21" t="s">
        <v>22</v>
      </c>
      <c r="K113" s="22">
        <f t="shared" si="61"/>
        <v>0.8</v>
      </c>
      <c r="L113" s="22">
        <f t="shared" si="61"/>
        <v>0.16666666666666666</v>
      </c>
      <c r="O113" s="21">
        <v>111</v>
      </c>
      <c r="P113" s="7">
        <f t="shared" ca="1" si="74"/>
        <v>0.33333333333333331</v>
      </c>
      <c r="Q113" s="7">
        <f t="shared" ca="1" si="67"/>
        <v>0.66666666666666663</v>
      </c>
      <c r="R113" s="7">
        <f t="shared" ca="1" si="64"/>
        <v>0.66666666666666663</v>
      </c>
      <c r="S113" s="7">
        <f t="shared" ca="1" si="65"/>
        <v>0.33333333333333331</v>
      </c>
    </row>
    <row r="114" spans="1:19" x14ac:dyDescent="0.15">
      <c r="A114" s="38">
        <v>57</v>
      </c>
      <c r="B114" s="21" t="s">
        <v>21</v>
      </c>
      <c r="C114" s="21">
        <f>[46]PARS_nsy_stat!B114</f>
        <v>6</v>
      </c>
      <c r="D114" s="21">
        <f>[46]PARS_nsy_stat!C114</f>
        <v>3</v>
      </c>
      <c r="E114" s="22">
        <f t="shared" ref="E114:F114" si="113">C114/(C114+C115)</f>
        <v>0.75</v>
      </c>
      <c r="F114" s="22">
        <f t="shared" si="113"/>
        <v>0.5</v>
      </c>
      <c r="I114" s="38">
        <v>57</v>
      </c>
      <c r="J114" s="21" t="s">
        <v>21</v>
      </c>
      <c r="K114" s="22">
        <f t="shared" si="61"/>
        <v>0.75</v>
      </c>
      <c r="L114" s="22">
        <f t="shared" si="61"/>
        <v>0.5</v>
      </c>
      <c r="O114" s="21">
        <v>112</v>
      </c>
      <c r="P114" s="7">
        <f t="shared" ca="1" si="74"/>
        <v>0.83333333333333337</v>
      </c>
      <c r="Q114" s="7">
        <f t="shared" ca="1" si="67"/>
        <v>0.16666666666666666</v>
      </c>
      <c r="R114" s="7">
        <f t="shared" ca="1" si="64"/>
        <v>0.33333333333333331</v>
      </c>
      <c r="S114" s="7">
        <f t="shared" ca="1" si="65"/>
        <v>0.66666666666666663</v>
      </c>
    </row>
    <row r="115" spans="1:19" x14ac:dyDescent="0.15">
      <c r="A115" s="38"/>
      <c r="B115" s="21" t="s">
        <v>22</v>
      </c>
      <c r="C115" s="21">
        <f>[46]PARS_nsy_stat!B115</f>
        <v>2</v>
      </c>
      <c r="D115" s="21">
        <f>[46]PARS_nsy_stat!C115</f>
        <v>3</v>
      </c>
      <c r="E115" s="22">
        <f t="shared" ref="E115:F115" si="114">C115/(C114+C115)</f>
        <v>0.25</v>
      </c>
      <c r="F115" s="22">
        <f t="shared" si="114"/>
        <v>0.5</v>
      </c>
      <c r="I115" s="38"/>
      <c r="J115" s="21" t="s">
        <v>22</v>
      </c>
      <c r="K115" s="22">
        <f t="shared" si="61"/>
        <v>0.25</v>
      </c>
      <c r="L115" s="22">
        <f t="shared" si="61"/>
        <v>0.5</v>
      </c>
      <c r="O115" s="21">
        <v>113</v>
      </c>
      <c r="P115" s="7">
        <f t="shared" ca="1" si="74"/>
        <v>0.5</v>
      </c>
      <c r="Q115" s="7">
        <f t="shared" ca="1" si="67"/>
        <v>0.5</v>
      </c>
      <c r="R115" s="7">
        <f t="shared" ca="1" si="64"/>
        <v>0.63636363636363635</v>
      </c>
      <c r="S115" s="7">
        <f t="shared" ca="1" si="65"/>
        <v>0.36363636363636365</v>
      </c>
    </row>
    <row r="116" spans="1:19" x14ac:dyDescent="0.15">
      <c r="A116" s="38">
        <v>58</v>
      </c>
      <c r="B116" s="21" t="s">
        <v>21</v>
      </c>
      <c r="C116" s="21">
        <f>[46]PARS_nsy_stat!B116</f>
        <v>6</v>
      </c>
      <c r="D116" s="21">
        <f>[46]PARS_nsy_stat!C116</f>
        <v>3</v>
      </c>
      <c r="E116" s="22">
        <f t="shared" ref="E116:F116" si="115">C116/(C116+C117)</f>
        <v>0.66666666666666663</v>
      </c>
      <c r="F116" s="22">
        <f t="shared" si="115"/>
        <v>0.75</v>
      </c>
      <c r="I116" s="38">
        <v>58</v>
      </c>
      <c r="J116" s="21" t="s">
        <v>21</v>
      </c>
      <c r="K116" s="22">
        <f t="shared" si="61"/>
        <v>0.66666666666666663</v>
      </c>
      <c r="L116" s="22">
        <f t="shared" si="61"/>
        <v>0.75</v>
      </c>
      <c r="O116" s="21">
        <v>114</v>
      </c>
      <c r="P116" s="7">
        <f t="shared" ca="1" si="74"/>
        <v>0.41666666666666669</v>
      </c>
      <c r="Q116" s="7">
        <f t="shared" ca="1" si="67"/>
        <v>0.58333333333333337</v>
      </c>
      <c r="R116" s="7">
        <f t="shared" ca="1" si="64"/>
        <v>0.6</v>
      </c>
      <c r="S116" s="7">
        <f t="shared" ca="1" si="65"/>
        <v>0.4</v>
      </c>
    </row>
    <row r="117" spans="1:19" x14ac:dyDescent="0.15">
      <c r="A117" s="38"/>
      <c r="B117" s="21" t="s">
        <v>22</v>
      </c>
      <c r="C117" s="21">
        <f>[46]PARS_nsy_stat!B117</f>
        <v>3</v>
      </c>
      <c r="D117" s="21">
        <f>[46]PARS_nsy_stat!C117</f>
        <v>1</v>
      </c>
      <c r="E117" s="22">
        <f t="shared" ref="E117:F117" si="116">C117/(C116+C117)</f>
        <v>0.33333333333333331</v>
      </c>
      <c r="F117" s="22">
        <f t="shared" si="116"/>
        <v>0.25</v>
      </c>
      <c r="I117" s="38"/>
      <c r="J117" s="21" t="s">
        <v>22</v>
      </c>
      <c r="K117" s="22">
        <f t="shared" si="61"/>
        <v>0.33333333333333331</v>
      </c>
      <c r="L117" s="22">
        <f t="shared" si="61"/>
        <v>0.25</v>
      </c>
      <c r="O117" s="21">
        <v>115</v>
      </c>
      <c r="P117" s="7">
        <f t="shared" ca="1" si="74"/>
        <v>0.25</v>
      </c>
      <c r="Q117" s="7">
        <f t="shared" ca="1" si="67"/>
        <v>0.75</v>
      </c>
      <c r="R117" s="7">
        <f t="shared" ca="1" si="64"/>
        <v>0.33333333333333331</v>
      </c>
      <c r="S117" s="7">
        <f t="shared" ca="1" si="65"/>
        <v>0.66666666666666663</v>
      </c>
    </row>
    <row r="118" spans="1:19" x14ac:dyDescent="0.15">
      <c r="A118" s="38">
        <v>59</v>
      </c>
      <c r="B118" s="21" t="s">
        <v>21</v>
      </c>
      <c r="C118" s="21">
        <f>[46]PARS_nsy_stat!B118</f>
        <v>9</v>
      </c>
      <c r="D118" s="21">
        <f>[46]PARS_nsy_stat!C118</f>
        <v>4</v>
      </c>
      <c r="E118" s="22">
        <f t="shared" ref="E118:F118" si="117">C118/(C118+C119)</f>
        <v>0.6428571428571429</v>
      </c>
      <c r="F118" s="22">
        <f t="shared" si="117"/>
        <v>0.66666666666666663</v>
      </c>
      <c r="I118" s="38">
        <v>59</v>
      </c>
      <c r="J118" s="21" t="s">
        <v>21</v>
      </c>
      <c r="K118" s="22">
        <f t="shared" si="61"/>
        <v>0.6428571428571429</v>
      </c>
      <c r="L118" s="22">
        <f t="shared" si="61"/>
        <v>0.66666666666666663</v>
      </c>
      <c r="O118" s="21">
        <v>116</v>
      </c>
      <c r="P118" s="7">
        <f t="shared" ca="1" si="74"/>
        <v>0.375</v>
      </c>
      <c r="Q118" s="7">
        <f t="shared" ca="1" si="67"/>
        <v>0.625</v>
      </c>
      <c r="R118" s="7">
        <f t="shared" ca="1" si="64"/>
        <v>0.6</v>
      </c>
      <c r="S118" s="7">
        <f t="shared" ca="1" si="65"/>
        <v>0.4</v>
      </c>
    </row>
    <row r="119" spans="1:19" x14ac:dyDescent="0.15">
      <c r="A119" s="38"/>
      <c r="B119" s="21" t="s">
        <v>22</v>
      </c>
      <c r="C119" s="21">
        <f>[46]PARS_nsy_stat!B119</f>
        <v>5</v>
      </c>
      <c r="D119" s="21">
        <f>[46]PARS_nsy_stat!C119</f>
        <v>2</v>
      </c>
      <c r="E119" s="22">
        <f t="shared" ref="E119:F119" si="118">C119/(C118+C119)</f>
        <v>0.35714285714285715</v>
      </c>
      <c r="F119" s="22">
        <f t="shared" si="118"/>
        <v>0.33333333333333331</v>
      </c>
      <c r="I119" s="38"/>
      <c r="J119" s="21" t="s">
        <v>22</v>
      </c>
      <c r="K119" s="22">
        <f t="shared" si="61"/>
        <v>0.35714285714285715</v>
      </c>
      <c r="L119" s="22">
        <f t="shared" si="61"/>
        <v>0.33333333333333331</v>
      </c>
      <c r="O119" s="21">
        <v>117</v>
      </c>
      <c r="P119" s="7">
        <f t="shared" ca="1" si="74"/>
        <v>0.83333333333333337</v>
      </c>
      <c r="Q119" s="7">
        <f t="shared" ca="1" si="67"/>
        <v>0.16666666666666666</v>
      </c>
      <c r="R119" s="7">
        <f t="shared" ca="1" si="64"/>
        <v>1</v>
      </c>
      <c r="S119" s="7">
        <f t="shared" ca="1" si="65"/>
        <v>0</v>
      </c>
    </row>
    <row r="120" spans="1:19" x14ac:dyDescent="0.15">
      <c r="A120" s="38">
        <v>60</v>
      </c>
      <c r="B120" s="21" t="s">
        <v>21</v>
      </c>
      <c r="C120" s="21">
        <f>[46]PARS_nsy_stat!B120</f>
        <v>2</v>
      </c>
      <c r="D120" s="21">
        <f>[46]PARS_nsy_stat!C120</f>
        <v>4</v>
      </c>
      <c r="E120" s="22">
        <f t="shared" ref="E120:F120" si="119">C120/(C120+C121)</f>
        <v>1</v>
      </c>
      <c r="F120" s="22">
        <f t="shared" si="119"/>
        <v>0.66666666666666663</v>
      </c>
      <c r="I120" s="38">
        <v>60</v>
      </c>
      <c r="J120" s="21" t="s">
        <v>21</v>
      </c>
      <c r="K120" s="22">
        <f t="shared" si="61"/>
        <v>1</v>
      </c>
      <c r="L120" s="22">
        <f t="shared" si="61"/>
        <v>0.66666666666666663</v>
      </c>
      <c r="O120" s="21">
        <v>118</v>
      </c>
      <c r="P120" s="7">
        <f t="shared" ca="1" si="74"/>
        <v>0.7142857142857143</v>
      </c>
      <c r="Q120" s="7">
        <f t="shared" ca="1" si="67"/>
        <v>0.2857142857142857</v>
      </c>
      <c r="R120" s="7">
        <f t="shared" ca="1" si="64"/>
        <v>0.33333333333333331</v>
      </c>
      <c r="S120" s="7">
        <f t="shared" ca="1" si="65"/>
        <v>0.66666666666666663</v>
      </c>
    </row>
    <row r="121" spans="1:19" x14ac:dyDescent="0.15">
      <c r="A121" s="38"/>
      <c r="B121" s="21" t="s">
        <v>22</v>
      </c>
      <c r="C121" s="21">
        <f>[46]PARS_nsy_stat!B121</f>
        <v>0</v>
      </c>
      <c r="D121" s="21">
        <f>[46]PARS_nsy_stat!C121</f>
        <v>2</v>
      </c>
      <c r="E121" s="22">
        <f t="shared" ref="E121:F121" si="120">C121/(C120+C121)</f>
        <v>0</v>
      </c>
      <c r="F121" s="22">
        <f t="shared" si="120"/>
        <v>0.33333333333333331</v>
      </c>
      <c r="I121" s="38"/>
      <c r="J121" s="21" t="s">
        <v>22</v>
      </c>
      <c r="K121" s="22">
        <f t="shared" si="61"/>
        <v>0</v>
      </c>
      <c r="L121" s="22">
        <f t="shared" si="61"/>
        <v>0.33333333333333331</v>
      </c>
      <c r="O121" s="21">
        <v>119</v>
      </c>
      <c r="P121" s="7">
        <f t="shared" ca="1" si="74"/>
        <v>0.8</v>
      </c>
      <c r="Q121" s="7">
        <f t="shared" ca="1" si="67"/>
        <v>0.2</v>
      </c>
      <c r="R121" s="7">
        <f t="shared" ca="1" si="64"/>
        <v>0.625</v>
      </c>
      <c r="S121" s="7">
        <f t="shared" ca="1" si="65"/>
        <v>0.375</v>
      </c>
    </row>
    <row r="122" spans="1:19" x14ac:dyDescent="0.15">
      <c r="A122" s="38">
        <v>61</v>
      </c>
      <c r="B122" s="21" t="s">
        <v>21</v>
      </c>
      <c r="C122" s="21">
        <f>[46]PARS_nsy_stat!B122</f>
        <v>6</v>
      </c>
      <c r="D122" s="21">
        <f>[46]PARS_nsy_stat!C122</f>
        <v>3</v>
      </c>
      <c r="E122" s="22">
        <f t="shared" ref="E122:F122" si="121">C122/(C122+C123)</f>
        <v>0.66666666666666663</v>
      </c>
      <c r="F122" s="22">
        <f t="shared" si="121"/>
        <v>0.5</v>
      </c>
      <c r="I122" s="38">
        <v>61</v>
      </c>
      <c r="J122" s="21" t="s">
        <v>21</v>
      </c>
      <c r="K122" s="22">
        <f t="shared" si="61"/>
        <v>0.66666666666666663</v>
      </c>
      <c r="L122" s="22">
        <f t="shared" si="61"/>
        <v>0.5</v>
      </c>
      <c r="O122" s="21">
        <v>120</v>
      </c>
      <c r="P122" s="7">
        <f t="shared" ca="1" si="74"/>
        <v>0.6</v>
      </c>
      <c r="Q122" s="7">
        <f t="shared" ca="1" si="67"/>
        <v>0.4</v>
      </c>
      <c r="R122" s="7">
        <f t="shared" ca="1" si="64"/>
        <v>0.16666666666666666</v>
      </c>
      <c r="S122" s="7">
        <f t="shared" ca="1" si="65"/>
        <v>0.83333333333333337</v>
      </c>
    </row>
    <row r="123" spans="1:19" x14ac:dyDescent="0.15">
      <c r="A123" s="38"/>
      <c r="B123" s="21" t="s">
        <v>22</v>
      </c>
      <c r="C123" s="21">
        <f>[46]PARS_nsy_stat!B123</f>
        <v>3</v>
      </c>
      <c r="D123" s="21">
        <f>[46]PARS_nsy_stat!C123</f>
        <v>3</v>
      </c>
      <c r="E123" s="22">
        <f t="shared" ref="E123:F123" si="122">C123/(C122+C123)</f>
        <v>0.33333333333333331</v>
      </c>
      <c r="F123" s="22">
        <f t="shared" si="122"/>
        <v>0.5</v>
      </c>
      <c r="I123" s="38"/>
      <c r="J123" s="21" t="s">
        <v>22</v>
      </c>
      <c r="K123" s="22">
        <f t="shared" si="61"/>
        <v>0.33333333333333331</v>
      </c>
      <c r="L123" s="22">
        <f t="shared" si="61"/>
        <v>0.5</v>
      </c>
      <c r="O123" s="21">
        <v>121</v>
      </c>
      <c r="P123" s="7">
        <f t="shared" ca="1" si="74"/>
        <v>0.5</v>
      </c>
      <c r="Q123" s="7">
        <f t="shared" ca="1" si="67"/>
        <v>0.5</v>
      </c>
      <c r="R123" s="7">
        <f t="shared" ca="1" si="64"/>
        <v>0.33333333333333331</v>
      </c>
      <c r="S123" s="7">
        <f t="shared" ca="1" si="65"/>
        <v>0.66666666666666663</v>
      </c>
    </row>
    <row r="124" spans="1:19" x14ac:dyDescent="0.15">
      <c r="A124" s="38">
        <v>62</v>
      </c>
      <c r="B124" s="21" t="s">
        <v>21</v>
      </c>
      <c r="C124" s="21">
        <f>[46]PARS_nsy_stat!B124</f>
        <v>3</v>
      </c>
      <c r="D124" s="21">
        <f>[46]PARS_nsy_stat!C124</f>
        <v>3</v>
      </c>
      <c r="E124" s="22">
        <f t="shared" ref="E124:F124" si="123">C124/(C124+C125)</f>
        <v>0.6</v>
      </c>
      <c r="F124" s="22">
        <f t="shared" si="123"/>
        <v>0.375</v>
      </c>
      <c r="I124" s="38">
        <v>62</v>
      </c>
      <c r="J124" s="21" t="s">
        <v>21</v>
      </c>
      <c r="K124" s="22">
        <f t="shared" si="61"/>
        <v>0.6</v>
      </c>
      <c r="L124" s="22">
        <f t="shared" si="61"/>
        <v>0.375</v>
      </c>
      <c r="O124" s="21">
        <v>122</v>
      </c>
      <c r="P124" s="7">
        <f t="shared" ca="1" si="74"/>
        <v>0.7142857142857143</v>
      </c>
      <c r="Q124" s="7">
        <f t="shared" ca="1" si="67"/>
        <v>0.2857142857142857</v>
      </c>
      <c r="R124" s="7">
        <f t="shared" ca="1" si="64"/>
        <v>0.4</v>
      </c>
      <c r="S124" s="7">
        <f t="shared" ca="1" si="65"/>
        <v>0.6</v>
      </c>
    </row>
    <row r="125" spans="1:19" x14ac:dyDescent="0.15">
      <c r="A125" s="38"/>
      <c r="B125" s="21" t="s">
        <v>22</v>
      </c>
      <c r="C125" s="21">
        <f>[46]PARS_nsy_stat!B125</f>
        <v>2</v>
      </c>
      <c r="D125" s="21">
        <f>[46]PARS_nsy_stat!C125</f>
        <v>5</v>
      </c>
      <c r="E125" s="22">
        <f t="shared" ref="E125:F125" si="124">C125/(C124+C125)</f>
        <v>0.4</v>
      </c>
      <c r="F125" s="22">
        <f t="shared" si="124"/>
        <v>0.625</v>
      </c>
      <c r="I125" s="38"/>
      <c r="J125" s="21" t="s">
        <v>22</v>
      </c>
      <c r="K125" s="22">
        <f t="shared" si="61"/>
        <v>0.4</v>
      </c>
      <c r="L125" s="22">
        <f t="shared" si="61"/>
        <v>0.625</v>
      </c>
      <c r="O125" s="21">
        <v>123</v>
      </c>
      <c r="P125" s="7">
        <f t="shared" ca="1" si="74"/>
        <v>0.42105263157894735</v>
      </c>
      <c r="Q125" s="7">
        <f t="shared" ca="1" si="67"/>
        <v>0.57894736842105265</v>
      </c>
      <c r="R125" s="7">
        <f t="shared" ca="1" si="64"/>
        <v>0.54545454545454541</v>
      </c>
      <c r="S125" s="7">
        <f t="shared" ca="1" si="65"/>
        <v>0.45454545454545453</v>
      </c>
    </row>
    <row r="126" spans="1:19" x14ac:dyDescent="0.15">
      <c r="A126" s="38">
        <v>63</v>
      </c>
      <c r="B126" s="21" t="s">
        <v>21</v>
      </c>
      <c r="C126" s="21">
        <f>[46]PARS_nsy_stat!B126</f>
        <v>2</v>
      </c>
      <c r="D126" s="21">
        <f>[46]PARS_nsy_stat!C126</f>
        <v>3</v>
      </c>
      <c r="E126" s="22">
        <f t="shared" ref="E126:F126" si="125">C126/(C126+C127)</f>
        <v>0.4</v>
      </c>
      <c r="F126" s="22">
        <f t="shared" si="125"/>
        <v>0.6</v>
      </c>
      <c r="I126" s="38">
        <v>63</v>
      </c>
      <c r="J126" s="21" t="s">
        <v>21</v>
      </c>
      <c r="K126" s="22">
        <f t="shared" si="61"/>
        <v>0.4</v>
      </c>
      <c r="L126" s="22">
        <f t="shared" si="61"/>
        <v>0.6</v>
      </c>
      <c r="O126" s="21">
        <v>124</v>
      </c>
      <c r="P126" s="7">
        <f t="shared" ca="1" si="74"/>
        <v>0.5625</v>
      </c>
      <c r="Q126" s="7">
        <f t="shared" ca="1" si="67"/>
        <v>0.4375</v>
      </c>
      <c r="R126" s="7">
        <f t="shared" ca="1" si="64"/>
        <v>0.44444444444444442</v>
      </c>
      <c r="S126" s="7">
        <f t="shared" ca="1" si="65"/>
        <v>0.55555555555555558</v>
      </c>
    </row>
    <row r="127" spans="1:19" x14ac:dyDescent="0.15">
      <c r="A127" s="38"/>
      <c r="B127" s="21" t="s">
        <v>22</v>
      </c>
      <c r="C127" s="21">
        <f>[46]PARS_nsy_stat!B127</f>
        <v>3</v>
      </c>
      <c r="D127" s="21">
        <f>[46]PARS_nsy_stat!C127</f>
        <v>2</v>
      </c>
      <c r="E127" s="22">
        <f t="shared" ref="E127:F127" si="126">C127/(C126+C127)</f>
        <v>0.6</v>
      </c>
      <c r="F127" s="22">
        <f t="shared" si="126"/>
        <v>0.4</v>
      </c>
      <c r="I127" s="38"/>
      <c r="J127" s="21" t="s">
        <v>22</v>
      </c>
      <c r="K127" s="22">
        <f t="shared" si="61"/>
        <v>0.6</v>
      </c>
      <c r="L127" s="22">
        <f t="shared" si="61"/>
        <v>0.4</v>
      </c>
      <c r="O127" s="21">
        <v>125</v>
      </c>
      <c r="P127" s="7">
        <f t="shared" ca="1" si="74"/>
        <v>0.73333333333333328</v>
      </c>
      <c r="Q127" s="7">
        <f t="shared" ca="1" si="67"/>
        <v>0.26666666666666666</v>
      </c>
      <c r="R127" s="7">
        <f t="shared" ca="1" si="64"/>
        <v>0.43478260869565216</v>
      </c>
      <c r="S127" s="7">
        <f t="shared" ca="1" si="65"/>
        <v>0.56521739130434778</v>
      </c>
    </row>
    <row r="128" spans="1:19" x14ac:dyDescent="0.15">
      <c r="A128" s="38">
        <v>64</v>
      </c>
      <c r="B128" s="21" t="s">
        <v>21</v>
      </c>
      <c r="C128" s="21">
        <f>[46]PARS_nsy_stat!B128</f>
        <v>1</v>
      </c>
      <c r="D128" s="21">
        <f>[46]PARS_nsy_stat!C128</f>
        <v>2</v>
      </c>
      <c r="E128" s="22">
        <f t="shared" ref="E128:F128" si="127">C128/(C128+C129)</f>
        <v>0.5</v>
      </c>
      <c r="F128" s="22">
        <f t="shared" si="127"/>
        <v>0.5</v>
      </c>
      <c r="I128" s="38">
        <v>64</v>
      </c>
      <c r="J128" s="21" t="s">
        <v>21</v>
      </c>
      <c r="K128" s="22">
        <f t="shared" si="61"/>
        <v>0.5</v>
      </c>
      <c r="L128" s="22">
        <f t="shared" si="61"/>
        <v>0.5</v>
      </c>
      <c r="O128" s="21">
        <v>126</v>
      </c>
      <c r="P128" s="7">
        <f t="shared" ca="1" si="74"/>
        <v>0.58139534883720934</v>
      </c>
      <c r="Q128" s="7">
        <f t="shared" ca="1" si="67"/>
        <v>0.41860465116279072</v>
      </c>
      <c r="R128" s="7">
        <f t="shared" ca="1" si="64"/>
        <v>0.44444444444444442</v>
      </c>
      <c r="S128" s="7">
        <f t="shared" ca="1" si="65"/>
        <v>0.55555555555555558</v>
      </c>
    </row>
    <row r="129" spans="1:19" x14ac:dyDescent="0.15">
      <c r="A129" s="38"/>
      <c r="B129" s="21" t="s">
        <v>22</v>
      </c>
      <c r="C129" s="21">
        <f>[46]PARS_nsy_stat!B129</f>
        <v>1</v>
      </c>
      <c r="D129" s="21">
        <f>[46]PARS_nsy_stat!C129</f>
        <v>2</v>
      </c>
      <c r="E129" s="22">
        <f t="shared" ref="E129:F129" si="128">C129/(C128+C129)</f>
        <v>0.5</v>
      </c>
      <c r="F129" s="22">
        <f t="shared" si="128"/>
        <v>0.5</v>
      </c>
      <c r="I129" s="38"/>
      <c r="J129" s="21" t="s">
        <v>22</v>
      </c>
      <c r="K129" s="22">
        <f t="shared" si="61"/>
        <v>0.5</v>
      </c>
      <c r="L129" s="22">
        <f t="shared" si="61"/>
        <v>0.5</v>
      </c>
      <c r="O129" s="21">
        <v>127</v>
      </c>
      <c r="P129" s="7">
        <f t="shared" ca="1" si="74"/>
        <v>0.69072164948453607</v>
      </c>
      <c r="Q129" s="7">
        <f t="shared" ca="1" si="67"/>
        <v>0.30927835051546393</v>
      </c>
      <c r="R129" s="7">
        <f t="shared" ca="1" si="64"/>
        <v>0.5</v>
      </c>
      <c r="S129" s="7">
        <f t="shared" ca="1" si="65"/>
        <v>0.5</v>
      </c>
    </row>
    <row r="130" spans="1:19" x14ac:dyDescent="0.15">
      <c r="A130" s="38">
        <v>65</v>
      </c>
      <c r="B130" s="21" t="s">
        <v>21</v>
      </c>
      <c r="C130" s="21">
        <f>[46]PARS_nsy_stat!B130</f>
        <v>3</v>
      </c>
      <c r="D130" s="21">
        <f>[46]PARS_nsy_stat!C130</f>
        <v>2</v>
      </c>
      <c r="E130" s="22">
        <f t="shared" ref="E130:F130" si="129">C130/(C130+C131)</f>
        <v>1</v>
      </c>
      <c r="F130" s="22">
        <f t="shared" si="129"/>
        <v>0.4</v>
      </c>
      <c r="I130" s="38">
        <v>65</v>
      </c>
      <c r="J130" s="21" t="s">
        <v>21</v>
      </c>
      <c r="K130" s="22">
        <f t="shared" ref="K130:L193" si="130">E130</f>
        <v>1</v>
      </c>
      <c r="L130" s="22">
        <f t="shared" si="130"/>
        <v>0.4</v>
      </c>
    </row>
    <row r="131" spans="1:19" x14ac:dyDescent="0.15">
      <c r="A131" s="38"/>
      <c r="B131" s="21" t="s">
        <v>22</v>
      </c>
      <c r="C131" s="21">
        <f>[46]PARS_nsy_stat!B131</f>
        <v>0</v>
      </c>
      <c r="D131" s="21">
        <f>[46]PARS_nsy_stat!C131</f>
        <v>3</v>
      </c>
      <c r="E131" s="22">
        <f t="shared" ref="E131:F131" si="131">C131/(C130+C131)</f>
        <v>0</v>
      </c>
      <c r="F131" s="22">
        <f t="shared" si="131"/>
        <v>0.6</v>
      </c>
      <c r="I131" s="38"/>
      <c r="J131" s="21" t="s">
        <v>22</v>
      </c>
      <c r="K131" s="22">
        <f t="shared" si="130"/>
        <v>0</v>
      </c>
      <c r="L131" s="22">
        <f t="shared" si="130"/>
        <v>0.6</v>
      </c>
    </row>
    <row r="132" spans="1:19" x14ac:dyDescent="0.15">
      <c r="A132" s="38">
        <v>66</v>
      </c>
      <c r="B132" s="21" t="s">
        <v>21</v>
      </c>
      <c r="C132" s="21">
        <f>[46]PARS_nsy_stat!B132</f>
        <v>2</v>
      </c>
      <c r="D132" s="21">
        <f>[46]PARS_nsy_stat!C132</f>
        <v>5</v>
      </c>
      <c r="E132" s="22">
        <f t="shared" ref="E132:F132" si="132">C132/(C132+C133)</f>
        <v>0.66666666666666663</v>
      </c>
      <c r="F132" s="22">
        <f t="shared" si="132"/>
        <v>1</v>
      </c>
      <c r="I132" s="38">
        <v>66</v>
      </c>
      <c r="J132" s="21" t="s">
        <v>21</v>
      </c>
      <c r="K132" s="22">
        <f t="shared" si="130"/>
        <v>0.66666666666666663</v>
      </c>
      <c r="L132" s="22">
        <f t="shared" si="130"/>
        <v>1</v>
      </c>
    </row>
    <row r="133" spans="1:19" x14ac:dyDescent="0.15">
      <c r="A133" s="38"/>
      <c r="B133" s="21" t="s">
        <v>22</v>
      </c>
      <c r="C133" s="21">
        <f>[46]PARS_nsy_stat!B133</f>
        <v>1</v>
      </c>
      <c r="D133" s="21">
        <f>[46]PARS_nsy_stat!C133</f>
        <v>0</v>
      </c>
      <c r="E133" s="22">
        <f t="shared" ref="E133:F133" si="133">C133/(C132+C133)</f>
        <v>0.33333333333333331</v>
      </c>
      <c r="F133" s="22">
        <f t="shared" si="133"/>
        <v>0</v>
      </c>
      <c r="I133" s="38"/>
      <c r="J133" s="21" t="s">
        <v>22</v>
      </c>
      <c r="K133" s="22">
        <f t="shared" si="130"/>
        <v>0.33333333333333331</v>
      </c>
      <c r="L133" s="22">
        <f t="shared" si="130"/>
        <v>0</v>
      </c>
      <c r="P133" s="24"/>
      <c r="Q133" s="24"/>
      <c r="R133" s="24"/>
      <c r="S133" s="24"/>
    </row>
    <row r="134" spans="1:19" x14ac:dyDescent="0.15">
      <c r="A134" s="38">
        <v>67</v>
      </c>
      <c r="B134" s="21" t="s">
        <v>21</v>
      </c>
      <c r="C134" s="21">
        <f>[46]PARS_nsy_stat!B134</f>
        <v>6</v>
      </c>
      <c r="D134" s="21">
        <f>[46]PARS_nsy_stat!C134</f>
        <v>3</v>
      </c>
      <c r="E134" s="22">
        <f t="shared" ref="E134:F134" si="134">C134/(C134+C135)</f>
        <v>0.66666666666666663</v>
      </c>
      <c r="F134" s="22">
        <f t="shared" si="134"/>
        <v>0.75</v>
      </c>
      <c r="I134" s="38">
        <v>67</v>
      </c>
      <c r="J134" s="21" t="s">
        <v>21</v>
      </c>
      <c r="K134" s="22">
        <f t="shared" si="130"/>
        <v>0.66666666666666663</v>
      </c>
      <c r="L134" s="22">
        <f t="shared" si="130"/>
        <v>0.75</v>
      </c>
      <c r="P134" s="24"/>
      <c r="Q134" s="24"/>
      <c r="R134" s="24"/>
      <c r="S134" s="24"/>
    </row>
    <row r="135" spans="1:19" x14ac:dyDescent="0.15">
      <c r="A135" s="38"/>
      <c r="B135" s="21" t="s">
        <v>22</v>
      </c>
      <c r="C135" s="21">
        <f>[46]PARS_nsy_stat!B135</f>
        <v>3</v>
      </c>
      <c r="D135" s="21">
        <f>[46]PARS_nsy_stat!C135</f>
        <v>1</v>
      </c>
      <c r="E135" s="22">
        <f t="shared" ref="E135:F135" si="135">C135/(C134+C135)</f>
        <v>0.33333333333333331</v>
      </c>
      <c r="F135" s="22">
        <f t="shared" si="135"/>
        <v>0.25</v>
      </c>
      <c r="I135" s="38"/>
      <c r="J135" s="21" t="s">
        <v>22</v>
      </c>
      <c r="K135" s="22">
        <f t="shared" si="130"/>
        <v>0.33333333333333331</v>
      </c>
      <c r="L135" s="22">
        <f t="shared" si="130"/>
        <v>0.25</v>
      </c>
      <c r="P135" s="24"/>
      <c r="Q135" s="24"/>
      <c r="R135" s="24"/>
      <c r="S135" s="24"/>
    </row>
    <row r="136" spans="1:19" x14ac:dyDescent="0.15">
      <c r="A136" s="38">
        <v>68</v>
      </c>
      <c r="B136" s="21" t="s">
        <v>21</v>
      </c>
      <c r="C136" s="21">
        <f>[46]PARS_nsy_stat!B136</f>
        <v>4</v>
      </c>
      <c r="D136" s="21">
        <f>[46]PARS_nsy_stat!C136</f>
        <v>7</v>
      </c>
      <c r="E136" s="22">
        <f t="shared" ref="E136:F136" si="136">C136/(C136+C137)</f>
        <v>0.66666666666666663</v>
      </c>
      <c r="F136" s="22">
        <f t="shared" si="136"/>
        <v>0.77777777777777779</v>
      </c>
      <c r="I136" s="38">
        <v>68</v>
      </c>
      <c r="J136" s="21" t="s">
        <v>21</v>
      </c>
      <c r="K136" s="22">
        <f t="shared" si="130"/>
        <v>0.66666666666666663</v>
      </c>
      <c r="L136" s="22">
        <f t="shared" si="130"/>
        <v>0.77777777777777779</v>
      </c>
      <c r="P136" s="24"/>
      <c r="Q136" s="24"/>
      <c r="R136" s="24"/>
      <c r="S136" s="24"/>
    </row>
    <row r="137" spans="1:19" x14ac:dyDescent="0.15">
      <c r="A137" s="38"/>
      <c r="B137" s="21" t="s">
        <v>22</v>
      </c>
      <c r="C137" s="21">
        <f>[46]PARS_nsy_stat!B137</f>
        <v>2</v>
      </c>
      <c r="D137" s="21">
        <f>[46]PARS_nsy_stat!C137</f>
        <v>2</v>
      </c>
      <c r="E137" s="22">
        <f t="shared" ref="E137:F137" si="137">C137/(C136+C137)</f>
        <v>0.33333333333333331</v>
      </c>
      <c r="F137" s="22">
        <f t="shared" si="137"/>
        <v>0.22222222222222221</v>
      </c>
      <c r="I137" s="38"/>
      <c r="J137" s="21" t="s">
        <v>22</v>
      </c>
      <c r="K137" s="22">
        <f t="shared" si="130"/>
        <v>0.33333333333333331</v>
      </c>
      <c r="L137" s="22">
        <f t="shared" si="130"/>
        <v>0.22222222222222221</v>
      </c>
      <c r="P137" s="24"/>
      <c r="Q137" s="24"/>
      <c r="R137" s="24"/>
      <c r="S137" s="24"/>
    </row>
    <row r="138" spans="1:19" x14ac:dyDescent="0.15">
      <c r="A138" s="38">
        <v>69</v>
      </c>
      <c r="B138" s="21" t="s">
        <v>21</v>
      </c>
      <c r="C138" s="21">
        <f>[46]PARS_nsy_stat!B138</f>
        <v>5</v>
      </c>
      <c r="D138" s="21">
        <f>[46]PARS_nsy_stat!C138</f>
        <v>3</v>
      </c>
      <c r="E138" s="22">
        <f t="shared" ref="E138:F138" si="138">C138/(C138+C139)</f>
        <v>0.83333333333333337</v>
      </c>
      <c r="F138" s="22">
        <f t="shared" si="138"/>
        <v>0.6</v>
      </c>
      <c r="I138" s="38">
        <v>69</v>
      </c>
      <c r="J138" s="21" t="s">
        <v>21</v>
      </c>
      <c r="K138" s="22">
        <f t="shared" si="130"/>
        <v>0.83333333333333337</v>
      </c>
      <c r="L138" s="22">
        <f t="shared" si="130"/>
        <v>0.6</v>
      </c>
      <c r="P138" s="24"/>
      <c r="Q138" s="24"/>
      <c r="R138" s="24"/>
      <c r="S138" s="24"/>
    </row>
    <row r="139" spans="1:19" x14ac:dyDescent="0.15">
      <c r="A139" s="38"/>
      <c r="B139" s="21" t="s">
        <v>22</v>
      </c>
      <c r="C139" s="21">
        <f>[46]PARS_nsy_stat!B139</f>
        <v>1</v>
      </c>
      <c r="D139" s="21">
        <f>[46]PARS_nsy_stat!C139</f>
        <v>2</v>
      </c>
      <c r="E139" s="22">
        <f t="shared" ref="E139:F139" si="139">C139/(C138+C139)</f>
        <v>0.16666666666666666</v>
      </c>
      <c r="F139" s="22">
        <f t="shared" si="139"/>
        <v>0.4</v>
      </c>
      <c r="I139" s="38"/>
      <c r="J139" s="21" t="s">
        <v>22</v>
      </c>
      <c r="K139" s="22">
        <f t="shared" si="130"/>
        <v>0.16666666666666666</v>
      </c>
      <c r="L139" s="22">
        <f t="shared" si="130"/>
        <v>0.4</v>
      </c>
      <c r="P139" s="24"/>
      <c r="Q139" s="24"/>
      <c r="R139" s="24"/>
      <c r="S139" s="24"/>
    </row>
    <row r="140" spans="1:19" x14ac:dyDescent="0.15">
      <c r="A140" s="38">
        <v>70</v>
      </c>
      <c r="B140" s="21" t="s">
        <v>21</v>
      </c>
      <c r="C140" s="21">
        <f>[46]PARS_nsy_stat!B140</f>
        <v>1</v>
      </c>
      <c r="D140" s="21">
        <f>[46]PARS_nsy_stat!C140</f>
        <v>1</v>
      </c>
      <c r="E140" s="22">
        <f t="shared" ref="E140:F140" si="140">C140/(C140+C141)</f>
        <v>0.5</v>
      </c>
      <c r="F140" s="22">
        <f t="shared" si="140"/>
        <v>0.25</v>
      </c>
      <c r="I140" s="38">
        <v>70</v>
      </c>
      <c r="J140" s="21" t="s">
        <v>21</v>
      </c>
      <c r="K140" s="22">
        <f t="shared" si="130"/>
        <v>0.5</v>
      </c>
      <c r="L140" s="22">
        <f t="shared" si="130"/>
        <v>0.25</v>
      </c>
      <c r="P140" s="24"/>
      <c r="Q140" s="24"/>
      <c r="R140" s="24"/>
      <c r="S140" s="24"/>
    </row>
    <row r="141" spans="1:19" x14ac:dyDescent="0.15">
      <c r="A141" s="38"/>
      <c r="B141" s="21" t="s">
        <v>22</v>
      </c>
      <c r="C141" s="21">
        <f>[46]PARS_nsy_stat!B141</f>
        <v>1</v>
      </c>
      <c r="D141" s="21">
        <f>[46]PARS_nsy_stat!C141</f>
        <v>3</v>
      </c>
      <c r="E141" s="22">
        <f t="shared" ref="E141:F141" si="141">C141/(C140+C141)</f>
        <v>0.5</v>
      </c>
      <c r="F141" s="22">
        <f t="shared" si="141"/>
        <v>0.75</v>
      </c>
      <c r="I141" s="38"/>
      <c r="J141" s="21" t="s">
        <v>22</v>
      </c>
      <c r="K141" s="22">
        <f t="shared" si="130"/>
        <v>0.5</v>
      </c>
      <c r="L141" s="22">
        <f t="shared" si="130"/>
        <v>0.75</v>
      </c>
      <c r="P141" s="24"/>
      <c r="Q141" s="24"/>
      <c r="R141" s="24"/>
      <c r="S141" s="24"/>
    </row>
    <row r="142" spans="1:19" x14ac:dyDescent="0.15">
      <c r="A142" s="38">
        <v>71</v>
      </c>
      <c r="B142" s="21" t="s">
        <v>21</v>
      </c>
      <c r="C142" s="21">
        <f>[46]PARS_nsy_stat!B142</f>
        <v>1</v>
      </c>
      <c r="D142" s="21">
        <f>[46]PARS_nsy_stat!C142</f>
        <v>2</v>
      </c>
      <c r="E142" s="22">
        <f t="shared" ref="E142:F142" si="142">C142/(C142+C143)</f>
        <v>0.33333333333333331</v>
      </c>
      <c r="F142" s="22">
        <f t="shared" si="142"/>
        <v>0.33333333333333331</v>
      </c>
      <c r="I142" s="38">
        <v>71</v>
      </c>
      <c r="J142" s="21" t="s">
        <v>21</v>
      </c>
      <c r="K142" s="22">
        <f t="shared" si="130"/>
        <v>0.33333333333333331</v>
      </c>
      <c r="L142" s="22">
        <f t="shared" si="130"/>
        <v>0.33333333333333331</v>
      </c>
      <c r="P142" s="24"/>
      <c r="Q142" s="24"/>
      <c r="R142" s="24"/>
      <c r="S142" s="24"/>
    </row>
    <row r="143" spans="1:19" x14ac:dyDescent="0.15">
      <c r="A143" s="38"/>
      <c r="B143" s="21" t="s">
        <v>22</v>
      </c>
      <c r="C143" s="21">
        <f>[46]PARS_nsy_stat!B143</f>
        <v>2</v>
      </c>
      <c r="D143" s="21">
        <f>[46]PARS_nsy_stat!C143</f>
        <v>4</v>
      </c>
      <c r="E143" s="22">
        <f t="shared" ref="E143:F143" si="143">C143/(C142+C143)</f>
        <v>0.66666666666666663</v>
      </c>
      <c r="F143" s="22">
        <f t="shared" si="143"/>
        <v>0.66666666666666663</v>
      </c>
      <c r="I143" s="38"/>
      <c r="J143" s="21" t="s">
        <v>22</v>
      </c>
      <c r="K143" s="22">
        <f t="shared" si="130"/>
        <v>0.66666666666666663</v>
      </c>
      <c r="L143" s="22">
        <f t="shared" si="130"/>
        <v>0.66666666666666663</v>
      </c>
      <c r="P143" s="24"/>
      <c r="Q143" s="24"/>
      <c r="R143" s="24"/>
      <c r="S143" s="24"/>
    </row>
    <row r="144" spans="1:19" x14ac:dyDescent="0.15">
      <c r="A144" s="38">
        <v>72</v>
      </c>
      <c r="B144" s="21" t="s">
        <v>21</v>
      </c>
      <c r="C144" s="21">
        <f>[46]PARS_nsy_stat!B144</f>
        <v>1</v>
      </c>
      <c r="D144" s="21">
        <f>[46]PARS_nsy_stat!C144</f>
        <v>1</v>
      </c>
      <c r="E144" s="22">
        <f t="shared" ref="E144:F144" si="144">C144/(C144+C145)</f>
        <v>0.25</v>
      </c>
      <c r="F144" s="22">
        <f t="shared" si="144"/>
        <v>0.5</v>
      </c>
      <c r="I144" s="38">
        <v>72</v>
      </c>
      <c r="J144" s="21" t="s">
        <v>21</v>
      </c>
      <c r="K144" s="22">
        <f t="shared" si="130"/>
        <v>0.25</v>
      </c>
      <c r="L144" s="22">
        <f t="shared" si="130"/>
        <v>0.5</v>
      </c>
      <c r="P144" s="24"/>
      <c r="Q144" s="24"/>
      <c r="R144" s="24"/>
      <c r="S144" s="24"/>
    </row>
    <row r="145" spans="1:19" x14ac:dyDescent="0.15">
      <c r="A145" s="38"/>
      <c r="B145" s="21" t="s">
        <v>22</v>
      </c>
      <c r="C145" s="21">
        <f>[46]PARS_nsy_stat!B145</f>
        <v>3</v>
      </c>
      <c r="D145" s="21">
        <f>[46]PARS_nsy_stat!C145</f>
        <v>1</v>
      </c>
      <c r="E145" s="22">
        <f t="shared" ref="E145:F145" si="145">C145/(C144+C145)</f>
        <v>0.75</v>
      </c>
      <c r="F145" s="22">
        <f t="shared" si="145"/>
        <v>0.5</v>
      </c>
      <c r="I145" s="38"/>
      <c r="J145" s="21" t="s">
        <v>22</v>
      </c>
      <c r="K145" s="22">
        <f t="shared" si="130"/>
        <v>0.75</v>
      </c>
      <c r="L145" s="22">
        <f t="shared" si="130"/>
        <v>0.5</v>
      </c>
      <c r="P145" s="24"/>
      <c r="Q145" s="24"/>
      <c r="R145" s="24"/>
      <c r="S145" s="24"/>
    </row>
    <row r="146" spans="1:19" x14ac:dyDescent="0.15">
      <c r="A146" s="38">
        <v>73</v>
      </c>
      <c r="B146" s="21" t="s">
        <v>21</v>
      </c>
      <c r="C146" s="21">
        <f>[46]PARS_nsy_stat!B146</f>
        <v>1</v>
      </c>
      <c r="D146" s="21">
        <f>[46]PARS_nsy_stat!C146</f>
        <v>2</v>
      </c>
      <c r="E146" s="22">
        <f t="shared" ref="E146:F146" si="146">C146/(C146+C147)</f>
        <v>0.5</v>
      </c>
      <c r="F146" s="22">
        <f t="shared" si="146"/>
        <v>0.4</v>
      </c>
      <c r="I146" s="38">
        <v>73</v>
      </c>
      <c r="J146" s="21" t="s">
        <v>21</v>
      </c>
      <c r="K146" s="22">
        <f t="shared" si="130"/>
        <v>0.5</v>
      </c>
      <c r="L146" s="22">
        <f t="shared" si="130"/>
        <v>0.4</v>
      </c>
      <c r="P146" s="24"/>
      <c r="Q146" s="24"/>
      <c r="R146" s="24"/>
      <c r="S146" s="24"/>
    </row>
    <row r="147" spans="1:19" x14ac:dyDescent="0.15">
      <c r="A147" s="38"/>
      <c r="B147" s="21" t="s">
        <v>22</v>
      </c>
      <c r="C147" s="21">
        <f>[46]PARS_nsy_stat!B147</f>
        <v>1</v>
      </c>
      <c r="D147" s="21">
        <f>[46]PARS_nsy_stat!C147</f>
        <v>3</v>
      </c>
      <c r="E147" s="22">
        <f t="shared" ref="E147:F147" si="147">C147/(C146+C147)</f>
        <v>0.5</v>
      </c>
      <c r="F147" s="22">
        <f t="shared" si="147"/>
        <v>0.6</v>
      </c>
      <c r="I147" s="38"/>
      <c r="J147" s="21" t="s">
        <v>22</v>
      </c>
      <c r="K147" s="22">
        <f t="shared" si="130"/>
        <v>0.5</v>
      </c>
      <c r="L147" s="22">
        <f t="shared" si="130"/>
        <v>0.6</v>
      </c>
      <c r="P147" s="24"/>
      <c r="Q147" s="24"/>
      <c r="R147" s="24"/>
      <c r="S147" s="24"/>
    </row>
    <row r="148" spans="1:19" x14ac:dyDescent="0.15">
      <c r="A148" s="38">
        <v>74</v>
      </c>
      <c r="B148" s="21" t="s">
        <v>21</v>
      </c>
      <c r="C148" s="21">
        <f>[46]PARS_nsy_stat!B148</f>
        <v>5</v>
      </c>
      <c r="D148" s="21">
        <f>[46]PARS_nsy_stat!C148</f>
        <v>2</v>
      </c>
      <c r="E148" s="22">
        <f t="shared" ref="E148:F148" si="148">C148/(C148+C149)</f>
        <v>0.55555555555555558</v>
      </c>
      <c r="F148" s="22">
        <f t="shared" si="148"/>
        <v>0.5</v>
      </c>
      <c r="I148" s="38">
        <v>74</v>
      </c>
      <c r="J148" s="21" t="s">
        <v>21</v>
      </c>
      <c r="K148" s="22">
        <f t="shared" si="130"/>
        <v>0.55555555555555558</v>
      </c>
      <c r="L148" s="22">
        <f t="shared" si="130"/>
        <v>0.5</v>
      </c>
      <c r="P148" s="24"/>
      <c r="Q148" s="24"/>
      <c r="R148" s="24"/>
      <c r="S148" s="24"/>
    </row>
    <row r="149" spans="1:19" x14ac:dyDescent="0.15">
      <c r="A149" s="38"/>
      <c r="B149" s="21" t="s">
        <v>22</v>
      </c>
      <c r="C149" s="21">
        <f>[46]PARS_nsy_stat!B149</f>
        <v>4</v>
      </c>
      <c r="D149" s="21">
        <f>[46]PARS_nsy_stat!C149</f>
        <v>2</v>
      </c>
      <c r="E149" s="22">
        <f t="shared" ref="E149:F149" si="149">C149/(C148+C149)</f>
        <v>0.44444444444444442</v>
      </c>
      <c r="F149" s="22">
        <f t="shared" si="149"/>
        <v>0.5</v>
      </c>
      <c r="I149" s="38"/>
      <c r="J149" s="21" t="s">
        <v>22</v>
      </c>
      <c r="K149" s="22">
        <f t="shared" si="130"/>
        <v>0.44444444444444442</v>
      </c>
      <c r="L149" s="22">
        <f t="shared" si="130"/>
        <v>0.5</v>
      </c>
      <c r="P149" s="24"/>
      <c r="Q149" s="24"/>
      <c r="R149" s="24"/>
      <c r="S149" s="24"/>
    </row>
    <row r="150" spans="1:19" x14ac:dyDescent="0.15">
      <c r="A150" s="38">
        <v>75</v>
      </c>
      <c r="B150" s="21" t="s">
        <v>21</v>
      </c>
      <c r="C150" s="21">
        <f>[46]PARS_nsy_stat!B150</f>
        <v>4</v>
      </c>
      <c r="D150" s="21">
        <f>[46]PARS_nsy_stat!C150</f>
        <v>4</v>
      </c>
      <c r="E150" s="22">
        <f t="shared" ref="E150:F150" si="150">C150/(C150+C151)</f>
        <v>0.66666666666666663</v>
      </c>
      <c r="F150" s="22">
        <f t="shared" si="150"/>
        <v>0.5714285714285714</v>
      </c>
      <c r="I150" s="38">
        <v>75</v>
      </c>
      <c r="J150" s="21" t="s">
        <v>21</v>
      </c>
      <c r="K150" s="22">
        <f t="shared" si="130"/>
        <v>0.66666666666666663</v>
      </c>
      <c r="L150" s="22">
        <f t="shared" si="130"/>
        <v>0.5714285714285714</v>
      </c>
      <c r="P150" s="24"/>
      <c r="Q150" s="24"/>
      <c r="R150" s="24"/>
      <c r="S150" s="24"/>
    </row>
    <row r="151" spans="1:19" x14ac:dyDescent="0.15">
      <c r="A151" s="38"/>
      <c r="B151" s="21" t="s">
        <v>22</v>
      </c>
      <c r="C151" s="21">
        <f>[46]PARS_nsy_stat!B151</f>
        <v>2</v>
      </c>
      <c r="D151" s="21">
        <f>[46]PARS_nsy_stat!C151</f>
        <v>3</v>
      </c>
      <c r="E151" s="22">
        <f t="shared" ref="E151:F151" si="151">C151/(C150+C151)</f>
        <v>0.33333333333333331</v>
      </c>
      <c r="F151" s="22">
        <f t="shared" si="151"/>
        <v>0.42857142857142855</v>
      </c>
      <c r="I151" s="38"/>
      <c r="J151" s="21" t="s">
        <v>22</v>
      </c>
      <c r="K151" s="22">
        <f t="shared" si="130"/>
        <v>0.33333333333333331</v>
      </c>
      <c r="L151" s="22">
        <f t="shared" si="130"/>
        <v>0.42857142857142855</v>
      </c>
      <c r="P151" s="24"/>
      <c r="Q151" s="24"/>
      <c r="R151" s="24"/>
      <c r="S151" s="24"/>
    </row>
    <row r="152" spans="1:19" x14ac:dyDescent="0.15">
      <c r="A152" s="38">
        <v>76</v>
      </c>
      <c r="B152" s="21" t="s">
        <v>21</v>
      </c>
      <c r="C152" s="21">
        <f>[46]PARS_nsy_stat!B152</f>
        <v>0</v>
      </c>
      <c r="D152" s="21">
        <f>[46]PARS_nsy_stat!C152</f>
        <v>1</v>
      </c>
      <c r="E152" s="22">
        <f t="shared" ref="E152:F152" si="152">C152/(C152+C153)</f>
        <v>0</v>
      </c>
      <c r="F152" s="22">
        <f t="shared" si="152"/>
        <v>0.33333333333333331</v>
      </c>
      <c r="I152" s="38">
        <v>76</v>
      </c>
      <c r="J152" s="21" t="s">
        <v>21</v>
      </c>
      <c r="K152" s="22">
        <f t="shared" si="130"/>
        <v>0</v>
      </c>
      <c r="L152" s="22">
        <f t="shared" si="130"/>
        <v>0.33333333333333331</v>
      </c>
      <c r="P152" s="24"/>
      <c r="Q152" s="24"/>
      <c r="R152" s="24"/>
      <c r="S152" s="24"/>
    </row>
    <row r="153" spans="1:19" x14ac:dyDescent="0.15">
      <c r="A153" s="38"/>
      <c r="B153" s="21" t="s">
        <v>22</v>
      </c>
      <c r="C153" s="21">
        <f>[46]PARS_nsy_stat!B153</f>
        <v>2</v>
      </c>
      <c r="D153" s="21">
        <f>[46]PARS_nsy_stat!C153</f>
        <v>2</v>
      </c>
      <c r="E153" s="22">
        <f t="shared" ref="E153:F153" si="153">C153/(C152+C153)</f>
        <v>1</v>
      </c>
      <c r="F153" s="22">
        <f t="shared" si="153"/>
        <v>0.66666666666666663</v>
      </c>
      <c r="I153" s="38"/>
      <c r="J153" s="21" t="s">
        <v>22</v>
      </c>
      <c r="K153" s="22">
        <f t="shared" si="130"/>
        <v>1</v>
      </c>
      <c r="L153" s="22">
        <f t="shared" si="130"/>
        <v>0.66666666666666663</v>
      </c>
      <c r="P153" s="24"/>
      <c r="Q153" s="24"/>
      <c r="R153" s="24"/>
      <c r="S153" s="24"/>
    </row>
    <row r="154" spans="1:19" x14ac:dyDescent="0.15">
      <c r="A154" s="38">
        <v>77</v>
      </c>
      <c r="B154" s="21" t="s">
        <v>21</v>
      </c>
      <c r="C154" s="21">
        <f>[46]PARS_nsy_stat!B154</f>
        <v>3</v>
      </c>
      <c r="D154" s="21">
        <f>[46]PARS_nsy_stat!C154</f>
        <v>4</v>
      </c>
      <c r="E154" s="22">
        <f t="shared" ref="E154:F154" si="154">C154/(C154+C155)</f>
        <v>0.75</v>
      </c>
      <c r="F154" s="22">
        <f t="shared" si="154"/>
        <v>0.66666666666666663</v>
      </c>
      <c r="I154" s="38">
        <v>77</v>
      </c>
      <c r="J154" s="21" t="s">
        <v>21</v>
      </c>
      <c r="K154" s="22">
        <f t="shared" si="130"/>
        <v>0.75</v>
      </c>
      <c r="L154" s="22">
        <f t="shared" si="130"/>
        <v>0.66666666666666663</v>
      </c>
      <c r="P154" s="24"/>
      <c r="Q154" s="24"/>
      <c r="R154" s="24"/>
      <c r="S154" s="24"/>
    </row>
    <row r="155" spans="1:19" x14ac:dyDescent="0.15">
      <c r="A155" s="38"/>
      <c r="B155" s="21" t="s">
        <v>22</v>
      </c>
      <c r="C155" s="21">
        <f>[46]PARS_nsy_stat!B155</f>
        <v>1</v>
      </c>
      <c r="D155" s="21">
        <f>[46]PARS_nsy_stat!C155</f>
        <v>2</v>
      </c>
      <c r="E155" s="22">
        <f t="shared" ref="E155:F155" si="155">C155/(C154+C155)</f>
        <v>0.25</v>
      </c>
      <c r="F155" s="22">
        <f t="shared" si="155"/>
        <v>0.33333333333333331</v>
      </c>
      <c r="I155" s="38"/>
      <c r="J155" s="21" t="s">
        <v>22</v>
      </c>
      <c r="K155" s="22">
        <f t="shared" si="130"/>
        <v>0.25</v>
      </c>
      <c r="L155" s="22">
        <f t="shared" si="130"/>
        <v>0.33333333333333331</v>
      </c>
      <c r="P155" s="24"/>
      <c r="Q155" s="24"/>
      <c r="R155" s="24"/>
      <c r="S155" s="24"/>
    </row>
    <row r="156" spans="1:19" x14ac:dyDescent="0.15">
      <c r="A156" s="38">
        <v>78</v>
      </c>
      <c r="B156" s="21" t="s">
        <v>21</v>
      </c>
      <c r="C156" s="21">
        <f>[46]PARS_nsy_stat!B156</f>
        <v>4</v>
      </c>
      <c r="D156" s="21">
        <f>[46]PARS_nsy_stat!C156</f>
        <v>4</v>
      </c>
      <c r="E156" s="22">
        <f t="shared" ref="E156:F156" si="156">C156/(C156+C157)</f>
        <v>0.8</v>
      </c>
      <c r="F156" s="22">
        <f t="shared" si="156"/>
        <v>0.8</v>
      </c>
      <c r="I156" s="38">
        <v>78</v>
      </c>
      <c r="J156" s="21" t="s">
        <v>21</v>
      </c>
      <c r="K156" s="22">
        <f t="shared" si="130"/>
        <v>0.8</v>
      </c>
      <c r="L156" s="22">
        <f t="shared" si="130"/>
        <v>0.8</v>
      </c>
      <c r="P156" s="24"/>
      <c r="Q156" s="24"/>
      <c r="R156" s="24"/>
      <c r="S156" s="24"/>
    </row>
    <row r="157" spans="1:19" x14ac:dyDescent="0.15">
      <c r="A157" s="38"/>
      <c r="B157" s="21" t="s">
        <v>22</v>
      </c>
      <c r="C157" s="21">
        <f>[46]PARS_nsy_stat!B157</f>
        <v>1</v>
      </c>
      <c r="D157" s="21">
        <f>[46]PARS_nsy_stat!C157</f>
        <v>1</v>
      </c>
      <c r="E157" s="22">
        <f t="shared" ref="E157:F157" si="157">C157/(C156+C157)</f>
        <v>0.2</v>
      </c>
      <c r="F157" s="22">
        <f t="shared" si="157"/>
        <v>0.2</v>
      </c>
      <c r="I157" s="38"/>
      <c r="J157" s="21" t="s">
        <v>22</v>
      </c>
      <c r="K157" s="22">
        <f t="shared" si="130"/>
        <v>0.2</v>
      </c>
      <c r="L157" s="22">
        <f t="shared" si="130"/>
        <v>0.2</v>
      </c>
      <c r="P157" s="24"/>
      <c r="Q157" s="24"/>
      <c r="R157" s="24"/>
      <c r="S157" s="24"/>
    </row>
    <row r="158" spans="1:19" x14ac:dyDescent="0.15">
      <c r="A158" s="38">
        <v>79</v>
      </c>
      <c r="B158" s="21" t="s">
        <v>21</v>
      </c>
      <c r="C158" s="21">
        <f>[46]PARS_nsy_stat!B158</f>
        <v>3</v>
      </c>
      <c r="D158" s="21">
        <f>[46]PARS_nsy_stat!C158</f>
        <v>2</v>
      </c>
      <c r="E158" s="22">
        <f t="shared" ref="E158:F158" si="158">C158/(C158+C159)</f>
        <v>0.75</v>
      </c>
      <c r="F158" s="22">
        <f t="shared" si="158"/>
        <v>0.5</v>
      </c>
      <c r="I158" s="38">
        <v>79</v>
      </c>
      <c r="J158" s="21" t="s">
        <v>21</v>
      </c>
      <c r="K158" s="22">
        <f t="shared" si="130"/>
        <v>0.75</v>
      </c>
      <c r="L158" s="22">
        <f t="shared" si="130"/>
        <v>0.5</v>
      </c>
      <c r="P158" s="24"/>
      <c r="Q158" s="24"/>
      <c r="R158" s="24"/>
      <c r="S158" s="24"/>
    </row>
    <row r="159" spans="1:19" x14ac:dyDescent="0.15">
      <c r="A159" s="38"/>
      <c r="B159" s="21" t="s">
        <v>22</v>
      </c>
      <c r="C159" s="21">
        <f>[46]PARS_nsy_stat!B159</f>
        <v>1</v>
      </c>
      <c r="D159" s="21">
        <f>[46]PARS_nsy_stat!C159</f>
        <v>2</v>
      </c>
      <c r="E159" s="22">
        <f t="shared" ref="E159:F159" si="159">C159/(C158+C159)</f>
        <v>0.25</v>
      </c>
      <c r="F159" s="22">
        <f t="shared" si="159"/>
        <v>0.5</v>
      </c>
      <c r="I159" s="38"/>
      <c r="J159" s="21" t="s">
        <v>22</v>
      </c>
      <c r="K159" s="22">
        <f t="shared" si="130"/>
        <v>0.25</v>
      </c>
      <c r="L159" s="22">
        <f t="shared" si="130"/>
        <v>0.5</v>
      </c>
      <c r="P159" s="24"/>
      <c r="Q159" s="24"/>
      <c r="R159" s="24"/>
      <c r="S159" s="24"/>
    </row>
    <row r="160" spans="1:19" x14ac:dyDescent="0.15">
      <c r="A160" s="38">
        <v>80</v>
      </c>
      <c r="B160" s="21" t="s">
        <v>21</v>
      </c>
      <c r="C160" s="21">
        <f>[46]PARS_nsy_stat!B160</f>
        <v>4</v>
      </c>
      <c r="D160" s="21">
        <f>[46]PARS_nsy_stat!C160</f>
        <v>2</v>
      </c>
      <c r="E160" s="22">
        <f t="shared" ref="E160:F160" si="160">C160/(C160+C161)</f>
        <v>0.66666666666666663</v>
      </c>
      <c r="F160" s="22">
        <f t="shared" si="160"/>
        <v>0.5</v>
      </c>
      <c r="I160" s="38">
        <v>80</v>
      </c>
      <c r="J160" s="21" t="s">
        <v>21</v>
      </c>
      <c r="K160" s="22">
        <f t="shared" si="130"/>
        <v>0.66666666666666663</v>
      </c>
      <c r="L160" s="22">
        <f t="shared" si="130"/>
        <v>0.5</v>
      </c>
      <c r="P160" s="24"/>
      <c r="Q160" s="24"/>
      <c r="R160" s="24"/>
      <c r="S160" s="24"/>
    </row>
    <row r="161" spans="1:19" x14ac:dyDescent="0.15">
      <c r="A161" s="38"/>
      <c r="B161" s="21" t="s">
        <v>22</v>
      </c>
      <c r="C161" s="21">
        <f>[46]PARS_nsy_stat!B161</f>
        <v>2</v>
      </c>
      <c r="D161" s="21">
        <f>[46]PARS_nsy_stat!C161</f>
        <v>2</v>
      </c>
      <c r="E161" s="22">
        <f t="shared" ref="E161:F161" si="161">C161/(C160+C161)</f>
        <v>0.33333333333333331</v>
      </c>
      <c r="F161" s="22">
        <f t="shared" si="161"/>
        <v>0.5</v>
      </c>
      <c r="I161" s="38"/>
      <c r="J161" s="21" t="s">
        <v>22</v>
      </c>
      <c r="K161" s="22">
        <f t="shared" si="130"/>
        <v>0.33333333333333331</v>
      </c>
      <c r="L161" s="22">
        <f t="shared" si="130"/>
        <v>0.5</v>
      </c>
      <c r="P161" s="24"/>
      <c r="Q161" s="24"/>
      <c r="R161" s="24"/>
      <c r="S161" s="24"/>
    </row>
    <row r="162" spans="1:19" x14ac:dyDescent="0.15">
      <c r="A162" s="38">
        <v>81</v>
      </c>
      <c r="B162" s="21" t="s">
        <v>21</v>
      </c>
      <c r="C162" s="21">
        <f>[46]PARS_nsy_stat!B162</f>
        <v>5</v>
      </c>
      <c r="D162" s="21">
        <f>[46]PARS_nsy_stat!C162</f>
        <v>1</v>
      </c>
      <c r="E162" s="22">
        <f t="shared" ref="E162:F162" si="162">C162/(C162+C163)</f>
        <v>0.55555555555555558</v>
      </c>
      <c r="F162" s="22">
        <f t="shared" si="162"/>
        <v>0.25</v>
      </c>
      <c r="I162" s="38">
        <v>81</v>
      </c>
      <c r="J162" s="21" t="s">
        <v>21</v>
      </c>
      <c r="K162" s="22">
        <f t="shared" si="130"/>
        <v>0.55555555555555558</v>
      </c>
      <c r="L162" s="22">
        <f t="shared" si="130"/>
        <v>0.25</v>
      </c>
      <c r="P162" s="24"/>
      <c r="Q162" s="24"/>
      <c r="R162" s="24"/>
      <c r="S162" s="24"/>
    </row>
    <row r="163" spans="1:19" x14ac:dyDescent="0.15">
      <c r="A163" s="38"/>
      <c r="B163" s="21" t="s">
        <v>22</v>
      </c>
      <c r="C163" s="21">
        <f>[46]PARS_nsy_stat!B163</f>
        <v>4</v>
      </c>
      <c r="D163" s="21">
        <f>[46]PARS_nsy_stat!C163</f>
        <v>3</v>
      </c>
      <c r="E163" s="22">
        <f t="shared" ref="E163:F163" si="163">C163/(C162+C163)</f>
        <v>0.44444444444444442</v>
      </c>
      <c r="F163" s="22">
        <f t="shared" si="163"/>
        <v>0.75</v>
      </c>
      <c r="I163" s="38"/>
      <c r="J163" s="21" t="s">
        <v>22</v>
      </c>
      <c r="K163" s="22">
        <f t="shared" si="130"/>
        <v>0.44444444444444442</v>
      </c>
      <c r="L163" s="22">
        <f t="shared" si="130"/>
        <v>0.75</v>
      </c>
      <c r="P163" s="24"/>
      <c r="Q163" s="24"/>
      <c r="R163" s="24"/>
      <c r="S163" s="24"/>
    </row>
    <row r="164" spans="1:19" x14ac:dyDescent="0.15">
      <c r="A164" s="38">
        <v>82</v>
      </c>
      <c r="B164" s="21" t="s">
        <v>21</v>
      </c>
      <c r="C164" s="21">
        <f>[46]PARS_nsy_stat!B164</f>
        <v>2</v>
      </c>
      <c r="D164" s="21">
        <f>[46]PARS_nsy_stat!C164</f>
        <v>4</v>
      </c>
      <c r="E164" s="22">
        <f t="shared" ref="E164:F164" si="164">C164/(C164+C165)</f>
        <v>0.5</v>
      </c>
      <c r="F164" s="22">
        <f t="shared" si="164"/>
        <v>0.5714285714285714</v>
      </c>
      <c r="I164" s="38">
        <v>82</v>
      </c>
      <c r="J164" s="21" t="s">
        <v>21</v>
      </c>
      <c r="K164" s="22">
        <f t="shared" si="130"/>
        <v>0.5</v>
      </c>
      <c r="L164" s="22">
        <f t="shared" si="130"/>
        <v>0.5714285714285714</v>
      </c>
      <c r="P164" s="24"/>
      <c r="Q164" s="24"/>
      <c r="R164" s="24"/>
      <c r="S164" s="24"/>
    </row>
    <row r="165" spans="1:19" x14ac:dyDescent="0.15">
      <c r="A165" s="38"/>
      <c r="B165" s="21" t="s">
        <v>22</v>
      </c>
      <c r="C165" s="21">
        <f>[46]PARS_nsy_stat!B165</f>
        <v>2</v>
      </c>
      <c r="D165" s="21">
        <f>[46]PARS_nsy_stat!C165</f>
        <v>3</v>
      </c>
      <c r="E165" s="22">
        <f t="shared" ref="E165:F165" si="165">C165/(C164+C165)</f>
        <v>0.5</v>
      </c>
      <c r="F165" s="22">
        <f t="shared" si="165"/>
        <v>0.42857142857142855</v>
      </c>
      <c r="I165" s="38"/>
      <c r="J165" s="21" t="s">
        <v>22</v>
      </c>
      <c r="K165" s="22">
        <f t="shared" si="130"/>
        <v>0.5</v>
      </c>
      <c r="L165" s="22">
        <f t="shared" si="130"/>
        <v>0.42857142857142855</v>
      </c>
      <c r="P165" s="24"/>
      <c r="Q165" s="24"/>
      <c r="R165" s="24"/>
      <c r="S165" s="24"/>
    </row>
    <row r="166" spans="1:19" x14ac:dyDescent="0.15">
      <c r="A166" s="38">
        <v>83</v>
      </c>
      <c r="B166" s="21" t="s">
        <v>21</v>
      </c>
      <c r="C166" s="21">
        <f>[46]PARS_nsy_stat!B166</f>
        <v>1</v>
      </c>
      <c r="D166" s="21">
        <f>[46]PARS_nsy_stat!C166</f>
        <v>2</v>
      </c>
      <c r="E166" s="22">
        <f t="shared" ref="E166:F166" si="166">C166/(C166+C167)</f>
        <v>0.33333333333333331</v>
      </c>
      <c r="F166" s="22">
        <f t="shared" si="166"/>
        <v>1</v>
      </c>
      <c r="I166" s="38">
        <v>83</v>
      </c>
      <c r="J166" s="21" t="s">
        <v>21</v>
      </c>
      <c r="K166" s="22">
        <f t="shared" si="130"/>
        <v>0.33333333333333331</v>
      </c>
      <c r="L166" s="22">
        <f t="shared" si="130"/>
        <v>1</v>
      </c>
      <c r="P166" s="24"/>
      <c r="Q166" s="24"/>
      <c r="R166" s="24"/>
      <c r="S166" s="24"/>
    </row>
    <row r="167" spans="1:19" x14ac:dyDescent="0.15">
      <c r="A167" s="38"/>
      <c r="B167" s="21" t="s">
        <v>22</v>
      </c>
      <c r="C167" s="21">
        <f>[46]PARS_nsy_stat!B167</f>
        <v>2</v>
      </c>
      <c r="D167" s="21">
        <f>[46]PARS_nsy_stat!C167</f>
        <v>0</v>
      </c>
      <c r="E167" s="22">
        <f t="shared" ref="E167:F167" si="167">C167/(C166+C167)</f>
        <v>0.66666666666666663</v>
      </c>
      <c r="F167" s="22">
        <f t="shared" si="167"/>
        <v>0</v>
      </c>
      <c r="I167" s="38"/>
      <c r="J167" s="21" t="s">
        <v>22</v>
      </c>
      <c r="K167" s="22">
        <f t="shared" si="130"/>
        <v>0.66666666666666663</v>
      </c>
      <c r="L167" s="22">
        <f t="shared" si="130"/>
        <v>0</v>
      </c>
      <c r="P167" s="24"/>
      <c r="Q167" s="24"/>
      <c r="R167" s="24"/>
      <c r="S167" s="24"/>
    </row>
    <row r="168" spans="1:19" x14ac:dyDescent="0.15">
      <c r="A168" s="38">
        <v>84</v>
      </c>
      <c r="B168" s="21" t="s">
        <v>21</v>
      </c>
      <c r="C168" s="21">
        <f>[46]PARS_nsy_stat!B168</f>
        <v>1</v>
      </c>
      <c r="D168" s="21">
        <f>[46]PARS_nsy_stat!C168</f>
        <v>5</v>
      </c>
      <c r="E168" s="22">
        <f t="shared" ref="E168:F168" si="168">C168/(C168+C169)</f>
        <v>0.5</v>
      </c>
      <c r="F168" s="22">
        <f t="shared" si="168"/>
        <v>1</v>
      </c>
      <c r="I168" s="38">
        <v>84</v>
      </c>
      <c r="J168" s="21" t="s">
        <v>21</v>
      </c>
      <c r="K168" s="22">
        <f t="shared" si="130"/>
        <v>0.5</v>
      </c>
      <c r="L168" s="22">
        <f t="shared" si="130"/>
        <v>1</v>
      </c>
      <c r="P168" s="24"/>
      <c r="Q168" s="24"/>
      <c r="R168" s="24"/>
      <c r="S168" s="24"/>
    </row>
    <row r="169" spans="1:19" x14ac:dyDescent="0.15">
      <c r="A169" s="38"/>
      <c r="B169" s="21" t="s">
        <v>22</v>
      </c>
      <c r="C169" s="21">
        <f>[46]PARS_nsy_stat!B169</f>
        <v>1</v>
      </c>
      <c r="D169" s="21">
        <f>[46]PARS_nsy_stat!C169</f>
        <v>0</v>
      </c>
      <c r="E169" s="22">
        <f t="shared" ref="E169:F169" si="169">C169/(C168+C169)</f>
        <v>0.5</v>
      </c>
      <c r="F169" s="22">
        <f t="shared" si="169"/>
        <v>0</v>
      </c>
      <c r="I169" s="38"/>
      <c r="J169" s="21" t="s">
        <v>22</v>
      </c>
      <c r="K169" s="22">
        <f t="shared" si="130"/>
        <v>0.5</v>
      </c>
      <c r="L169" s="22">
        <f t="shared" si="130"/>
        <v>0</v>
      </c>
      <c r="P169" s="24"/>
      <c r="Q169" s="24"/>
      <c r="R169" s="24"/>
      <c r="S169" s="24"/>
    </row>
    <row r="170" spans="1:19" x14ac:dyDescent="0.15">
      <c r="A170" s="38">
        <v>85</v>
      </c>
      <c r="B170" s="21" t="s">
        <v>21</v>
      </c>
      <c r="C170" s="21">
        <f>[46]PARS_nsy_stat!B170</f>
        <v>0</v>
      </c>
      <c r="D170" s="21">
        <f>[46]PARS_nsy_stat!C170</f>
        <v>1</v>
      </c>
      <c r="E170" s="22">
        <f t="shared" ref="E170:F170" si="170">C170/(C170+C171)</f>
        <v>0</v>
      </c>
      <c r="F170" s="22">
        <f t="shared" si="170"/>
        <v>0.25</v>
      </c>
      <c r="I170" s="38">
        <v>85</v>
      </c>
      <c r="J170" s="21" t="s">
        <v>21</v>
      </c>
      <c r="K170" s="22">
        <f t="shared" si="130"/>
        <v>0</v>
      </c>
      <c r="L170" s="22">
        <f t="shared" si="130"/>
        <v>0.25</v>
      </c>
      <c r="P170" s="24"/>
      <c r="Q170" s="24"/>
      <c r="R170" s="24"/>
      <c r="S170" s="24"/>
    </row>
    <row r="171" spans="1:19" x14ac:dyDescent="0.15">
      <c r="A171" s="38"/>
      <c r="B171" s="21" t="s">
        <v>22</v>
      </c>
      <c r="C171" s="21">
        <f>[46]PARS_nsy_stat!B171</f>
        <v>1</v>
      </c>
      <c r="D171" s="21">
        <f>[46]PARS_nsy_stat!C171</f>
        <v>3</v>
      </c>
      <c r="E171" s="22">
        <f t="shared" ref="E171:F171" si="171">C171/(C170+C171)</f>
        <v>1</v>
      </c>
      <c r="F171" s="22">
        <f t="shared" si="171"/>
        <v>0.75</v>
      </c>
      <c r="I171" s="38"/>
      <c r="J171" s="21" t="s">
        <v>22</v>
      </c>
      <c r="K171" s="22">
        <f t="shared" si="130"/>
        <v>1</v>
      </c>
      <c r="L171" s="22">
        <f t="shared" si="130"/>
        <v>0.75</v>
      </c>
      <c r="P171" s="24"/>
      <c r="Q171" s="24"/>
      <c r="R171" s="24"/>
      <c r="S171" s="24"/>
    </row>
    <row r="172" spans="1:19" x14ac:dyDescent="0.15">
      <c r="A172" s="38">
        <v>86</v>
      </c>
      <c r="B172" s="21" t="s">
        <v>21</v>
      </c>
      <c r="C172" s="21">
        <f>[46]PARS_nsy_stat!B172</f>
        <v>3</v>
      </c>
      <c r="D172" s="21">
        <f>[46]PARS_nsy_stat!C172</f>
        <v>2</v>
      </c>
      <c r="E172" s="22">
        <f t="shared" ref="E172:F172" si="172">C172/(C172+C173)</f>
        <v>0.6</v>
      </c>
      <c r="F172" s="22">
        <f t="shared" si="172"/>
        <v>1</v>
      </c>
      <c r="I172" s="38">
        <v>86</v>
      </c>
      <c r="J172" s="21" t="s">
        <v>21</v>
      </c>
      <c r="K172" s="22">
        <f t="shared" si="130"/>
        <v>0.6</v>
      </c>
      <c r="L172" s="22">
        <f t="shared" si="130"/>
        <v>1</v>
      </c>
      <c r="P172" s="24"/>
      <c r="Q172" s="24"/>
      <c r="R172" s="24"/>
      <c r="S172" s="24"/>
    </row>
    <row r="173" spans="1:19" x14ac:dyDescent="0.15">
      <c r="A173" s="38"/>
      <c r="B173" s="21" t="s">
        <v>22</v>
      </c>
      <c r="C173" s="21">
        <f>[46]PARS_nsy_stat!B173</f>
        <v>2</v>
      </c>
      <c r="D173" s="21">
        <f>[46]PARS_nsy_stat!C173</f>
        <v>0</v>
      </c>
      <c r="E173" s="22">
        <f t="shared" ref="E173:F173" si="173">C173/(C172+C173)</f>
        <v>0.4</v>
      </c>
      <c r="F173" s="22">
        <f t="shared" si="173"/>
        <v>0</v>
      </c>
      <c r="I173" s="38"/>
      <c r="J173" s="21" t="s">
        <v>22</v>
      </c>
      <c r="K173" s="22">
        <f t="shared" si="130"/>
        <v>0.4</v>
      </c>
      <c r="L173" s="22">
        <f t="shared" si="130"/>
        <v>0</v>
      </c>
      <c r="P173" s="24"/>
      <c r="Q173" s="24"/>
      <c r="R173" s="24"/>
      <c r="S173" s="24"/>
    </row>
    <row r="174" spans="1:19" x14ac:dyDescent="0.15">
      <c r="A174" s="38">
        <v>87</v>
      </c>
      <c r="B174" s="21" t="s">
        <v>21</v>
      </c>
      <c r="C174" s="21">
        <f>[46]PARS_nsy_stat!B174</f>
        <v>6</v>
      </c>
      <c r="D174" s="21">
        <f>[46]PARS_nsy_stat!C174</f>
        <v>2</v>
      </c>
      <c r="E174" s="22">
        <f t="shared" ref="E174:F174" si="174">C174/(C174+C175)</f>
        <v>0.8571428571428571</v>
      </c>
      <c r="F174" s="22">
        <f t="shared" si="174"/>
        <v>0.33333333333333331</v>
      </c>
      <c r="I174" s="38">
        <v>87</v>
      </c>
      <c r="J174" s="21" t="s">
        <v>21</v>
      </c>
      <c r="K174" s="22">
        <f t="shared" si="130"/>
        <v>0.8571428571428571</v>
      </c>
      <c r="L174" s="22">
        <f t="shared" si="130"/>
        <v>0.33333333333333331</v>
      </c>
      <c r="P174" s="24"/>
      <c r="Q174" s="24"/>
      <c r="R174" s="24"/>
      <c r="S174" s="24"/>
    </row>
    <row r="175" spans="1:19" x14ac:dyDescent="0.15">
      <c r="A175" s="38"/>
      <c r="B175" s="21" t="s">
        <v>22</v>
      </c>
      <c r="C175" s="21">
        <f>[46]PARS_nsy_stat!B175</f>
        <v>1</v>
      </c>
      <c r="D175" s="21">
        <f>[46]PARS_nsy_stat!C175</f>
        <v>4</v>
      </c>
      <c r="E175" s="22">
        <f t="shared" ref="E175:F175" si="175">C175/(C174+C175)</f>
        <v>0.14285714285714285</v>
      </c>
      <c r="F175" s="22">
        <f t="shared" si="175"/>
        <v>0.66666666666666663</v>
      </c>
      <c r="I175" s="38"/>
      <c r="J175" s="21" t="s">
        <v>22</v>
      </c>
      <c r="K175" s="22">
        <f t="shared" si="130"/>
        <v>0.14285714285714285</v>
      </c>
      <c r="L175" s="22">
        <f t="shared" si="130"/>
        <v>0.66666666666666663</v>
      </c>
      <c r="P175" s="24"/>
      <c r="Q175" s="24"/>
      <c r="R175" s="24"/>
      <c r="S175" s="24"/>
    </row>
    <row r="176" spans="1:19" x14ac:dyDescent="0.15">
      <c r="A176" s="38">
        <v>88</v>
      </c>
      <c r="B176" s="21" t="s">
        <v>21</v>
      </c>
      <c r="C176" s="21">
        <f>[46]PARS_nsy_stat!B176</f>
        <v>3</v>
      </c>
      <c r="D176" s="21">
        <f>[46]PARS_nsy_stat!C176</f>
        <v>3</v>
      </c>
      <c r="E176" s="22">
        <f t="shared" ref="E176:F176" si="176">C176/(C176+C177)</f>
        <v>0.6</v>
      </c>
      <c r="F176" s="22">
        <f t="shared" si="176"/>
        <v>0.75</v>
      </c>
      <c r="I176" s="38">
        <v>88</v>
      </c>
      <c r="J176" s="21" t="s">
        <v>21</v>
      </c>
      <c r="K176" s="22">
        <f t="shared" si="130"/>
        <v>0.6</v>
      </c>
      <c r="L176" s="22">
        <f t="shared" si="130"/>
        <v>0.75</v>
      </c>
      <c r="P176" s="24"/>
      <c r="Q176" s="24"/>
      <c r="R176" s="24"/>
      <c r="S176" s="24"/>
    </row>
    <row r="177" spans="1:19" x14ac:dyDescent="0.15">
      <c r="A177" s="38"/>
      <c r="B177" s="21" t="s">
        <v>22</v>
      </c>
      <c r="C177" s="21">
        <f>[46]PARS_nsy_stat!B177</f>
        <v>2</v>
      </c>
      <c r="D177" s="21">
        <f>[46]PARS_nsy_stat!C177</f>
        <v>1</v>
      </c>
      <c r="E177" s="22">
        <f t="shared" ref="E177:F177" si="177">C177/(C176+C177)</f>
        <v>0.4</v>
      </c>
      <c r="F177" s="22">
        <f t="shared" si="177"/>
        <v>0.25</v>
      </c>
      <c r="I177" s="38"/>
      <c r="J177" s="21" t="s">
        <v>22</v>
      </c>
      <c r="K177" s="22">
        <f t="shared" si="130"/>
        <v>0.4</v>
      </c>
      <c r="L177" s="22">
        <f t="shared" si="130"/>
        <v>0.25</v>
      </c>
      <c r="P177" s="24"/>
      <c r="Q177" s="24"/>
      <c r="R177" s="24"/>
      <c r="S177" s="24"/>
    </row>
    <row r="178" spans="1:19" x14ac:dyDescent="0.15">
      <c r="A178" s="38">
        <v>89</v>
      </c>
      <c r="B178" s="21" t="s">
        <v>21</v>
      </c>
      <c r="C178" s="21">
        <f>[46]PARS_nsy_stat!B178</f>
        <v>4</v>
      </c>
      <c r="D178" s="21">
        <f>[46]PARS_nsy_stat!C178</f>
        <v>4</v>
      </c>
      <c r="E178" s="22">
        <f t="shared" ref="E178:F178" si="178">C178/(C178+C179)</f>
        <v>0.66666666666666663</v>
      </c>
      <c r="F178" s="22">
        <f t="shared" si="178"/>
        <v>0.8</v>
      </c>
      <c r="I178" s="38">
        <v>89</v>
      </c>
      <c r="J178" s="21" t="s">
        <v>21</v>
      </c>
      <c r="K178" s="22">
        <f t="shared" si="130"/>
        <v>0.66666666666666663</v>
      </c>
      <c r="L178" s="22">
        <f t="shared" si="130"/>
        <v>0.8</v>
      </c>
      <c r="P178" s="24"/>
      <c r="Q178" s="24"/>
      <c r="R178" s="24"/>
      <c r="S178" s="24"/>
    </row>
    <row r="179" spans="1:19" x14ac:dyDescent="0.15">
      <c r="A179" s="38"/>
      <c r="B179" s="21" t="s">
        <v>22</v>
      </c>
      <c r="C179" s="21">
        <f>[46]PARS_nsy_stat!B179</f>
        <v>2</v>
      </c>
      <c r="D179" s="21">
        <f>[46]PARS_nsy_stat!C179</f>
        <v>1</v>
      </c>
      <c r="E179" s="22">
        <f t="shared" ref="E179:F179" si="179">C179/(C178+C179)</f>
        <v>0.33333333333333331</v>
      </c>
      <c r="F179" s="22">
        <f t="shared" si="179"/>
        <v>0.2</v>
      </c>
      <c r="I179" s="38"/>
      <c r="J179" s="21" t="s">
        <v>22</v>
      </c>
      <c r="K179" s="22">
        <f t="shared" si="130"/>
        <v>0.33333333333333331</v>
      </c>
      <c r="L179" s="22">
        <f t="shared" si="130"/>
        <v>0.2</v>
      </c>
      <c r="P179" s="24"/>
      <c r="Q179" s="24"/>
      <c r="R179" s="24"/>
      <c r="S179" s="24"/>
    </row>
    <row r="180" spans="1:19" x14ac:dyDescent="0.15">
      <c r="A180" s="38">
        <v>90</v>
      </c>
      <c r="B180" s="21" t="s">
        <v>21</v>
      </c>
      <c r="C180" s="21">
        <f>[46]PARS_nsy_stat!B180</f>
        <v>2</v>
      </c>
      <c r="D180" s="21">
        <f>[46]PARS_nsy_stat!C180</f>
        <v>5</v>
      </c>
      <c r="E180" s="22">
        <f t="shared" ref="E180:F180" si="180">C180/(C180+C181)</f>
        <v>0.5</v>
      </c>
      <c r="F180" s="22">
        <f t="shared" si="180"/>
        <v>0.7142857142857143</v>
      </c>
      <c r="I180" s="38">
        <v>90</v>
      </c>
      <c r="J180" s="21" t="s">
        <v>21</v>
      </c>
      <c r="K180" s="22">
        <f t="shared" si="130"/>
        <v>0.5</v>
      </c>
      <c r="L180" s="22">
        <f t="shared" si="130"/>
        <v>0.7142857142857143</v>
      </c>
      <c r="P180" s="24"/>
      <c r="Q180" s="24"/>
      <c r="R180" s="24"/>
      <c r="S180" s="24"/>
    </row>
    <row r="181" spans="1:19" x14ac:dyDescent="0.15">
      <c r="A181" s="38"/>
      <c r="B181" s="21" t="s">
        <v>22</v>
      </c>
      <c r="C181" s="21">
        <f>[46]PARS_nsy_stat!B181</f>
        <v>2</v>
      </c>
      <c r="D181" s="21">
        <f>[46]PARS_nsy_stat!C181</f>
        <v>2</v>
      </c>
      <c r="E181" s="22">
        <f t="shared" ref="E181:F181" si="181">C181/(C180+C181)</f>
        <v>0.5</v>
      </c>
      <c r="F181" s="22">
        <f t="shared" si="181"/>
        <v>0.2857142857142857</v>
      </c>
      <c r="I181" s="38"/>
      <c r="J181" s="21" t="s">
        <v>22</v>
      </c>
      <c r="K181" s="22">
        <f t="shared" si="130"/>
        <v>0.5</v>
      </c>
      <c r="L181" s="22">
        <f t="shared" si="130"/>
        <v>0.2857142857142857</v>
      </c>
      <c r="P181" s="24"/>
      <c r="Q181" s="24"/>
      <c r="R181" s="24"/>
      <c r="S181" s="24"/>
    </row>
    <row r="182" spans="1:19" x14ac:dyDescent="0.15">
      <c r="A182" s="38">
        <v>91</v>
      </c>
      <c r="B182" s="21" t="s">
        <v>21</v>
      </c>
      <c r="C182" s="21">
        <f>[46]PARS_nsy_stat!B182</f>
        <v>2</v>
      </c>
      <c r="D182" s="21">
        <f>[46]PARS_nsy_stat!C182</f>
        <v>4</v>
      </c>
      <c r="E182" s="22">
        <f t="shared" ref="E182:F182" si="182">C182/(C182+C183)</f>
        <v>0.66666666666666663</v>
      </c>
      <c r="F182" s="22">
        <f t="shared" si="182"/>
        <v>1</v>
      </c>
      <c r="I182" s="38">
        <v>91</v>
      </c>
      <c r="J182" s="21" t="s">
        <v>21</v>
      </c>
      <c r="K182" s="22">
        <f t="shared" si="130"/>
        <v>0.66666666666666663</v>
      </c>
      <c r="L182" s="22">
        <f t="shared" si="130"/>
        <v>1</v>
      </c>
      <c r="P182" s="24"/>
      <c r="Q182" s="24"/>
      <c r="R182" s="24"/>
      <c r="S182" s="24"/>
    </row>
    <row r="183" spans="1:19" x14ac:dyDescent="0.15">
      <c r="A183" s="38"/>
      <c r="B183" s="21" t="s">
        <v>22</v>
      </c>
      <c r="C183" s="21">
        <f>[46]PARS_nsy_stat!B183</f>
        <v>1</v>
      </c>
      <c r="D183" s="21">
        <f>[46]PARS_nsy_stat!C183</f>
        <v>0</v>
      </c>
      <c r="E183" s="22">
        <f t="shared" ref="E183:F183" si="183">C183/(C182+C183)</f>
        <v>0.33333333333333331</v>
      </c>
      <c r="F183" s="22">
        <f t="shared" si="183"/>
        <v>0</v>
      </c>
      <c r="I183" s="38"/>
      <c r="J183" s="21" t="s">
        <v>22</v>
      </c>
      <c r="K183" s="22">
        <f t="shared" si="130"/>
        <v>0.33333333333333331</v>
      </c>
      <c r="L183" s="22">
        <f t="shared" si="130"/>
        <v>0</v>
      </c>
      <c r="P183" s="24"/>
      <c r="Q183" s="24"/>
      <c r="R183" s="24"/>
      <c r="S183" s="24"/>
    </row>
    <row r="184" spans="1:19" x14ac:dyDescent="0.15">
      <c r="A184" s="38">
        <v>92</v>
      </c>
      <c r="B184" s="21" t="s">
        <v>21</v>
      </c>
      <c r="C184" s="21">
        <f>[46]PARS_nsy_stat!B184</f>
        <v>4</v>
      </c>
      <c r="D184" s="21">
        <f>[46]PARS_nsy_stat!C184</f>
        <v>1</v>
      </c>
      <c r="E184" s="22">
        <f t="shared" ref="E184:F184" si="184">C184/(C184+C185)</f>
        <v>1</v>
      </c>
      <c r="F184" s="22">
        <f t="shared" si="184"/>
        <v>0.33333333333333331</v>
      </c>
      <c r="I184" s="38">
        <v>92</v>
      </c>
      <c r="J184" s="21" t="s">
        <v>21</v>
      </c>
      <c r="K184" s="22">
        <f t="shared" si="130"/>
        <v>1</v>
      </c>
      <c r="L184" s="22">
        <f t="shared" si="130"/>
        <v>0.33333333333333331</v>
      </c>
      <c r="P184" s="24"/>
      <c r="Q184" s="24"/>
      <c r="R184" s="24"/>
      <c r="S184" s="24"/>
    </row>
    <row r="185" spans="1:19" x14ac:dyDescent="0.15">
      <c r="A185" s="38"/>
      <c r="B185" s="21" t="s">
        <v>22</v>
      </c>
      <c r="C185" s="21">
        <f>[46]PARS_nsy_stat!B185</f>
        <v>0</v>
      </c>
      <c r="D185" s="21">
        <f>[46]PARS_nsy_stat!C185</f>
        <v>2</v>
      </c>
      <c r="E185" s="22">
        <f t="shared" ref="E185:F185" si="185">C185/(C184+C185)</f>
        <v>0</v>
      </c>
      <c r="F185" s="22">
        <f t="shared" si="185"/>
        <v>0.66666666666666663</v>
      </c>
      <c r="I185" s="38"/>
      <c r="J185" s="21" t="s">
        <v>22</v>
      </c>
      <c r="K185" s="22">
        <f t="shared" si="130"/>
        <v>0</v>
      </c>
      <c r="L185" s="22">
        <f t="shared" si="130"/>
        <v>0.66666666666666663</v>
      </c>
      <c r="P185" s="24"/>
      <c r="Q185" s="24"/>
      <c r="R185" s="24"/>
      <c r="S185" s="24"/>
    </row>
    <row r="186" spans="1:19" x14ac:dyDescent="0.15">
      <c r="A186" s="38">
        <v>93</v>
      </c>
      <c r="B186" s="21" t="s">
        <v>21</v>
      </c>
      <c r="C186" s="21">
        <f>[46]PARS_nsy_stat!B186</f>
        <v>3</v>
      </c>
      <c r="D186" s="21">
        <f>[46]PARS_nsy_stat!C186</f>
        <v>5</v>
      </c>
      <c r="E186" s="22">
        <f t="shared" ref="E186:F186" si="186">C186/(C186+C187)</f>
        <v>0.6</v>
      </c>
      <c r="F186" s="22">
        <f t="shared" si="186"/>
        <v>0.625</v>
      </c>
      <c r="I186" s="38">
        <v>93</v>
      </c>
      <c r="J186" s="21" t="s">
        <v>21</v>
      </c>
      <c r="K186" s="22">
        <f t="shared" si="130"/>
        <v>0.6</v>
      </c>
      <c r="L186" s="22">
        <f t="shared" si="130"/>
        <v>0.625</v>
      </c>
      <c r="P186" s="24"/>
      <c r="Q186" s="24"/>
      <c r="R186" s="24"/>
      <c r="S186" s="24"/>
    </row>
    <row r="187" spans="1:19" x14ac:dyDescent="0.15">
      <c r="A187" s="38"/>
      <c r="B187" s="21" t="s">
        <v>22</v>
      </c>
      <c r="C187" s="21">
        <f>[46]PARS_nsy_stat!B187</f>
        <v>2</v>
      </c>
      <c r="D187" s="21">
        <f>[46]PARS_nsy_stat!C187</f>
        <v>3</v>
      </c>
      <c r="E187" s="22">
        <f t="shared" ref="E187:F187" si="187">C187/(C186+C187)</f>
        <v>0.4</v>
      </c>
      <c r="F187" s="22">
        <f t="shared" si="187"/>
        <v>0.375</v>
      </c>
      <c r="I187" s="38"/>
      <c r="J187" s="21" t="s">
        <v>22</v>
      </c>
      <c r="K187" s="22">
        <f t="shared" si="130"/>
        <v>0.4</v>
      </c>
      <c r="L187" s="22">
        <f t="shared" si="130"/>
        <v>0.375</v>
      </c>
      <c r="P187" s="24"/>
      <c r="Q187" s="24"/>
      <c r="R187" s="24"/>
      <c r="S187" s="24"/>
    </row>
    <row r="188" spans="1:19" x14ac:dyDescent="0.15">
      <c r="A188" s="38">
        <v>94</v>
      </c>
      <c r="B188" s="21" t="s">
        <v>21</v>
      </c>
      <c r="C188" s="21">
        <f>[46]PARS_nsy_stat!B188</f>
        <v>2</v>
      </c>
      <c r="D188" s="21">
        <f>[46]PARS_nsy_stat!C188</f>
        <v>3</v>
      </c>
      <c r="E188" s="22">
        <f t="shared" ref="E188:F188" si="188">C188/(C188+C189)</f>
        <v>0.5</v>
      </c>
      <c r="F188" s="22">
        <f t="shared" si="188"/>
        <v>0.6</v>
      </c>
      <c r="I188" s="38">
        <v>94</v>
      </c>
      <c r="J188" s="21" t="s">
        <v>21</v>
      </c>
      <c r="K188" s="22">
        <f t="shared" si="130"/>
        <v>0.5</v>
      </c>
      <c r="L188" s="22">
        <f t="shared" si="130"/>
        <v>0.6</v>
      </c>
      <c r="P188" s="24"/>
      <c r="Q188" s="24"/>
      <c r="R188" s="24"/>
      <c r="S188" s="24"/>
    </row>
    <row r="189" spans="1:19" x14ac:dyDescent="0.15">
      <c r="A189" s="38"/>
      <c r="B189" s="21" t="s">
        <v>22</v>
      </c>
      <c r="C189" s="21">
        <f>[46]PARS_nsy_stat!B189</f>
        <v>2</v>
      </c>
      <c r="D189" s="21">
        <f>[46]PARS_nsy_stat!C189</f>
        <v>2</v>
      </c>
      <c r="E189" s="22">
        <f t="shared" ref="E189:F189" si="189">C189/(C188+C189)</f>
        <v>0.5</v>
      </c>
      <c r="F189" s="22">
        <f t="shared" si="189"/>
        <v>0.4</v>
      </c>
      <c r="I189" s="38"/>
      <c r="J189" s="21" t="s">
        <v>22</v>
      </c>
      <c r="K189" s="22">
        <f t="shared" si="130"/>
        <v>0.5</v>
      </c>
      <c r="L189" s="22">
        <f t="shared" si="130"/>
        <v>0.4</v>
      </c>
      <c r="P189" s="24"/>
      <c r="Q189" s="24"/>
      <c r="R189" s="24"/>
      <c r="S189" s="24"/>
    </row>
    <row r="190" spans="1:19" x14ac:dyDescent="0.15">
      <c r="A190" s="38">
        <v>95</v>
      </c>
      <c r="B190" s="21" t="s">
        <v>21</v>
      </c>
      <c r="C190" s="21">
        <f>[46]PARS_nsy_stat!B190</f>
        <v>2</v>
      </c>
      <c r="D190" s="21">
        <f>[46]PARS_nsy_stat!C190</f>
        <v>1</v>
      </c>
      <c r="E190" s="22">
        <f t="shared" ref="E190:F190" si="190">C190/(C190+C191)</f>
        <v>0.5</v>
      </c>
      <c r="F190" s="22">
        <f t="shared" si="190"/>
        <v>0.5</v>
      </c>
      <c r="I190" s="38">
        <v>95</v>
      </c>
      <c r="J190" s="21" t="s">
        <v>21</v>
      </c>
      <c r="K190" s="22">
        <f t="shared" si="130"/>
        <v>0.5</v>
      </c>
      <c r="L190" s="22">
        <f t="shared" si="130"/>
        <v>0.5</v>
      </c>
      <c r="P190" s="24"/>
      <c r="Q190" s="24"/>
      <c r="R190" s="24"/>
      <c r="S190" s="24"/>
    </row>
    <row r="191" spans="1:19" x14ac:dyDescent="0.15">
      <c r="A191" s="38"/>
      <c r="B191" s="21" t="s">
        <v>22</v>
      </c>
      <c r="C191" s="21">
        <f>[46]PARS_nsy_stat!B191</f>
        <v>2</v>
      </c>
      <c r="D191" s="21">
        <f>[46]PARS_nsy_stat!C191</f>
        <v>1</v>
      </c>
      <c r="E191" s="22">
        <f t="shared" ref="E191:F191" si="191">C191/(C190+C191)</f>
        <v>0.5</v>
      </c>
      <c r="F191" s="22">
        <f t="shared" si="191"/>
        <v>0.5</v>
      </c>
      <c r="I191" s="38"/>
      <c r="J191" s="21" t="s">
        <v>22</v>
      </c>
      <c r="K191" s="22">
        <f t="shared" si="130"/>
        <v>0.5</v>
      </c>
      <c r="L191" s="22">
        <f t="shared" si="130"/>
        <v>0.5</v>
      </c>
      <c r="P191" s="24"/>
      <c r="Q191" s="24"/>
      <c r="R191" s="24"/>
      <c r="S191" s="24"/>
    </row>
    <row r="192" spans="1:19" x14ac:dyDescent="0.15">
      <c r="A192" s="38">
        <v>96</v>
      </c>
      <c r="B192" s="21" t="s">
        <v>21</v>
      </c>
      <c r="C192" s="21">
        <f>[46]PARS_nsy_stat!B192</f>
        <v>3</v>
      </c>
      <c r="D192" s="21">
        <f>[46]PARS_nsy_stat!C192</f>
        <v>2</v>
      </c>
      <c r="E192" s="22">
        <f t="shared" ref="E192:F192" si="192">C192/(C192+C193)</f>
        <v>0.6</v>
      </c>
      <c r="F192" s="22">
        <f t="shared" si="192"/>
        <v>0.66666666666666663</v>
      </c>
      <c r="I192" s="38">
        <v>96</v>
      </c>
      <c r="J192" s="21" t="s">
        <v>21</v>
      </c>
      <c r="K192" s="22">
        <f t="shared" si="130"/>
        <v>0.6</v>
      </c>
      <c r="L192" s="22">
        <f t="shared" si="130"/>
        <v>0.66666666666666663</v>
      </c>
      <c r="P192" s="24"/>
      <c r="Q192" s="24"/>
      <c r="R192" s="24"/>
      <c r="S192" s="24"/>
    </row>
    <row r="193" spans="1:19" x14ac:dyDescent="0.15">
      <c r="A193" s="38"/>
      <c r="B193" s="21" t="s">
        <v>22</v>
      </c>
      <c r="C193" s="21">
        <f>[46]PARS_nsy_stat!B193</f>
        <v>2</v>
      </c>
      <c r="D193" s="21">
        <f>[46]PARS_nsy_stat!C193</f>
        <v>1</v>
      </c>
      <c r="E193" s="22">
        <f t="shared" ref="E193:F193" si="193">C193/(C192+C193)</f>
        <v>0.4</v>
      </c>
      <c r="F193" s="22">
        <f t="shared" si="193"/>
        <v>0.33333333333333331</v>
      </c>
      <c r="I193" s="38"/>
      <c r="J193" s="21" t="s">
        <v>22</v>
      </c>
      <c r="K193" s="22">
        <f t="shared" si="130"/>
        <v>0.4</v>
      </c>
      <c r="L193" s="22">
        <f t="shared" si="130"/>
        <v>0.33333333333333331</v>
      </c>
      <c r="P193" s="24"/>
      <c r="Q193" s="24"/>
      <c r="R193" s="24"/>
      <c r="S193" s="24"/>
    </row>
    <row r="194" spans="1:19" x14ac:dyDescent="0.15">
      <c r="A194" s="38">
        <v>97</v>
      </c>
      <c r="B194" s="21" t="s">
        <v>21</v>
      </c>
      <c r="C194" s="21">
        <f>[46]PARS_nsy_stat!B194</f>
        <v>3</v>
      </c>
      <c r="D194" s="21">
        <f>[46]PARS_nsy_stat!C194</f>
        <v>2</v>
      </c>
      <c r="E194" s="22">
        <f t="shared" ref="E194:F194" si="194">C194/(C194+C195)</f>
        <v>1</v>
      </c>
      <c r="F194" s="22">
        <f t="shared" si="194"/>
        <v>0.66666666666666663</v>
      </c>
      <c r="I194" s="38">
        <v>97</v>
      </c>
      <c r="J194" s="21" t="s">
        <v>21</v>
      </c>
      <c r="K194" s="22">
        <f t="shared" ref="K194:L255" si="195">E194</f>
        <v>1</v>
      </c>
      <c r="L194" s="22">
        <f t="shared" si="195"/>
        <v>0.66666666666666663</v>
      </c>
      <c r="P194" s="24"/>
      <c r="Q194" s="24"/>
      <c r="R194" s="24"/>
      <c r="S194" s="24"/>
    </row>
    <row r="195" spans="1:19" x14ac:dyDescent="0.15">
      <c r="A195" s="38"/>
      <c r="B195" s="21" t="s">
        <v>22</v>
      </c>
      <c r="C195" s="21">
        <f>[46]PARS_nsy_stat!B195</f>
        <v>0</v>
      </c>
      <c r="D195" s="21">
        <f>[46]PARS_nsy_stat!C195</f>
        <v>1</v>
      </c>
      <c r="E195" s="22">
        <f t="shared" ref="E195:F195" si="196">C195/(C194+C195)</f>
        <v>0</v>
      </c>
      <c r="F195" s="22">
        <f t="shared" si="196"/>
        <v>0.33333333333333331</v>
      </c>
      <c r="I195" s="38"/>
      <c r="J195" s="21" t="s">
        <v>22</v>
      </c>
      <c r="K195" s="22">
        <f t="shared" si="195"/>
        <v>0</v>
      </c>
      <c r="L195" s="22">
        <f t="shared" si="195"/>
        <v>0.33333333333333331</v>
      </c>
      <c r="P195" s="24"/>
      <c r="Q195" s="24"/>
      <c r="R195" s="24"/>
      <c r="S195" s="24"/>
    </row>
    <row r="196" spans="1:19" x14ac:dyDescent="0.15">
      <c r="A196" s="38">
        <v>98</v>
      </c>
      <c r="B196" s="21" t="s">
        <v>21</v>
      </c>
      <c r="C196" s="21">
        <f>[46]PARS_nsy_stat!B196</f>
        <v>3</v>
      </c>
      <c r="D196" s="21">
        <f>[46]PARS_nsy_stat!C196</f>
        <v>3</v>
      </c>
      <c r="E196" s="22">
        <f t="shared" ref="E196:F196" si="197">C196/(C196+C197)</f>
        <v>0.75</v>
      </c>
      <c r="F196" s="22">
        <f t="shared" si="197"/>
        <v>0.75</v>
      </c>
      <c r="I196" s="38">
        <v>98</v>
      </c>
      <c r="J196" s="21" t="s">
        <v>21</v>
      </c>
      <c r="K196" s="22">
        <f t="shared" si="195"/>
        <v>0.75</v>
      </c>
      <c r="L196" s="22">
        <f t="shared" si="195"/>
        <v>0.75</v>
      </c>
      <c r="P196" s="24"/>
      <c r="Q196" s="24"/>
      <c r="R196" s="24"/>
      <c r="S196" s="24"/>
    </row>
    <row r="197" spans="1:19" x14ac:dyDescent="0.15">
      <c r="A197" s="38"/>
      <c r="B197" s="21" t="s">
        <v>22</v>
      </c>
      <c r="C197" s="21">
        <f>[46]PARS_nsy_stat!B197</f>
        <v>1</v>
      </c>
      <c r="D197" s="21">
        <f>[46]PARS_nsy_stat!C197</f>
        <v>1</v>
      </c>
      <c r="E197" s="22">
        <f t="shared" ref="E197:F197" si="198">C197/(C196+C197)</f>
        <v>0.25</v>
      </c>
      <c r="F197" s="22">
        <f t="shared" si="198"/>
        <v>0.25</v>
      </c>
      <c r="I197" s="38"/>
      <c r="J197" s="21" t="s">
        <v>22</v>
      </c>
      <c r="K197" s="22">
        <f t="shared" si="195"/>
        <v>0.25</v>
      </c>
      <c r="L197" s="22">
        <f t="shared" si="195"/>
        <v>0.25</v>
      </c>
      <c r="P197" s="24"/>
      <c r="Q197" s="24"/>
      <c r="R197" s="24"/>
      <c r="S197" s="24"/>
    </row>
    <row r="198" spans="1:19" x14ac:dyDescent="0.15">
      <c r="A198" s="38">
        <v>99</v>
      </c>
      <c r="B198" s="21" t="s">
        <v>21</v>
      </c>
      <c r="C198" s="21">
        <f>[46]PARS_nsy_stat!B198</f>
        <v>5</v>
      </c>
      <c r="D198" s="21">
        <f>[46]PARS_nsy_stat!C198</f>
        <v>2</v>
      </c>
      <c r="E198" s="22">
        <f t="shared" ref="E198:F198" si="199">C198/(C198+C199)</f>
        <v>0.7142857142857143</v>
      </c>
      <c r="F198" s="22">
        <f t="shared" si="199"/>
        <v>1</v>
      </c>
      <c r="I198" s="38">
        <v>99</v>
      </c>
      <c r="J198" s="21" t="s">
        <v>21</v>
      </c>
      <c r="K198" s="22">
        <f t="shared" si="195"/>
        <v>0.7142857142857143</v>
      </c>
      <c r="L198" s="22">
        <f t="shared" si="195"/>
        <v>1</v>
      </c>
      <c r="P198" s="24"/>
      <c r="Q198" s="24"/>
      <c r="R198" s="24"/>
      <c r="S198" s="24"/>
    </row>
    <row r="199" spans="1:19" x14ac:dyDescent="0.15">
      <c r="A199" s="38"/>
      <c r="B199" s="21" t="s">
        <v>22</v>
      </c>
      <c r="C199" s="21">
        <f>[46]PARS_nsy_stat!B199</f>
        <v>2</v>
      </c>
      <c r="D199" s="21">
        <f>[46]PARS_nsy_stat!C199</f>
        <v>0</v>
      </c>
      <c r="E199" s="22">
        <f t="shared" ref="E199:F199" si="200">C199/(C198+C199)</f>
        <v>0.2857142857142857</v>
      </c>
      <c r="F199" s="22">
        <f t="shared" si="200"/>
        <v>0</v>
      </c>
      <c r="I199" s="38"/>
      <c r="J199" s="21" t="s">
        <v>22</v>
      </c>
      <c r="K199" s="22">
        <f t="shared" si="195"/>
        <v>0.2857142857142857</v>
      </c>
      <c r="L199" s="22">
        <f t="shared" si="195"/>
        <v>0</v>
      </c>
      <c r="P199" s="24"/>
      <c r="Q199" s="24"/>
      <c r="R199" s="24"/>
      <c r="S199" s="24"/>
    </row>
    <row r="200" spans="1:19" x14ac:dyDescent="0.15">
      <c r="A200" s="38">
        <v>100</v>
      </c>
      <c r="B200" s="21" t="s">
        <v>21</v>
      </c>
      <c r="C200" s="21">
        <f>[46]PARS_nsy_stat!B200</f>
        <v>4</v>
      </c>
      <c r="D200" s="21">
        <f>[46]PARS_nsy_stat!C200</f>
        <v>3</v>
      </c>
      <c r="E200" s="22">
        <f t="shared" ref="E200:F200" si="201">C200/(C200+C201)</f>
        <v>0.8</v>
      </c>
      <c r="F200" s="22">
        <f t="shared" si="201"/>
        <v>0.6</v>
      </c>
      <c r="I200" s="38">
        <v>100</v>
      </c>
      <c r="J200" s="21" t="s">
        <v>21</v>
      </c>
      <c r="K200" s="22">
        <f t="shared" si="195"/>
        <v>0.8</v>
      </c>
      <c r="L200" s="22">
        <f t="shared" si="195"/>
        <v>0.6</v>
      </c>
      <c r="P200" s="24"/>
      <c r="Q200" s="24"/>
      <c r="R200" s="24"/>
      <c r="S200" s="24"/>
    </row>
    <row r="201" spans="1:19" x14ac:dyDescent="0.15">
      <c r="A201" s="38"/>
      <c r="B201" s="21" t="s">
        <v>22</v>
      </c>
      <c r="C201" s="21">
        <f>[46]PARS_nsy_stat!B201</f>
        <v>1</v>
      </c>
      <c r="D201" s="21">
        <f>[46]PARS_nsy_stat!C201</f>
        <v>2</v>
      </c>
      <c r="E201" s="22">
        <f t="shared" ref="E201:F201" si="202">C201/(C200+C201)</f>
        <v>0.2</v>
      </c>
      <c r="F201" s="22">
        <f t="shared" si="202"/>
        <v>0.4</v>
      </c>
      <c r="I201" s="38"/>
      <c r="J201" s="21" t="s">
        <v>22</v>
      </c>
      <c r="K201" s="22">
        <f t="shared" si="195"/>
        <v>0.2</v>
      </c>
      <c r="L201" s="22">
        <f t="shared" si="195"/>
        <v>0.4</v>
      </c>
      <c r="P201" s="24"/>
      <c r="Q201" s="24"/>
      <c r="R201" s="24"/>
      <c r="S201" s="24"/>
    </row>
    <row r="202" spans="1:19" x14ac:dyDescent="0.15">
      <c r="A202" s="38">
        <v>101</v>
      </c>
      <c r="B202" s="21" t="s">
        <v>21</v>
      </c>
      <c r="C202" s="21">
        <f>[46]PARS_nsy_stat!B202</f>
        <v>1</v>
      </c>
      <c r="D202" s="21">
        <f>[46]PARS_nsy_stat!C202</f>
        <v>2</v>
      </c>
      <c r="E202" s="22">
        <f t="shared" ref="E202:F202" si="203">C202/(C202+C203)</f>
        <v>0.5</v>
      </c>
      <c r="F202" s="22">
        <f t="shared" si="203"/>
        <v>0.4</v>
      </c>
      <c r="I202" s="38">
        <v>101</v>
      </c>
      <c r="J202" s="21" t="s">
        <v>21</v>
      </c>
      <c r="K202" s="22">
        <f t="shared" si="195"/>
        <v>0.5</v>
      </c>
      <c r="L202" s="22">
        <f t="shared" si="195"/>
        <v>0.4</v>
      </c>
      <c r="P202" s="24"/>
      <c r="Q202" s="24"/>
      <c r="R202" s="24"/>
      <c r="S202" s="24"/>
    </row>
    <row r="203" spans="1:19" x14ac:dyDescent="0.15">
      <c r="A203" s="38"/>
      <c r="B203" s="21" t="s">
        <v>22</v>
      </c>
      <c r="C203" s="21">
        <f>[46]PARS_nsy_stat!B203</f>
        <v>1</v>
      </c>
      <c r="D203" s="21">
        <f>[46]PARS_nsy_stat!C203</f>
        <v>3</v>
      </c>
      <c r="E203" s="22">
        <f t="shared" ref="E203:F203" si="204">C203/(C202+C203)</f>
        <v>0.5</v>
      </c>
      <c r="F203" s="22">
        <f t="shared" si="204"/>
        <v>0.6</v>
      </c>
      <c r="I203" s="38"/>
      <c r="J203" s="21" t="s">
        <v>22</v>
      </c>
      <c r="K203" s="22">
        <f t="shared" si="195"/>
        <v>0.5</v>
      </c>
      <c r="L203" s="22">
        <f t="shared" si="195"/>
        <v>0.6</v>
      </c>
      <c r="P203" s="24"/>
      <c r="Q203" s="24"/>
      <c r="R203" s="24"/>
      <c r="S203" s="24"/>
    </row>
    <row r="204" spans="1:19" x14ac:dyDescent="0.15">
      <c r="A204" s="38">
        <v>102</v>
      </c>
      <c r="B204" s="21" t="s">
        <v>21</v>
      </c>
      <c r="C204" s="21">
        <f>[46]PARS_nsy_stat!B204</f>
        <v>9</v>
      </c>
      <c r="D204" s="21">
        <f>[46]PARS_nsy_stat!C204</f>
        <v>3</v>
      </c>
      <c r="E204" s="22">
        <f t="shared" ref="E204:F204" si="205">C204/(C204+C205)</f>
        <v>0.81818181818181823</v>
      </c>
      <c r="F204" s="22">
        <f t="shared" si="205"/>
        <v>0.5</v>
      </c>
      <c r="I204" s="38">
        <v>102</v>
      </c>
      <c r="J204" s="21" t="s">
        <v>21</v>
      </c>
      <c r="K204" s="22">
        <f t="shared" si="195"/>
        <v>0.81818181818181823</v>
      </c>
      <c r="L204" s="22">
        <f t="shared" si="195"/>
        <v>0.5</v>
      </c>
      <c r="P204" s="24"/>
      <c r="Q204" s="24"/>
      <c r="R204" s="24"/>
      <c r="S204" s="24"/>
    </row>
    <row r="205" spans="1:19" x14ac:dyDescent="0.15">
      <c r="A205" s="38"/>
      <c r="B205" s="21" t="s">
        <v>22</v>
      </c>
      <c r="C205" s="21">
        <f>[46]PARS_nsy_stat!B205</f>
        <v>2</v>
      </c>
      <c r="D205" s="21">
        <f>[46]PARS_nsy_stat!C205</f>
        <v>3</v>
      </c>
      <c r="E205" s="22">
        <f t="shared" ref="E205:F205" si="206">C205/(C204+C205)</f>
        <v>0.18181818181818182</v>
      </c>
      <c r="F205" s="22">
        <f t="shared" si="206"/>
        <v>0.5</v>
      </c>
      <c r="I205" s="38"/>
      <c r="J205" s="21" t="s">
        <v>22</v>
      </c>
      <c r="K205" s="22">
        <f t="shared" si="195"/>
        <v>0.18181818181818182</v>
      </c>
      <c r="L205" s="22">
        <f t="shared" si="195"/>
        <v>0.5</v>
      </c>
      <c r="P205" s="24"/>
      <c r="Q205" s="24"/>
      <c r="R205" s="24"/>
      <c r="S205" s="24"/>
    </row>
    <row r="206" spans="1:19" x14ac:dyDescent="0.15">
      <c r="A206" s="38">
        <v>103</v>
      </c>
      <c r="B206" s="21" t="s">
        <v>21</v>
      </c>
      <c r="C206" s="21">
        <f>[46]PARS_nsy_stat!B206</f>
        <v>9</v>
      </c>
      <c r="D206" s="21">
        <f>[46]PARS_nsy_stat!C206</f>
        <v>6</v>
      </c>
      <c r="E206" s="22">
        <f t="shared" ref="E206:F206" si="207">C206/(C206+C207)</f>
        <v>0.81818181818181823</v>
      </c>
      <c r="F206" s="22">
        <f t="shared" si="207"/>
        <v>0.5</v>
      </c>
      <c r="I206" s="38">
        <v>103</v>
      </c>
      <c r="J206" s="21" t="s">
        <v>21</v>
      </c>
      <c r="K206" s="22">
        <f t="shared" si="195"/>
        <v>0.81818181818181823</v>
      </c>
      <c r="L206" s="22">
        <f t="shared" si="195"/>
        <v>0.5</v>
      </c>
      <c r="P206" s="24"/>
      <c r="Q206" s="24"/>
      <c r="R206" s="24"/>
      <c r="S206" s="24"/>
    </row>
    <row r="207" spans="1:19" x14ac:dyDescent="0.15">
      <c r="A207" s="38"/>
      <c r="B207" s="21" t="s">
        <v>22</v>
      </c>
      <c r="C207" s="21">
        <f>[46]PARS_nsy_stat!B207</f>
        <v>2</v>
      </c>
      <c r="D207" s="21">
        <f>[46]PARS_nsy_stat!C207</f>
        <v>6</v>
      </c>
      <c r="E207" s="22">
        <f t="shared" ref="E207:F207" si="208">C207/(C206+C207)</f>
        <v>0.18181818181818182</v>
      </c>
      <c r="F207" s="22">
        <f t="shared" si="208"/>
        <v>0.5</v>
      </c>
      <c r="I207" s="38"/>
      <c r="J207" s="21" t="s">
        <v>22</v>
      </c>
      <c r="K207" s="22">
        <f t="shared" si="195"/>
        <v>0.18181818181818182</v>
      </c>
      <c r="L207" s="22">
        <f t="shared" si="195"/>
        <v>0.5</v>
      </c>
      <c r="P207" s="24"/>
      <c r="Q207" s="24"/>
      <c r="R207" s="24"/>
      <c r="S207" s="24"/>
    </row>
    <row r="208" spans="1:19" x14ac:dyDescent="0.15">
      <c r="A208" s="38">
        <v>104</v>
      </c>
      <c r="B208" s="21" t="s">
        <v>21</v>
      </c>
      <c r="C208" s="21">
        <f>[46]PARS_nsy_stat!B208</f>
        <v>1</v>
      </c>
      <c r="D208" s="21">
        <f>[46]PARS_nsy_stat!C208</f>
        <v>4</v>
      </c>
      <c r="E208" s="22">
        <f t="shared" ref="E208:F208" si="209">C208/(C208+C209)</f>
        <v>0.33333333333333331</v>
      </c>
      <c r="F208" s="22">
        <f t="shared" si="209"/>
        <v>0.5</v>
      </c>
      <c r="I208" s="38">
        <v>104</v>
      </c>
      <c r="J208" s="21" t="s">
        <v>21</v>
      </c>
      <c r="K208" s="22">
        <f t="shared" si="195"/>
        <v>0.33333333333333331</v>
      </c>
      <c r="L208" s="22">
        <f t="shared" si="195"/>
        <v>0.5</v>
      </c>
      <c r="P208" s="24"/>
      <c r="Q208" s="24"/>
      <c r="R208" s="24"/>
      <c r="S208" s="24"/>
    </row>
    <row r="209" spans="1:19" x14ac:dyDescent="0.15">
      <c r="A209" s="38"/>
      <c r="B209" s="21" t="s">
        <v>22</v>
      </c>
      <c r="C209" s="21">
        <f>[46]PARS_nsy_stat!B209</f>
        <v>2</v>
      </c>
      <c r="D209" s="21">
        <f>[46]PARS_nsy_stat!C209</f>
        <v>4</v>
      </c>
      <c r="E209" s="22">
        <f t="shared" ref="E209:F209" si="210">C209/(C208+C209)</f>
        <v>0.66666666666666663</v>
      </c>
      <c r="F209" s="22">
        <f t="shared" si="210"/>
        <v>0.5</v>
      </c>
      <c r="I209" s="38"/>
      <c r="J209" s="21" t="s">
        <v>22</v>
      </c>
      <c r="K209" s="22">
        <f t="shared" si="195"/>
        <v>0.66666666666666663</v>
      </c>
      <c r="L209" s="22">
        <f t="shared" si="195"/>
        <v>0.5</v>
      </c>
      <c r="P209" s="24"/>
      <c r="Q209" s="24"/>
      <c r="R209" s="24"/>
      <c r="S209" s="24"/>
    </row>
    <row r="210" spans="1:19" x14ac:dyDescent="0.15">
      <c r="A210" s="38">
        <v>105</v>
      </c>
      <c r="B210" s="21" t="s">
        <v>21</v>
      </c>
      <c r="C210" s="21">
        <f>[46]PARS_nsy_stat!B210</f>
        <v>2</v>
      </c>
      <c r="D210" s="21">
        <f>[46]PARS_nsy_stat!C210</f>
        <v>0</v>
      </c>
      <c r="E210" s="22">
        <f t="shared" ref="E210:F210" si="211">C210/(C210+C211)</f>
        <v>0.5</v>
      </c>
      <c r="F210" s="22">
        <f t="shared" si="211"/>
        <v>0</v>
      </c>
      <c r="I210" s="38">
        <v>105</v>
      </c>
      <c r="J210" s="21" t="s">
        <v>21</v>
      </c>
      <c r="K210" s="22">
        <f t="shared" si="195"/>
        <v>0.5</v>
      </c>
      <c r="L210" s="22">
        <f t="shared" si="195"/>
        <v>0</v>
      </c>
      <c r="P210" s="24"/>
      <c r="Q210" s="24"/>
      <c r="R210" s="24"/>
      <c r="S210" s="24"/>
    </row>
    <row r="211" spans="1:19" x14ac:dyDescent="0.15">
      <c r="A211" s="38"/>
      <c r="B211" s="21" t="s">
        <v>22</v>
      </c>
      <c r="C211" s="21">
        <f>[46]PARS_nsy_stat!B211</f>
        <v>2</v>
      </c>
      <c r="D211" s="21">
        <f>[46]PARS_nsy_stat!C211</f>
        <v>3</v>
      </c>
      <c r="E211" s="22">
        <f t="shared" ref="E211:F211" si="212">C211/(C210+C211)</f>
        <v>0.5</v>
      </c>
      <c r="F211" s="22">
        <f t="shared" si="212"/>
        <v>1</v>
      </c>
      <c r="I211" s="38"/>
      <c r="J211" s="21" t="s">
        <v>22</v>
      </c>
      <c r="K211" s="22">
        <f t="shared" si="195"/>
        <v>0.5</v>
      </c>
      <c r="L211" s="22">
        <f t="shared" si="195"/>
        <v>1</v>
      </c>
      <c r="P211" s="24"/>
      <c r="Q211" s="24"/>
      <c r="R211" s="24"/>
      <c r="S211" s="24"/>
    </row>
    <row r="212" spans="1:19" x14ac:dyDescent="0.15">
      <c r="A212" s="38">
        <v>106</v>
      </c>
      <c r="B212" s="21" t="s">
        <v>21</v>
      </c>
      <c r="C212" s="21">
        <f>[46]PARS_nsy_stat!B212</f>
        <v>5</v>
      </c>
      <c r="D212" s="21">
        <f>[46]PARS_nsy_stat!C212</f>
        <v>3</v>
      </c>
      <c r="E212" s="22">
        <f t="shared" ref="E212:F212" si="213">C212/(C212+C213)</f>
        <v>0.83333333333333337</v>
      </c>
      <c r="F212" s="22">
        <f t="shared" si="213"/>
        <v>0.75</v>
      </c>
      <c r="I212" s="38">
        <v>106</v>
      </c>
      <c r="J212" s="21" t="s">
        <v>21</v>
      </c>
      <c r="K212" s="22">
        <f t="shared" si="195"/>
        <v>0.83333333333333337</v>
      </c>
      <c r="L212" s="22">
        <f t="shared" si="195"/>
        <v>0.75</v>
      </c>
      <c r="P212" s="24"/>
      <c r="Q212" s="24"/>
      <c r="R212" s="24"/>
      <c r="S212" s="24"/>
    </row>
    <row r="213" spans="1:19" x14ac:dyDescent="0.15">
      <c r="A213" s="38"/>
      <c r="B213" s="21" t="s">
        <v>22</v>
      </c>
      <c r="C213" s="21">
        <f>[46]PARS_nsy_stat!B213</f>
        <v>1</v>
      </c>
      <c r="D213" s="21">
        <f>[46]PARS_nsy_stat!C213</f>
        <v>1</v>
      </c>
      <c r="E213" s="22">
        <f t="shared" ref="E213:F213" si="214">C213/(C212+C213)</f>
        <v>0.16666666666666666</v>
      </c>
      <c r="F213" s="22">
        <f t="shared" si="214"/>
        <v>0.25</v>
      </c>
      <c r="I213" s="38"/>
      <c r="J213" s="21" t="s">
        <v>22</v>
      </c>
      <c r="K213" s="22">
        <f t="shared" si="195"/>
        <v>0.16666666666666666</v>
      </c>
      <c r="L213" s="22">
        <f t="shared" si="195"/>
        <v>0.25</v>
      </c>
      <c r="P213" s="24"/>
      <c r="Q213" s="24"/>
      <c r="R213" s="24"/>
      <c r="S213" s="24"/>
    </row>
    <row r="214" spans="1:19" x14ac:dyDescent="0.15">
      <c r="A214" s="38">
        <v>107</v>
      </c>
      <c r="B214" s="21" t="s">
        <v>21</v>
      </c>
      <c r="C214" s="21">
        <f>[46]PARS_nsy_stat!B214</f>
        <v>3</v>
      </c>
      <c r="D214" s="21">
        <f>[46]PARS_nsy_stat!C214</f>
        <v>1</v>
      </c>
      <c r="E214" s="22">
        <f t="shared" ref="E214:F214" si="215">C214/(C214+C215)</f>
        <v>0.6</v>
      </c>
      <c r="F214" s="22">
        <f t="shared" si="215"/>
        <v>0.33333333333333331</v>
      </c>
      <c r="I214" s="38">
        <v>107</v>
      </c>
      <c r="J214" s="21" t="s">
        <v>21</v>
      </c>
      <c r="K214" s="22">
        <f t="shared" si="195"/>
        <v>0.6</v>
      </c>
      <c r="L214" s="22">
        <f t="shared" si="195"/>
        <v>0.33333333333333331</v>
      </c>
      <c r="P214" s="24"/>
      <c r="Q214" s="24"/>
      <c r="R214" s="24"/>
      <c r="S214" s="24"/>
    </row>
    <row r="215" spans="1:19" x14ac:dyDescent="0.15">
      <c r="A215" s="38"/>
      <c r="B215" s="21" t="s">
        <v>22</v>
      </c>
      <c r="C215" s="21">
        <f>[46]PARS_nsy_stat!B215</f>
        <v>2</v>
      </c>
      <c r="D215" s="21">
        <f>[46]PARS_nsy_stat!C215</f>
        <v>2</v>
      </c>
      <c r="E215" s="22">
        <f t="shared" ref="E215:F215" si="216">C215/(C214+C215)</f>
        <v>0.4</v>
      </c>
      <c r="F215" s="22">
        <f t="shared" si="216"/>
        <v>0.66666666666666663</v>
      </c>
      <c r="I215" s="38"/>
      <c r="J215" s="21" t="s">
        <v>22</v>
      </c>
      <c r="K215" s="22">
        <f t="shared" si="195"/>
        <v>0.4</v>
      </c>
      <c r="L215" s="22">
        <f t="shared" si="195"/>
        <v>0.66666666666666663</v>
      </c>
      <c r="P215" s="24"/>
      <c r="Q215" s="24"/>
      <c r="R215" s="24"/>
      <c r="S215" s="24"/>
    </row>
    <row r="216" spans="1:19" x14ac:dyDescent="0.15">
      <c r="A216" s="38">
        <v>108</v>
      </c>
      <c r="B216" s="21" t="s">
        <v>21</v>
      </c>
      <c r="C216" s="21">
        <f>[46]PARS_nsy_stat!B216</f>
        <v>0</v>
      </c>
      <c r="D216" s="21">
        <f>[46]PARS_nsy_stat!C216</f>
        <v>2</v>
      </c>
      <c r="E216" s="22">
        <f t="shared" ref="E216:F216" si="217">C216/(C216+C217)</f>
        <v>0</v>
      </c>
      <c r="F216" s="22">
        <f t="shared" si="217"/>
        <v>0.5</v>
      </c>
      <c r="I216" s="38">
        <v>108</v>
      </c>
      <c r="J216" s="21" t="s">
        <v>21</v>
      </c>
      <c r="K216" s="22">
        <f t="shared" si="195"/>
        <v>0</v>
      </c>
      <c r="L216" s="22">
        <f t="shared" si="195"/>
        <v>0.5</v>
      </c>
      <c r="P216" s="24"/>
      <c r="Q216" s="24"/>
      <c r="R216" s="24"/>
      <c r="S216" s="24"/>
    </row>
    <row r="217" spans="1:19" x14ac:dyDescent="0.15">
      <c r="A217" s="38"/>
      <c r="B217" s="21" t="s">
        <v>22</v>
      </c>
      <c r="C217" s="21">
        <f>[46]PARS_nsy_stat!B217</f>
        <v>1</v>
      </c>
      <c r="D217" s="21">
        <f>[46]PARS_nsy_stat!C217</f>
        <v>2</v>
      </c>
      <c r="E217" s="22">
        <f t="shared" ref="E217:F217" si="218">C217/(C216+C217)</f>
        <v>1</v>
      </c>
      <c r="F217" s="22">
        <f t="shared" si="218"/>
        <v>0.5</v>
      </c>
      <c r="I217" s="38"/>
      <c r="J217" s="21" t="s">
        <v>22</v>
      </c>
      <c r="K217" s="22">
        <f t="shared" si="195"/>
        <v>1</v>
      </c>
      <c r="L217" s="22">
        <f t="shared" si="195"/>
        <v>0.5</v>
      </c>
      <c r="P217" s="24"/>
      <c r="Q217" s="24"/>
      <c r="R217" s="24"/>
      <c r="S217" s="24"/>
    </row>
    <row r="218" spans="1:19" x14ac:dyDescent="0.15">
      <c r="A218" s="38">
        <v>109</v>
      </c>
      <c r="B218" s="21" t="s">
        <v>21</v>
      </c>
      <c r="C218" s="21">
        <f>[46]PARS_nsy_stat!B218</f>
        <v>1</v>
      </c>
      <c r="D218" s="21">
        <f>[46]PARS_nsy_stat!C218</f>
        <v>3</v>
      </c>
      <c r="E218" s="22">
        <f t="shared" ref="E218:F218" si="219">C218/(C218+C219)</f>
        <v>0.5</v>
      </c>
      <c r="F218" s="22">
        <f t="shared" si="219"/>
        <v>0.6</v>
      </c>
      <c r="I218" s="38">
        <v>109</v>
      </c>
      <c r="J218" s="21" t="s">
        <v>21</v>
      </c>
      <c r="K218" s="22">
        <f t="shared" si="195"/>
        <v>0.5</v>
      </c>
      <c r="L218" s="22">
        <f t="shared" si="195"/>
        <v>0.6</v>
      </c>
      <c r="P218" s="24"/>
      <c r="Q218" s="24"/>
      <c r="R218" s="24"/>
      <c r="S218" s="24"/>
    </row>
    <row r="219" spans="1:19" x14ac:dyDescent="0.15">
      <c r="A219" s="38"/>
      <c r="B219" s="21" t="s">
        <v>22</v>
      </c>
      <c r="C219" s="21">
        <f>[46]PARS_nsy_stat!B219</f>
        <v>1</v>
      </c>
      <c r="D219" s="21">
        <f>[46]PARS_nsy_stat!C219</f>
        <v>2</v>
      </c>
      <c r="E219" s="22">
        <f t="shared" ref="E219:F219" si="220">C219/(C218+C219)</f>
        <v>0.5</v>
      </c>
      <c r="F219" s="22">
        <f t="shared" si="220"/>
        <v>0.4</v>
      </c>
      <c r="I219" s="38"/>
      <c r="J219" s="21" t="s">
        <v>22</v>
      </c>
      <c r="K219" s="22">
        <f t="shared" si="195"/>
        <v>0.5</v>
      </c>
      <c r="L219" s="22">
        <f t="shared" si="195"/>
        <v>0.4</v>
      </c>
      <c r="P219" s="24"/>
      <c r="Q219" s="24"/>
      <c r="R219" s="24"/>
      <c r="S219" s="24"/>
    </row>
    <row r="220" spans="1:19" x14ac:dyDescent="0.15">
      <c r="A220" s="38">
        <v>110</v>
      </c>
      <c r="B220" s="21" t="s">
        <v>21</v>
      </c>
      <c r="C220" s="21">
        <f>[46]PARS_nsy_stat!B220</f>
        <v>4</v>
      </c>
      <c r="D220" s="21">
        <f>[46]PARS_nsy_stat!C220</f>
        <v>5</v>
      </c>
      <c r="E220" s="22">
        <f t="shared" ref="E220:F220" si="221">C220/(C220+C221)</f>
        <v>0.5714285714285714</v>
      </c>
      <c r="F220" s="22">
        <f t="shared" si="221"/>
        <v>0.7142857142857143</v>
      </c>
      <c r="I220" s="38">
        <v>110</v>
      </c>
      <c r="J220" s="21" t="s">
        <v>21</v>
      </c>
      <c r="K220" s="22">
        <f t="shared" si="195"/>
        <v>0.5714285714285714</v>
      </c>
      <c r="L220" s="22">
        <f t="shared" si="195"/>
        <v>0.7142857142857143</v>
      </c>
      <c r="P220" s="24"/>
      <c r="Q220" s="24"/>
      <c r="R220" s="24"/>
      <c r="S220" s="24"/>
    </row>
    <row r="221" spans="1:19" x14ac:dyDescent="0.15">
      <c r="A221" s="38"/>
      <c r="B221" s="21" t="s">
        <v>22</v>
      </c>
      <c r="C221" s="21">
        <f>[46]PARS_nsy_stat!B221</f>
        <v>3</v>
      </c>
      <c r="D221" s="21">
        <f>[46]PARS_nsy_stat!C221</f>
        <v>2</v>
      </c>
      <c r="E221" s="22">
        <f t="shared" ref="E221:F221" si="222">C221/(C220+C221)</f>
        <v>0.42857142857142855</v>
      </c>
      <c r="F221" s="22">
        <f t="shared" si="222"/>
        <v>0.2857142857142857</v>
      </c>
      <c r="I221" s="38"/>
      <c r="J221" s="21" t="s">
        <v>22</v>
      </c>
      <c r="K221" s="22">
        <f t="shared" si="195"/>
        <v>0.42857142857142855</v>
      </c>
      <c r="L221" s="22">
        <f t="shared" si="195"/>
        <v>0.2857142857142857</v>
      </c>
      <c r="P221" s="24"/>
      <c r="Q221" s="24"/>
      <c r="R221" s="24"/>
      <c r="S221" s="24"/>
    </row>
    <row r="222" spans="1:19" x14ac:dyDescent="0.15">
      <c r="A222" s="38">
        <v>111</v>
      </c>
      <c r="B222" s="21" t="s">
        <v>21</v>
      </c>
      <c r="C222" s="21">
        <f>[46]PARS_nsy_stat!B222</f>
        <v>2</v>
      </c>
      <c r="D222" s="21">
        <f>[46]PARS_nsy_stat!C222</f>
        <v>2</v>
      </c>
      <c r="E222" s="22">
        <f t="shared" ref="E222:F222" si="223">C222/(C222+C223)</f>
        <v>0.33333333333333331</v>
      </c>
      <c r="F222" s="22">
        <f t="shared" si="223"/>
        <v>0.66666666666666663</v>
      </c>
      <c r="I222" s="38">
        <v>111</v>
      </c>
      <c r="J222" s="21" t="s">
        <v>21</v>
      </c>
      <c r="K222" s="22">
        <f t="shared" si="195"/>
        <v>0.33333333333333331</v>
      </c>
      <c r="L222" s="22">
        <f t="shared" si="195"/>
        <v>0.66666666666666663</v>
      </c>
      <c r="P222" s="24"/>
      <c r="Q222" s="24"/>
      <c r="R222" s="24"/>
      <c r="S222" s="24"/>
    </row>
    <row r="223" spans="1:19" x14ac:dyDescent="0.15">
      <c r="A223" s="38"/>
      <c r="B223" s="21" t="s">
        <v>22</v>
      </c>
      <c r="C223" s="21">
        <f>[46]PARS_nsy_stat!B223</f>
        <v>4</v>
      </c>
      <c r="D223" s="21">
        <f>[46]PARS_nsy_stat!C223</f>
        <v>1</v>
      </c>
      <c r="E223" s="22">
        <f t="shared" ref="E223:F223" si="224">C223/(C222+C223)</f>
        <v>0.66666666666666663</v>
      </c>
      <c r="F223" s="22">
        <f t="shared" si="224"/>
        <v>0.33333333333333331</v>
      </c>
      <c r="I223" s="38"/>
      <c r="J223" s="21" t="s">
        <v>22</v>
      </c>
      <c r="K223" s="22">
        <f t="shared" si="195"/>
        <v>0.66666666666666663</v>
      </c>
      <c r="L223" s="22">
        <f t="shared" si="195"/>
        <v>0.33333333333333331</v>
      </c>
      <c r="P223" s="24"/>
      <c r="Q223" s="24"/>
      <c r="R223" s="24"/>
      <c r="S223" s="24"/>
    </row>
    <row r="224" spans="1:19" x14ac:dyDescent="0.15">
      <c r="A224" s="38">
        <v>112</v>
      </c>
      <c r="B224" s="21" t="s">
        <v>21</v>
      </c>
      <c r="C224" s="21">
        <f>[46]PARS_nsy_stat!B224</f>
        <v>5</v>
      </c>
      <c r="D224" s="21">
        <f>[46]PARS_nsy_stat!C224</f>
        <v>1</v>
      </c>
      <c r="E224" s="22">
        <f t="shared" ref="E224:F224" si="225">C224/(C224+C225)</f>
        <v>0.83333333333333337</v>
      </c>
      <c r="F224" s="22">
        <f t="shared" si="225"/>
        <v>0.33333333333333331</v>
      </c>
      <c r="I224" s="38">
        <v>112</v>
      </c>
      <c r="J224" s="21" t="s">
        <v>21</v>
      </c>
      <c r="K224" s="22">
        <f t="shared" si="195"/>
        <v>0.83333333333333337</v>
      </c>
      <c r="L224" s="22">
        <f t="shared" si="195"/>
        <v>0.33333333333333331</v>
      </c>
      <c r="P224" s="24"/>
      <c r="Q224" s="24"/>
      <c r="R224" s="24"/>
      <c r="S224" s="24"/>
    </row>
    <row r="225" spans="1:19" x14ac:dyDescent="0.15">
      <c r="A225" s="38"/>
      <c r="B225" s="21" t="s">
        <v>22</v>
      </c>
      <c r="C225" s="21">
        <f>[46]PARS_nsy_stat!B225</f>
        <v>1</v>
      </c>
      <c r="D225" s="21">
        <f>[46]PARS_nsy_stat!C225</f>
        <v>2</v>
      </c>
      <c r="E225" s="22">
        <f t="shared" ref="E225:F225" si="226">C225/(C224+C225)</f>
        <v>0.16666666666666666</v>
      </c>
      <c r="F225" s="22">
        <f t="shared" si="226"/>
        <v>0.66666666666666663</v>
      </c>
      <c r="I225" s="38"/>
      <c r="J225" s="21" t="s">
        <v>22</v>
      </c>
      <c r="K225" s="22">
        <f t="shared" si="195"/>
        <v>0.16666666666666666</v>
      </c>
      <c r="L225" s="22">
        <f t="shared" si="195"/>
        <v>0.66666666666666663</v>
      </c>
      <c r="P225" s="24"/>
      <c r="Q225" s="24"/>
      <c r="R225" s="24"/>
      <c r="S225" s="24"/>
    </row>
    <row r="226" spans="1:19" x14ac:dyDescent="0.15">
      <c r="A226" s="38">
        <v>113</v>
      </c>
      <c r="B226" s="21" t="s">
        <v>21</v>
      </c>
      <c r="C226" s="21">
        <f>[46]PARS_nsy_stat!B226</f>
        <v>4</v>
      </c>
      <c r="D226" s="21">
        <f>[46]PARS_nsy_stat!C226</f>
        <v>7</v>
      </c>
      <c r="E226" s="22">
        <f t="shared" ref="E226:F226" si="227">C226/(C226+C227)</f>
        <v>0.5</v>
      </c>
      <c r="F226" s="22">
        <f t="shared" si="227"/>
        <v>0.63636363636363635</v>
      </c>
      <c r="I226" s="38">
        <v>113</v>
      </c>
      <c r="J226" s="21" t="s">
        <v>21</v>
      </c>
      <c r="K226" s="22">
        <f t="shared" si="195"/>
        <v>0.5</v>
      </c>
      <c r="L226" s="22">
        <f t="shared" si="195"/>
        <v>0.63636363636363635</v>
      </c>
      <c r="P226" s="24"/>
      <c r="Q226" s="24"/>
      <c r="R226" s="24"/>
      <c r="S226" s="24"/>
    </row>
    <row r="227" spans="1:19" x14ac:dyDescent="0.15">
      <c r="A227" s="38"/>
      <c r="B227" s="21" t="s">
        <v>22</v>
      </c>
      <c r="C227" s="21">
        <f>[46]PARS_nsy_stat!B227</f>
        <v>4</v>
      </c>
      <c r="D227" s="21">
        <f>[46]PARS_nsy_stat!C227</f>
        <v>4</v>
      </c>
      <c r="E227" s="22">
        <f t="shared" ref="E227:F227" si="228">C227/(C226+C227)</f>
        <v>0.5</v>
      </c>
      <c r="F227" s="22">
        <f t="shared" si="228"/>
        <v>0.36363636363636365</v>
      </c>
      <c r="I227" s="38"/>
      <c r="J227" s="21" t="s">
        <v>22</v>
      </c>
      <c r="K227" s="22">
        <f t="shared" si="195"/>
        <v>0.5</v>
      </c>
      <c r="L227" s="22">
        <f t="shared" si="195"/>
        <v>0.36363636363636365</v>
      </c>
      <c r="P227" s="24"/>
      <c r="Q227" s="24"/>
      <c r="R227" s="24"/>
      <c r="S227" s="24"/>
    </row>
    <row r="228" spans="1:19" x14ac:dyDescent="0.15">
      <c r="A228" s="38">
        <v>114</v>
      </c>
      <c r="B228" s="21" t="s">
        <v>21</v>
      </c>
      <c r="C228" s="21">
        <f>[46]PARS_nsy_stat!B228</f>
        <v>5</v>
      </c>
      <c r="D228" s="21">
        <f>[46]PARS_nsy_stat!C228</f>
        <v>6</v>
      </c>
      <c r="E228" s="22">
        <f t="shared" ref="E228:F228" si="229">C228/(C228+C229)</f>
        <v>0.41666666666666669</v>
      </c>
      <c r="F228" s="22">
        <f t="shared" si="229"/>
        <v>0.6</v>
      </c>
      <c r="I228" s="38">
        <v>114</v>
      </c>
      <c r="J228" s="21" t="s">
        <v>21</v>
      </c>
      <c r="K228" s="22">
        <f t="shared" si="195"/>
        <v>0.41666666666666669</v>
      </c>
      <c r="L228" s="22">
        <f t="shared" si="195"/>
        <v>0.6</v>
      </c>
      <c r="P228" s="24"/>
      <c r="Q228" s="24"/>
      <c r="R228" s="24"/>
      <c r="S228" s="24"/>
    </row>
    <row r="229" spans="1:19" x14ac:dyDescent="0.15">
      <c r="A229" s="38"/>
      <c r="B229" s="21" t="s">
        <v>22</v>
      </c>
      <c r="C229" s="21">
        <f>[46]PARS_nsy_stat!B229</f>
        <v>7</v>
      </c>
      <c r="D229" s="21">
        <f>[46]PARS_nsy_stat!C229</f>
        <v>4</v>
      </c>
      <c r="E229" s="22">
        <f t="shared" ref="E229:F229" si="230">C229/(C228+C229)</f>
        <v>0.58333333333333337</v>
      </c>
      <c r="F229" s="22">
        <f t="shared" si="230"/>
        <v>0.4</v>
      </c>
      <c r="I229" s="38"/>
      <c r="J229" s="21" t="s">
        <v>22</v>
      </c>
      <c r="K229" s="22">
        <f t="shared" si="195"/>
        <v>0.58333333333333337</v>
      </c>
      <c r="L229" s="22">
        <f t="shared" si="195"/>
        <v>0.4</v>
      </c>
      <c r="P229" s="24"/>
      <c r="Q229" s="24"/>
      <c r="R229" s="24"/>
      <c r="S229" s="24"/>
    </row>
    <row r="230" spans="1:19" x14ac:dyDescent="0.15">
      <c r="A230" s="38">
        <v>115</v>
      </c>
      <c r="B230" s="21" t="s">
        <v>21</v>
      </c>
      <c r="C230" s="21">
        <f>[46]PARS_nsy_stat!B230</f>
        <v>1</v>
      </c>
      <c r="D230" s="21">
        <f>[46]PARS_nsy_stat!C230</f>
        <v>2</v>
      </c>
      <c r="E230" s="22">
        <f t="shared" ref="E230:F230" si="231">C230/(C230+C231)</f>
        <v>0.25</v>
      </c>
      <c r="F230" s="22">
        <f t="shared" si="231"/>
        <v>0.33333333333333331</v>
      </c>
      <c r="I230" s="38">
        <v>115</v>
      </c>
      <c r="J230" s="21" t="s">
        <v>21</v>
      </c>
      <c r="K230" s="22">
        <f t="shared" si="195"/>
        <v>0.25</v>
      </c>
      <c r="L230" s="22">
        <f t="shared" si="195"/>
        <v>0.33333333333333331</v>
      </c>
      <c r="P230" s="24"/>
      <c r="Q230" s="24"/>
      <c r="R230" s="24"/>
      <c r="S230" s="24"/>
    </row>
    <row r="231" spans="1:19" x14ac:dyDescent="0.15">
      <c r="A231" s="38"/>
      <c r="B231" s="21" t="s">
        <v>22</v>
      </c>
      <c r="C231" s="21">
        <f>[46]PARS_nsy_stat!B231</f>
        <v>3</v>
      </c>
      <c r="D231" s="21">
        <f>[46]PARS_nsy_stat!C231</f>
        <v>4</v>
      </c>
      <c r="E231" s="22">
        <f t="shared" ref="E231:F231" si="232">C231/(C230+C231)</f>
        <v>0.75</v>
      </c>
      <c r="F231" s="22">
        <f t="shared" si="232"/>
        <v>0.66666666666666663</v>
      </c>
      <c r="I231" s="38"/>
      <c r="J231" s="21" t="s">
        <v>22</v>
      </c>
      <c r="K231" s="22">
        <f t="shared" si="195"/>
        <v>0.75</v>
      </c>
      <c r="L231" s="22">
        <f t="shared" si="195"/>
        <v>0.66666666666666663</v>
      </c>
      <c r="P231" s="24"/>
      <c r="Q231" s="24"/>
      <c r="R231" s="24"/>
      <c r="S231" s="24"/>
    </row>
    <row r="232" spans="1:19" x14ac:dyDescent="0.15">
      <c r="A232" s="38">
        <v>116</v>
      </c>
      <c r="B232" s="21" t="s">
        <v>21</v>
      </c>
      <c r="C232" s="21">
        <f>[46]PARS_nsy_stat!B232</f>
        <v>3</v>
      </c>
      <c r="D232" s="21">
        <f>[46]PARS_nsy_stat!C232</f>
        <v>3</v>
      </c>
      <c r="E232" s="22">
        <f t="shared" ref="E232:F232" si="233">C232/(C232+C233)</f>
        <v>0.375</v>
      </c>
      <c r="F232" s="22">
        <f t="shared" si="233"/>
        <v>0.6</v>
      </c>
      <c r="I232" s="38">
        <v>116</v>
      </c>
      <c r="J232" s="21" t="s">
        <v>21</v>
      </c>
      <c r="K232" s="22">
        <f t="shared" si="195"/>
        <v>0.375</v>
      </c>
      <c r="L232" s="22">
        <f t="shared" si="195"/>
        <v>0.6</v>
      </c>
      <c r="P232" s="24"/>
      <c r="Q232" s="24"/>
      <c r="R232" s="24"/>
      <c r="S232" s="24"/>
    </row>
    <row r="233" spans="1:19" x14ac:dyDescent="0.15">
      <c r="A233" s="38"/>
      <c r="B233" s="21" t="s">
        <v>22</v>
      </c>
      <c r="C233" s="21">
        <f>[46]PARS_nsy_stat!B233</f>
        <v>5</v>
      </c>
      <c r="D233" s="21">
        <f>[46]PARS_nsy_stat!C233</f>
        <v>2</v>
      </c>
      <c r="E233" s="22">
        <f t="shared" ref="E233:F233" si="234">C233/(C232+C233)</f>
        <v>0.625</v>
      </c>
      <c r="F233" s="22">
        <f t="shared" si="234"/>
        <v>0.4</v>
      </c>
      <c r="I233" s="38"/>
      <c r="J233" s="21" t="s">
        <v>22</v>
      </c>
      <c r="K233" s="22">
        <f t="shared" si="195"/>
        <v>0.625</v>
      </c>
      <c r="L233" s="22">
        <f t="shared" si="195"/>
        <v>0.4</v>
      </c>
      <c r="P233" s="24"/>
      <c r="Q233" s="24"/>
      <c r="R233" s="24"/>
      <c r="S233" s="24"/>
    </row>
    <row r="234" spans="1:19" x14ac:dyDescent="0.15">
      <c r="A234" s="38">
        <v>117</v>
      </c>
      <c r="B234" s="21" t="s">
        <v>21</v>
      </c>
      <c r="C234" s="21">
        <f>[46]PARS_nsy_stat!B234</f>
        <v>5</v>
      </c>
      <c r="D234" s="21">
        <f>[46]PARS_nsy_stat!C234</f>
        <v>3</v>
      </c>
      <c r="E234" s="22">
        <f t="shared" ref="E234:F234" si="235">C234/(C234+C235)</f>
        <v>0.83333333333333337</v>
      </c>
      <c r="F234" s="22">
        <f t="shared" si="235"/>
        <v>1</v>
      </c>
      <c r="I234" s="38">
        <v>117</v>
      </c>
      <c r="J234" s="21" t="s">
        <v>21</v>
      </c>
      <c r="K234" s="22">
        <f t="shared" si="195"/>
        <v>0.83333333333333337</v>
      </c>
      <c r="L234" s="22">
        <f t="shared" si="195"/>
        <v>1</v>
      </c>
      <c r="P234" s="24"/>
      <c r="Q234" s="24"/>
      <c r="R234" s="24"/>
      <c r="S234" s="24"/>
    </row>
    <row r="235" spans="1:19" x14ac:dyDescent="0.15">
      <c r="A235" s="38"/>
      <c r="B235" s="21" t="s">
        <v>22</v>
      </c>
      <c r="C235" s="21">
        <f>[46]PARS_nsy_stat!B235</f>
        <v>1</v>
      </c>
      <c r="D235" s="21">
        <f>[46]PARS_nsy_stat!C235</f>
        <v>0</v>
      </c>
      <c r="E235" s="22">
        <f t="shared" ref="E235:F235" si="236">C235/(C234+C235)</f>
        <v>0.16666666666666666</v>
      </c>
      <c r="F235" s="22">
        <f t="shared" si="236"/>
        <v>0</v>
      </c>
      <c r="I235" s="38"/>
      <c r="J235" s="21" t="s">
        <v>22</v>
      </c>
      <c r="K235" s="22">
        <f t="shared" si="195"/>
        <v>0.16666666666666666</v>
      </c>
      <c r="L235" s="22">
        <f t="shared" si="195"/>
        <v>0</v>
      </c>
      <c r="P235" s="24"/>
      <c r="Q235" s="24"/>
      <c r="R235" s="24"/>
      <c r="S235" s="24"/>
    </row>
    <row r="236" spans="1:19" x14ac:dyDescent="0.15">
      <c r="A236" s="38">
        <v>118</v>
      </c>
      <c r="B236" s="21" t="s">
        <v>21</v>
      </c>
      <c r="C236" s="21">
        <f>[46]PARS_nsy_stat!B236</f>
        <v>10</v>
      </c>
      <c r="D236" s="21">
        <f>[46]PARS_nsy_stat!C236</f>
        <v>1</v>
      </c>
      <c r="E236" s="22">
        <f t="shared" ref="E236:F236" si="237">C236/(C236+C237)</f>
        <v>0.7142857142857143</v>
      </c>
      <c r="F236" s="22">
        <f t="shared" si="237"/>
        <v>0.33333333333333331</v>
      </c>
      <c r="I236" s="38">
        <v>118</v>
      </c>
      <c r="J236" s="21" t="s">
        <v>21</v>
      </c>
      <c r="K236" s="22">
        <f t="shared" si="195"/>
        <v>0.7142857142857143</v>
      </c>
      <c r="L236" s="22">
        <f t="shared" si="195"/>
        <v>0.33333333333333331</v>
      </c>
      <c r="P236" s="24"/>
      <c r="Q236" s="24"/>
      <c r="R236" s="24"/>
      <c r="S236" s="24"/>
    </row>
    <row r="237" spans="1:19" x14ac:dyDescent="0.15">
      <c r="A237" s="38"/>
      <c r="B237" s="21" t="s">
        <v>22</v>
      </c>
      <c r="C237" s="21">
        <f>[46]PARS_nsy_stat!B237</f>
        <v>4</v>
      </c>
      <c r="D237" s="21">
        <f>[46]PARS_nsy_stat!C237</f>
        <v>2</v>
      </c>
      <c r="E237" s="22">
        <f t="shared" ref="E237:F237" si="238">C237/(C236+C237)</f>
        <v>0.2857142857142857</v>
      </c>
      <c r="F237" s="22">
        <f t="shared" si="238"/>
        <v>0.66666666666666663</v>
      </c>
      <c r="I237" s="38"/>
      <c r="J237" s="21" t="s">
        <v>22</v>
      </c>
      <c r="K237" s="22">
        <f t="shared" si="195"/>
        <v>0.2857142857142857</v>
      </c>
      <c r="L237" s="22">
        <f t="shared" si="195"/>
        <v>0.66666666666666663</v>
      </c>
      <c r="P237" s="24"/>
      <c r="Q237" s="24"/>
      <c r="R237" s="24"/>
      <c r="S237" s="24"/>
    </row>
    <row r="238" spans="1:19" x14ac:dyDescent="0.15">
      <c r="A238" s="38">
        <v>119</v>
      </c>
      <c r="B238" s="21" t="s">
        <v>21</v>
      </c>
      <c r="C238" s="21">
        <f>[46]PARS_nsy_stat!B238</f>
        <v>12</v>
      </c>
      <c r="D238" s="21">
        <f>[46]PARS_nsy_stat!C238</f>
        <v>5</v>
      </c>
      <c r="E238" s="22">
        <f t="shared" ref="E238:F238" si="239">C238/(C238+C239)</f>
        <v>0.8</v>
      </c>
      <c r="F238" s="22">
        <f t="shared" si="239"/>
        <v>0.625</v>
      </c>
      <c r="I238" s="38">
        <v>119</v>
      </c>
      <c r="J238" s="21" t="s">
        <v>21</v>
      </c>
      <c r="K238" s="22">
        <f t="shared" si="195"/>
        <v>0.8</v>
      </c>
      <c r="L238" s="22">
        <f t="shared" si="195"/>
        <v>0.625</v>
      </c>
      <c r="P238" s="24"/>
      <c r="Q238" s="24"/>
      <c r="R238" s="24"/>
      <c r="S238" s="24"/>
    </row>
    <row r="239" spans="1:19" x14ac:dyDescent="0.15">
      <c r="A239" s="38"/>
      <c r="B239" s="21" t="s">
        <v>22</v>
      </c>
      <c r="C239" s="21">
        <f>[46]PARS_nsy_stat!B239</f>
        <v>3</v>
      </c>
      <c r="D239" s="21">
        <f>[46]PARS_nsy_stat!C239</f>
        <v>3</v>
      </c>
      <c r="E239" s="22">
        <f t="shared" ref="E239:F239" si="240">C239/(C238+C239)</f>
        <v>0.2</v>
      </c>
      <c r="F239" s="22">
        <f t="shared" si="240"/>
        <v>0.375</v>
      </c>
      <c r="I239" s="38"/>
      <c r="J239" s="21" t="s">
        <v>22</v>
      </c>
      <c r="K239" s="22">
        <f t="shared" si="195"/>
        <v>0.2</v>
      </c>
      <c r="L239" s="22">
        <f t="shared" si="195"/>
        <v>0.375</v>
      </c>
      <c r="P239" s="24"/>
      <c r="Q239" s="24"/>
      <c r="R239" s="24"/>
      <c r="S239" s="24"/>
    </row>
    <row r="240" spans="1:19" x14ac:dyDescent="0.15">
      <c r="A240" s="38">
        <v>120</v>
      </c>
      <c r="B240" s="21" t="s">
        <v>21</v>
      </c>
      <c r="C240" s="21">
        <f>[46]PARS_nsy_stat!B240</f>
        <v>3</v>
      </c>
      <c r="D240" s="21">
        <f>[46]PARS_nsy_stat!C240</f>
        <v>1</v>
      </c>
      <c r="E240" s="22">
        <f t="shared" ref="E240:F240" si="241">C240/(C240+C241)</f>
        <v>0.6</v>
      </c>
      <c r="F240" s="22">
        <f t="shared" si="241"/>
        <v>0.16666666666666666</v>
      </c>
      <c r="I240" s="38">
        <v>120</v>
      </c>
      <c r="J240" s="21" t="s">
        <v>21</v>
      </c>
      <c r="K240" s="22">
        <f t="shared" si="195"/>
        <v>0.6</v>
      </c>
      <c r="L240" s="22">
        <f t="shared" si="195"/>
        <v>0.16666666666666666</v>
      </c>
      <c r="P240" s="24"/>
      <c r="Q240" s="24"/>
      <c r="R240" s="24"/>
      <c r="S240" s="24"/>
    </row>
    <row r="241" spans="1:19" x14ac:dyDescent="0.15">
      <c r="A241" s="38"/>
      <c r="B241" s="21" t="s">
        <v>22</v>
      </c>
      <c r="C241" s="21">
        <f>[46]PARS_nsy_stat!B241</f>
        <v>2</v>
      </c>
      <c r="D241" s="21">
        <f>[46]PARS_nsy_stat!C241</f>
        <v>5</v>
      </c>
      <c r="E241" s="22">
        <f t="shared" ref="E241:F241" si="242">C241/(C240+C241)</f>
        <v>0.4</v>
      </c>
      <c r="F241" s="22">
        <f t="shared" si="242"/>
        <v>0.83333333333333337</v>
      </c>
      <c r="I241" s="38"/>
      <c r="J241" s="21" t="s">
        <v>22</v>
      </c>
      <c r="K241" s="22">
        <f t="shared" si="195"/>
        <v>0.4</v>
      </c>
      <c r="L241" s="22">
        <f t="shared" si="195"/>
        <v>0.83333333333333337</v>
      </c>
      <c r="P241" s="24"/>
      <c r="Q241" s="24"/>
      <c r="R241" s="24"/>
      <c r="S241" s="24"/>
    </row>
    <row r="242" spans="1:19" x14ac:dyDescent="0.15">
      <c r="A242" s="38">
        <v>121</v>
      </c>
      <c r="B242" s="21" t="s">
        <v>21</v>
      </c>
      <c r="C242" s="21">
        <f>[46]PARS_nsy_stat!B242</f>
        <v>4</v>
      </c>
      <c r="D242" s="21">
        <f>[46]PARS_nsy_stat!C242</f>
        <v>3</v>
      </c>
      <c r="E242" s="22">
        <f t="shared" ref="E242:F242" si="243">C242/(C242+C243)</f>
        <v>0.5</v>
      </c>
      <c r="F242" s="22">
        <f t="shared" si="243"/>
        <v>0.33333333333333331</v>
      </c>
      <c r="I242" s="38">
        <v>121</v>
      </c>
      <c r="J242" s="21" t="s">
        <v>21</v>
      </c>
      <c r="K242" s="22">
        <f t="shared" si="195"/>
        <v>0.5</v>
      </c>
      <c r="L242" s="22">
        <f t="shared" si="195"/>
        <v>0.33333333333333331</v>
      </c>
      <c r="P242" s="24"/>
      <c r="Q242" s="24"/>
      <c r="R242" s="24"/>
      <c r="S242" s="24"/>
    </row>
    <row r="243" spans="1:19" x14ac:dyDescent="0.15">
      <c r="A243" s="38"/>
      <c r="B243" s="21" t="s">
        <v>22</v>
      </c>
      <c r="C243" s="21">
        <f>[46]PARS_nsy_stat!B243</f>
        <v>4</v>
      </c>
      <c r="D243" s="21">
        <f>[46]PARS_nsy_stat!C243</f>
        <v>6</v>
      </c>
      <c r="E243" s="22">
        <f t="shared" ref="E243:F243" si="244">C243/(C242+C243)</f>
        <v>0.5</v>
      </c>
      <c r="F243" s="22">
        <f t="shared" si="244"/>
        <v>0.66666666666666663</v>
      </c>
      <c r="I243" s="38"/>
      <c r="J243" s="21" t="s">
        <v>22</v>
      </c>
      <c r="K243" s="22">
        <f t="shared" si="195"/>
        <v>0.5</v>
      </c>
      <c r="L243" s="22">
        <f t="shared" si="195"/>
        <v>0.66666666666666663</v>
      </c>
      <c r="P243" s="24"/>
      <c r="Q243" s="24"/>
      <c r="R243" s="24"/>
      <c r="S243" s="24"/>
    </row>
    <row r="244" spans="1:19" x14ac:dyDescent="0.15">
      <c r="A244" s="38">
        <v>122</v>
      </c>
      <c r="B244" s="21" t="s">
        <v>21</v>
      </c>
      <c r="C244" s="21">
        <f>[46]PARS_nsy_stat!B244</f>
        <v>15</v>
      </c>
      <c r="D244" s="21">
        <f>[46]PARS_nsy_stat!C244</f>
        <v>2</v>
      </c>
      <c r="E244" s="22">
        <f t="shared" ref="E244:F244" si="245">C244/(C244+C245)</f>
        <v>0.7142857142857143</v>
      </c>
      <c r="F244" s="22">
        <f t="shared" si="245"/>
        <v>0.4</v>
      </c>
      <c r="I244" s="38">
        <v>122</v>
      </c>
      <c r="J244" s="21" t="s">
        <v>21</v>
      </c>
      <c r="K244" s="22">
        <f t="shared" si="195"/>
        <v>0.7142857142857143</v>
      </c>
      <c r="L244" s="22">
        <f t="shared" si="195"/>
        <v>0.4</v>
      </c>
      <c r="P244" s="24"/>
      <c r="Q244" s="24"/>
      <c r="R244" s="24"/>
      <c r="S244" s="24"/>
    </row>
    <row r="245" spans="1:19" x14ac:dyDescent="0.15">
      <c r="A245" s="38"/>
      <c r="B245" s="21" t="s">
        <v>22</v>
      </c>
      <c r="C245" s="21">
        <f>[46]PARS_nsy_stat!B245</f>
        <v>6</v>
      </c>
      <c r="D245" s="21">
        <f>[46]PARS_nsy_stat!C245</f>
        <v>3</v>
      </c>
      <c r="E245" s="22">
        <f t="shared" ref="E245:F245" si="246">C245/(C244+C245)</f>
        <v>0.2857142857142857</v>
      </c>
      <c r="F245" s="22">
        <f t="shared" si="246"/>
        <v>0.6</v>
      </c>
      <c r="I245" s="38"/>
      <c r="J245" s="21" t="s">
        <v>22</v>
      </c>
      <c r="K245" s="22">
        <f t="shared" si="195"/>
        <v>0.2857142857142857</v>
      </c>
      <c r="L245" s="22">
        <f t="shared" si="195"/>
        <v>0.6</v>
      </c>
      <c r="P245" s="24"/>
      <c r="Q245" s="24"/>
      <c r="R245" s="24"/>
      <c r="S245" s="24"/>
    </row>
    <row r="246" spans="1:19" x14ac:dyDescent="0.15">
      <c r="A246" s="38">
        <v>123</v>
      </c>
      <c r="B246" s="21" t="s">
        <v>21</v>
      </c>
      <c r="C246" s="21">
        <f>[46]PARS_nsy_stat!B246</f>
        <v>8</v>
      </c>
      <c r="D246" s="21">
        <f>[46]PARS_nsy_stat!C246</f>
        <v>6</v>
      </c>
      <c r="E246" s="22">
        <f t="shared" ref="E246:F246" si="247">C246/(C246+C247)</f>
        <v>0.42105263157894735</v>
      </c>
      <c r="F246" s="22">
        <f t="shared" si="247"/>
        <v>0.54545454545454541</v>
      </c>
      <c r="I246" s="38">
        <v>123</v>
      </c>
      <c r="J246" s="21" t="s">
        <v>21</v>
      </c>
      <c r="K246" s="22">
        <f t="shared" si="195"/>
        <v>0.42105263157894735</v>
      </c>
      <c r="L246" s="22">
        <f t="shared" si="195"/>
        <v>0.54545454545454541</v>
      </c>
      <c r="P246" s="24"/>
      <c r="Q246" s="24"/>
      <c r="R246" s="24"/>
      <c r="S246" s="24"/>
    </row>
    <row r="247" spans="1:19" x14ac:dyDescent="0.15">
      <c r="A247" s="38"/>
      <c r="B247" s="21" t="s">
        <v>22</v>
      </c>
      <c r="C247" s="21">
        <f>[46]PARS_nsy_stat!B247</f>
        <v>11</v>
      </c>
      <c r="D247" s="21">
        <f>[46]PARS_nsy_stat!C247</f>
        <v>5</v>
      </c>
      <c r="E247" s="22">
        <f t="shared" ref="E247:F247" si="248">C247/(C246+C247)</f>
        <v>0.57894736842105265</v>
      </c>
      <c r="F247" s="22">
        <f t="shared" si="248"/>
        <v>0.45454545454545453</v>
      </c>
      <c r="I247" s="38"/>
      <c r="J247" s="21" t="s">
        <v>22</v>
      </c>
      <c r="K247" s="22">
        <f t="shared" si="195"/>
        <v>0.57894736842105265</v>
      </c>
      <c r="L247" s="22">
        <f t="shared" si="195"/>
        <v>0.45454545454545453</v>
      </c>
      <c r="P247" s="24"/>
      <c r="Q247" s="24"/>
      <c r="R247" s="24"/>
      <c r="S247" s="24"/>
    </row>
    <row r="248" spans="1:19" x14ac:dyDescent="0.15">
      <c r="A248" s="38">
        <v>124</v>
      </c>
      <c r="B248" s="21" t="s">
        <v>21</v>
      </c>
      <c r="C248" s="21">
        <f>[46]PARS_nsy_stat!B248</f>
        <v>18</v>
      </c>
      <c r="D248" s="21">
        <f>[46]PARS_nsy_stat!C248</f>
        <v>4</v>
      </c>
      <c r="E248" s="22">
        <f t="shared" ref="E248:F248" si="249">C248/(C248+C249)</f>
        <v>0.5625</v>
      </c>
      <c r="F248" s="22">
        <f t="shared" si="249"/>
        <v>0.44444444444444442</v>
      </c>
      <c r="I248" s="38">
        <v>124</v>
      </c>
      <c r="J248" s="21" t="s">
        <v>21</v>
      </c>
      <c r="K248" s="22">
        <f t="shared" si="195"/>
        <v>0.5625</v>
      </c>
      <c r="L248" s="22">
        <f t="shared" si="195"/>
        <v>0.44444444444444442</v>
      </c>
      <c r="P248" s="24"/>
      <c r="Q248" s="24"/>
      <c r="R248" s="24"/>
      <c r="S248" s="24"/>
    </row>
    <row r="249" spans="1:19" x14ac:dyDescent="0.15">
      <c r="A249" s="38"/>
      <c r="B249" s="21" t="s">
        <v>22</v>
      </c>
      <c r="C249" s="21">
        <f>[46]PARS_nsy_stat!B249</f>
        <v>14</v>
      </c>
      <c r="D249" s="21">
        <f>[46]PARS_nsy_stat!C249</f>
        <v>5</v>
      </c>
      <c r="E249" s="22">
        <f t="shared" ref="E249:F249" si="250">C249/(C248+C249)</f>
        <v>0.4375</v>
      </c>
      <c r="F249" s="22">
        <f t="shared" si="250"/>
        <v>0.55555555555555558</v>
      </c>
      <c r="I249" s="38"/>
      <c r="J249" s="21" t="s">
        <v>22</v>
      </c>
      <c r="K249" s="22">
        <f t="shared" si="195"/>
        <v>0.4375</v>
      </c>
      <c r="L249" s="22">
        <f t="shared" si="195"/>
        <v>0.55555555555555558</v>
      </c>
      <c r="P249" s="24"/>
      <c r="Q249" s="24"/>
      <c r="R249" s="24"/>
      <c r="S249" s="24"/>
    </row>
    <row r="250" spans="1:19" x14ac:dyDescent="0.15">
      <c r="A250" s="38">
        <v>125</v>
      </c>
      <c r="B250" s="21" t="s">
        <v>21</v>
      </c>
      <c r="C250" s="21">
        <f>[46]PARS_nsy_stat!B250</f>
        <v>22</v>
      </c>
      <c r="D250" s="21">
        <f>[46]PARS_nsy_stat!C250</f>
        <v>10</v>
      </c>
      <c r="E250" s="22">
        <f t="shared" ref="E250:F250" si="251">C250/(C250+C251)</f>
        <v>0.73333333333333328</v>
      </c>
      <c r="F250" s="22">
        <f t="shared" si="251"/>
        <v>0.43478260869565216</v>
      </c>
      <c r="I250" s="38">
        <v>125</v>
      </c>
      <c r="J250" s="21" t="s">
        <v>21</v>
      </c>
      <c r="K250" s="22">
        <f t="shared" si="195"/>
        <v>0.73333333333333328</v>
      </c>
      <c r="L250" s="22">
        <f t="shared" si="195"/>
        <v>0.43478260869565216</v>
      </c>
      <c r="P250" s="24"/>
      <c r="Q250" s="24"/>
      <c r="R250" s="24"/>
      <c r="S250" s="24"/>
    </row>
    <row r="251" spans="1:19" x14ac:dyDescent="0.15">
      <c r="A251" s="38"/>
      <c r="B251" s="21" t="s">
        <v>22</v>
      </c>
      <c r="C251" s="21">
        <f>[46]PARS_nsy_stat!B251</f>
        <v>8</v>
      </c>
      <c r="D251" s="21">
        <f>[46]PARS_nsy_stat!C251</f>
        <v>13</v>
      </c>
      <c r="E251" s="22">
        <f t="shared" ref="E251:F251" si="252">C251/(C250+C251)</f>
        <v>0.26666666666666666</v>
      </c>
      <c r="F251" s="22">
        <f t="shared" si="252"/>
        <v>0.56521739130434778</v>
      </c>
      <c r="I251" s="38"/>
      <c r="J251" s="21" t="s">
        <v>22</v>
      </c>
      <c r="K251" s="22">
        <f t="shared" si="195"/>
        <v>0.26666666666666666</v>
      </c>
      <c r="L251" s="22">
        <f t="shared" si="195"/>
        <v>0.56521739130434778</v>
      </c>
      <c r="P251" s="24"/>
      <c r="Q251" s="24"/>
      <c r="R251" s="24"/>
      <c r="S251" s="24"/>
    </row>
    <row r="252" spans="1:19" x14ac:dyDescent="0.15">
      <c r="A252" s="38">
        <v>126</v>
      </c>
      <c r="B252" s="21" t="s">
        <v>21</v>
      </c>
      <c r="C252" s="21">
        <f>[46]PARS_nsy_stat!B252</f>
        <v>25</v>
      </c>
      <c r="D252" s="21">
        <f>[46]PARS_nsy_stat!C252</f>
        <v>12</v>
      </c>
      <c r="E252" s="22">
        <f t="shared" ref="E252:F252" si="253">C252/(C252+C253)</f>
        <v>0.58139534883720934</v>
      </c>
      <c r="F252" s="22">
        <f t="shared" si="253"/>
        <v>0.44444444444444442</v>
      </c>
      <c r="I252" s="38">
        <v>126</v>
      </c>
      <c r="J252" s="21" t="s">
        <v>21</v>
      </c>
      <c r="K252" s="22">
        <f t="shared" si="195"/>
        <v>0.58139534883720934</v>
      </c>
      <c r="L252" s="22">
        <f t="shared" si="195"/>
        <v>0.44444444444444442</v>
      </c>
      <c r="P252" s="24"/>
      <c r="Q252" s="24"/>
      <c r="R252" s="24"/>
      <c r="S252" s="24"/>
    </row>
    <row r="253" spans="1:19" x14ac:dyDescent="0.15">
      <c r="A253" s="38"/>
      <c r="B253" s="21" t="s">
        <v>22</v>
      </c>
      <c r="C253" s="21">
        <f>[46]PARS_nsy_stat!B253</f>
        <v>18</v>
      </c>
      <c r="D253" s="21">
        <f>[46]PARS_nsy_stat!C253</f>
        <v>15</v>
      </c>
      <c r="E253" s="22">
        <f t="shared" ref="E253:F253" si="254">C253/(C252+C253)</f>
        <v>0.41860465116279072</v>
      </c>
      <c r="F253" s="22">
        <f t="shared" si="254"/>
        <v>0.55555555555555558</v>
      </c>
      <c r="I253" s="38"/>
      <c r="J253" s="21" t="s">
        <v>22</v>
      </c>
      <c r="K253" s="22">
        <f t="shared" si="195"/>
        <v>0.41860465116279072</v>
      </c>
      <c r="L253" s="22">
        <f t="shared" si="195"/>
        <v>0.55555555555555558</v>
      </c>
      <c r="P253" s="24"/>
      <c r="Q253" s="24"/>
      <c r="R253" s="24"/>
      <c r="S253" s="24"/>
    </row>
    <row r="254" spans="1:19" x14ac:dyDescent="0.15">
      <c r="A254" s="38">
        <v>127</v>
      </c>
      <c r="B254" s="21" t="s">
        <v>21</v>
      </c>
      <c r="C254" s="21">
        <f>[46]PARS_nsy_stat!B254</f>
        <v>67</v>
      </c>
      <c r="D254" s="21">
        <f>[46]PARS_nsy_stat!C254</f>
        <v>38</v>
      </c>
      <c r="E254" s="22">
        <f t="shared" ref="E254:F254" si="255">C254/(C254+C255)</f>
        <v>0.69072164948453607</v>
      </c>
      <c r="F254" s="22">
        <f t="shared" si="255"/>
        <v>0.5</v>
      </c>
      <c r="I254" s="38">
        <v>127</v>
      </c>
      <c r="J254" s="21" t="s">
        <v>21</v>
      </c>
      <c r="K254" s="22">
        <f t="shared" si="195"/>
        <v>0.69072164948453607</v>
      </c>
      <c r="L254" s="22">
        <f t="shared" si="195"/>
        <v>0.5</v>
      </c>
      <c r="P254" s="24"/>
      <c r="Q254" s="24"/>
      <c r="R254" s="24"/>
      <c r="S254" s="24"/>
    </row>
    <row r="255" spans="1:19" x14ac:dyDescent="0.15">
      <c r="A255" s="38"/>
      <c r="B255" s="21" t="s">
        <v>22</v>
      </c>
      <c r="C255" s="21">
        <f>[46]PARS_nsy_stat!B255</f>
        <v>30</v>
      </c>
      <c r="D255" s="21">
        <f>[46]PARS_nsy_stat!C255</f>
        <v>38</v>
      </c>
      <c r="E255" s="22">
        <f t="shared" ref="E255:F255" si="256">C255/(C254+C255)</f>
        <v>0.30927835051546393</v>
      </c>
      <c r="F255" s="22">
        <f t="shared" si="256"/>
        <v>0.5</v>
      </c>
      <c r="I255" s="38"/>
      <c r="J255" s="21" t="s">
        <v>22</v>
      </c>
      <c r="K255" s="22">
        <f t="shared" si="195"/>
        <v>0.30927835051546393</v>
      </c>
      <c r="L255" s="22">
        <f t="shared" si="195"/>
        <v>0.5</v>
      </c>
      <c r="P255" s="24"/>
      <c r="Q255" s="24"/>
      <c r="R255" s="24"/>
      <c r="S255" s="24"/>
    </row>
  </sheetData>
  <mergeCells count="256">
    <mergeCell ref="P1:Q1"/>
    <mergeCell ref="R1:S1"/>
    <mergeCell ref="A2:A3"/>
    <mergeCell ref="I2:I3"/>
    <mergeCell ref="A4:A5"/>
    <mergeCell ref="I4:I5"/>
    <mergeCell ref="A12:A13"/>
    <mergeCell ref="I12:I13"/>
    <mergeCell ref="A14:A15"/>
    <mergeCell ref="I14:I15"/>
    <mergeCell ref="A16:A17"/>
    <mergeCell ref="I16:I17"/>
    <mergeCell ref="A6:A7"/>
    <mergeCell ref="I6:I7"/>
    <mergeCell ref="A8:A9"/>
    <mergeCell ref="I8:I9"/>
    <mergeCell ref="A10:A11"/>
    <mergeCell ref="I10:I11"/>
    <mergeCell ref="A24:A25"/>
    <mergeCell ref="I24:I25"/>
    <mergeCell ref="A26:A27"/>
    <mergeCell ref="I26:I27"/>
    <mergeCell ref="A28:A29"/>
    <mergeCell ref="I28:I29"/>
    <mergeCell ref="A18:A19"/>
    <mergeCell ref="I18:I19"/>
    <mergeCell ref="A20:A21"/>
    <mergeCell ref="I20:I21"/>
    <mergeCell ref="A22:A23"/>
    <mergeCell ref="I22:I23"/>
    <mergeCell ref="A36:A37"/>
    <mergeCell ref="I36:I37"/>
    <mergeCell ref="A38:A39"/>
    <mergeCell ref="I38:I39"/>
    <mergeCell ref="A40:A41"/>
    <mergeCell ref="I40:I41"/>
    <mergeCell ref="A30:A31"/>
    <mergeCell ref="I30:I31"/>
    <mergeCell ref="A32:A33"/>
    <mergeCell ref="I32:I33"/>
    <mergeCell ref="A34:A35"/>
    <mergeCell ref="I34:I35"/>
    <mergeCell ref="A48:A49"/>
    <mergeCell ref="I48:I49"/>
    <mergeCell ref="A50:A51"/>
    <mergeCell ref="I50:I51"/>
    <mergeCell ref="A52:A53"/>
    <mergeCell ref="I52:I53"/>
    <mergeCell ref="A42:A43"/>
    <mergeCell ref="I42:I43"/>
    <mergeCell ref="A44:A45"/>
    <mergeCell ref="I44:I45"/>
    <mergeCell ref="A46:A47"/>
    <mergeCell ref="I46:I47"/>
    <mergeCell ref="A60:A61"/>
    <mergeCell ref="I60:I61"/>
    <mergeCell ref="A62:A63"/>
    <mergeCell ref="I62:I63"/>
    <mergeCell ref="A64:A65"/>
    <mergeCell ref="I64:I65"/>
    <mergeCell ref="A54:A55"/>
    <mergeCell ref="I54:I55"/>
    <mergeCell ref="A56:A57"/>
    <mergeCell ref="I56:I57"/>
    <mergeCell ref="A58:A59"/>
    <mergeCell ref="I58:I59"/>
    <mergeCell ref="A72:A73"/>
    <mergeCell ref="I72:I73"/>
    <mergeCell ref="A74:A75"/>
    <mergeCell ref="I74:I75"/>
    <mergeCell ref="A76:A77"/>
    <mergeCell ref="I76:I77"/>
    <mergeCell ref="A66:A67"/>
    <mergeCell ref="I66:I67"/>
    <mergeCell ref="A68:A69"/>
    <mergeCell ref="I68:I69"/>
    <mergeCell ref="A70:A71"/>
    <mergeCell ref="I70:I71"/>
    <mergeCell ref="A84:A85"/>
    <mergeCell ref="I84:I85"/>
    <mergeCell ref="A86:A87"/>
    <mergeCell ref="I86:I87"/>
    <mergeCell ref="A88:A89"/>
    <mergeCell ref="I88:I89"/>
    <mergeCell ref="A78:A79"/>
    <mergeCell ref="I78:I79"/>
    <mergeCell ref="A80:A81"/>
    <mergeCell ref="I80:I81"/>
    <mergeCell ref="A82:A83"/>
    <mergeCell ref="I82:I83"/>
    <mergeCell ref="A96:A97"/>
    <mergeCell ref="I96:I97"/>
    <mergeCell ref="A98:A99"/>
    <mergeCell ref="I98:I99"/>
    <mergeCell ref="A100:A101"/>
    <mergeCell ref="I100:I101"/>
    <mergeCell ref="A90:A91"/>
    <mergeCell ref="I90:I91"/>
    <mergeCell ref="A92:A93"/>
    <mergeCell ref="I92:I93"/>
    <mergeCell ref="A94:A95"/>
    <mergeCell ref="I94:I95"/>
    <mergeCell ref="A108:A109"/>
    <mergeCell ref="I108:I109"/>
    <mergeCell ref="A110:A111"/>
    <mergeCell ref="I110:I111"/>
    <mergeCell ref="A112:A113"/>
    <mergeCell ref="I112:I113"/>
    <mergeCell ref="A102:A103"/>
    <mergeCell ref="I102:I103"/>
    <mergeCell ref="A104:A105"/>
    <mergeCell ref="I104:I105"/>
    <mergeCell ref="A106:A107"/>
    <mergeCell ref="I106:I107"/>
    <mergeCell ref="A120:A121"/>
    <mergeCell ref="I120:I121"/>
    <mergeCell ref="A122:A123"/>
    <mergeCell ref="I122:I123"/>
    <mergeCell ref="A124:A125"/>
    <mergeCell ref="I124:I125"/>
    <mergeCell ref="A114:A115"/>
    <mergeCell ref="I114:I115"/>
    <mergeCell ref="A116:A117"/>
    <mergeCell ref="I116:I117"/>
    <mergeCell ref="A118:A119"/>
    <mergeCell ref="I118:I119"/>
    <mergeCell ref="A132:A133"/>
    <mergeCell ref="I132:I133"/>
    <mergeCell ref="A134:A135"/>
    <mergeCell ref="I134:I135"/>
    <mergeCell ref="A136:A137"/>
    <mergeCell ref="I136:I137"/>
    <mergeCell ref="A126:A127"/>
    <mergeCell ref="I126:I127"/>
    <mergeCell ref="A128:A129"/>
    <mergeCell ref="I128:I129"/>
    <mergeCell ref="A130:A131"/>
    <mergeCell ref="I130:I131"/>
    <mergeCell ref="A144:A145"/>
    <mergeCell ref="I144:I145"/>
    <mergeCell ref="A146:A147"/>
    <mergeCell ref="I146:I147"/>
    <mergeCell ref="A148:A149"/>
    <mergeCell ref="I148:I149"/>
    <mergeCell ref="A138:A139"/>
    <mergeCell ref="I138:I139"/>
    <mergeCell ref="A140:A141"/>
    <mergeCell ref="I140:I141"/>
    <mergeCell ref="A142:A143"/>
    <mergeCell ref="I142:I143"/>
    <mergeCell ref="A156:A157"/>
    <mergeCell ref="I156:I157"/>
    <mergeCell ref="A158:A159"/>
    <mergeCell ref="I158:I159"/>
    <mergeCell ref="A160:A161"/>
    <mergeCell ref="I160:I161"/>
    <mergeCell ref="A150:A151"/>
    <mergeCell ref="I150:I151"/>
    <mergeCell ref="A152:A153"/>
    <mergeCell ref="I152:I153"/>
    <mergeCell ref="A154:A155"/>
    <mergeCell ref="I154:I155"/>
    <mergeCell ref="A168:A169"/>
    <mergeCell ref="I168:I169"/>
    <mergeCell ref="A170:A171"/>
    <mergeCell ref="I170:I171"/>
    <mergeCell ref="A172:A173"/>
    <mergeCell ref="I172:I173"/>
    <mergeCell ref="A162:A163"/>
    <mergeCell ref="I162:I163"/>
    <mergeCell ref="A164:A165"/>
    <mergeCell ref="I164:I165"/>
    <mergeCell ref="A166:A167"/>
    <mergeCell ref="I166:I167"/>
    <mergeCell ref="A180:A181"/>
    <mergeCell ref="I180:I181"/>
    <mergeCell ref="A182:A183"/>
    <mergeCell ref="I182:I183"/>
    <mergeCell ref="A184:A185"/>
    <mergeCell ref="I184:I185"/>
    <mergeCell ref="A174:A175"/>
    <mergeCell ref="I174:I175"/>
    <mergeCell ref="A176:A177"/>
    <mergeCell ref="I176:I177"/>
    <mergeCell ref="A178:A179"/>
    <mergeCell ref="I178:I179"/>
    <mergeCell ref="A192:A193"/>
    <mergeCell ref="I192:I193"/>
    <mergeCell ref="A194:A195"/>
    <mergeCell ref="I194:I195"/>
    <mergeCell ref="A196:A197"/>
    <mergeCell ref="I196:I197"/>
    <mergeCell ref="A186:A187"/>
    <mergeCell ref="I186:I187"/>
    <mergeCell ref="A188:A189"/>
    <mergeCell ref="I188:I189"/>
    <mergeCell ref="A190:A191"/>
    <mergeCell ref="I190:I191"/>
    <mergeCell ref="A204:A205"/>
    <mergeCell ref="I204:I205"/>
    <mergeCell ref="A206:A207"/>
    <mergeCell ref="I206:I207"/>
    <mergeCell ref="A208:A209"/>
    <mergeCell ref="I208:I209"/>
    <mergeCell ref="A198:A199"/>
    <mergeCell ref="I198:I199"/>
    <mergeCell ref="A200:A201"/>
    <mergeCell ref="I200:I201"/>
    <mergeCell ref="A202:A203"/>
    <mergeCell ref="I202:I203"/>
    <mergeCell ref="A216:A217"/>
    <mergeCell ref="I216:I217"/>
    <mergeCell ref="A218:A219"/>
    <mergeCell ref="I218:I219"/>
    <mergeCell ref="A220:A221"/>
    <mergeCell ref="I220:I221"/>
    <mergeCell ref="A210:A211"/>
    <mergeCell ref="I210:I211"/>
    <mergeCell ref="A212:A213"/>
    <mergeCell ref="I212:I213"/>
    <mergeCell ref="A214:A215"/>
    <mergeCell ref="I214:I215"/>
    <mergeCell ref="A228:A229"/>
    <mergeCell ref="I228:I229"/>
    <mergeCell ref="A230:A231"/>
    <mergeCell ref="I230:I231"/>
    <mergeCell ref="A232:A233"/>
    <mergeCell ref="I232:I233"/>
    <mergeCell ref="A222:A223"/>
    <mergeCell ref="I222:I223"/>
    <mergeCell ref="A224:A225"/>
    <mergeCell ref="I224:I225"/>
    <mergeCell ref="A226:A227"/>
    <mergeCell ref="I226:I227"/>
    <mergeCell ref="A240:A241"/>
    <mergeCell ref="I240:I241"/>
    <mergeCell ref="A242:A243"/>
    <mergeCell ref="I242:I243"/>
    <mergeCell ref="A244:A245"/>
    <mergeCell ref="I244:I245"/>
    <mergeCell ref="A234:A235"/>
    <mergeCell ref="I234:I235"/>
    <mergeCell ref="A236:A237"/>
    <mergeCell ref="I236:I237"/>
    <mergeCell ref="A238:A239"/>
    <mergeCell ref="I238:I239"/>
    <mergeCell ref="A252:A253"/>
    <mergeCell ref="I252:I253"/>
    <mergeCell ref="A254:A255"/>
    <mergeCell ref="I254:I255"/>
    <mergeCell ref="A246:A247"/>
    <mergeCell ref="I246:I247"/>
    <mergeCell ref="A248:A249"/>
    <mergeCell ref="I248:I249"/>
    <mergeCell ref="A250:A251"/>
    <mergeCell ref="I250:I25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</vt:lpstr>
      <vt:lpstr>freq_10</vt:lpstr>
      <vt:lpstr>pic_freq_10</vt:lpstr>
      <vt:lpstr>freq_each-cds</vt:lpstr>
      <vt:lpstr>freq_each-utr</vt:lpstr>
      <vt:lpstr>freq_each-syn</vt:lpstr>
      <vt:lpstr>freq_each-nsy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2018-03-21T01:37:41Z</dcterms:created>
  <dcterms:modified xsi:type="dcterms:W3CDTF">2018-09-28T13:29:04Z</dcterms:modified>
</cp:coreProperties>
</file>