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yumh/Scripts/pars/stat/"/>
    </mc:Choice>
  </mc:AlternateContent>
  <bookViews>
    <workbookView xWindow="18160" yWindow="460" windowWidth="38400" windowHeight="22540" tabRatio="500" activeTab="1"/>
  </bookViews>
  <sheets>
    <sheet name="Summary" sheetId="1" r:id="rId1"/>
    <sheet name="freq_each" sheetId="2" r:id="rId2"/>
    <sheet name="pic_freq_each" sheetId="5" r:id="rId3"/>
    <sheet name="freq_each-cds" sheetId="6" r:id="rId4"/>
    <sheet name="freq_each-utr" sheetId="15" r:id="rId5"/>
    <sheet name="freq_each-syn" sheetId="16" r:id="rId6"/>
    <sheet name="freq_each-nsy" sheetId="17" r:id="rId7"/>
  </sheets>
  <externalReferences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</externalReferenc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8" i="5" l="1"/>
  <c r="D8" i="5"/>
  <c r="C8" i="5"/>
  <c r="B8" i="5"/>
  <c r="C2" i="17"/>
  <c r="D2" i="17"/>
  <c r="C3" i="17"/>
  <c r="D3" i="17"/>
  <c r="C4" i="17"/>
  <c r="D4" i="17"/>
  <c r="C5" i="17"/>
  <c r="D5" i="17"/>
  <c r="C6" i="17"/>
  <c r="D6" i="17"/>
  <c r="C7" i="17"/>
  <c r="D7" i="17"/>
  <c r="C8" i="17"/>
  <c r="D8" i="17"/>
  <c r="C9" i="17"/>
  <c r="D9" i="17"/>
  <c r="C10" i="17"/>
  <c r="D10" i="17"/>
  <c r="C11" i="17"/>
  <c r="D11" i="17"/>
  <c r="C12" i="17"/>
  <c r="D12" i="17"/>
  <c r="C13" i="17"/>
  <c r="D13" i="17"/>
  <c r="F13" i="17"/>
  <c r="L13" i="17"/>
  <c r="E13" i="17"/>
  <c r="K13" i="17"/>
  <c r="F12" i="17"/>
  <c r="L12" i="17"/>
  <c r="E12" i="17"/>
  <c r="K12" i="17"/>
  <c r="F11" i="17"/>
  <c r="L11" i="17"/>
  <c r="E11" i="17"/>
  <c r="K11" i="17"/>
  <c r="F10" i="17"/>
  <c r="L10" i="17"/>
  <c r="E10" i="17"/>
  <c r="K10" i="17"/>
  <c r="F9" i="17"/>
  <c r="L9" i="17"/>
  <c r="E9" i="17"/>
  <c r="K9" i="17"/>
  <c r="S8" i="17"/>
  <c r="R8" i="17"/>
  <c r="Q8" i="17"/>
  <c r="P8" i="17"/>
  <c r="F8" i="17"/>
  <c r="L8" i="17"/>
  <c r="E8" i="17"/>
  <c r="K8" i="17"/>
  <c r="S7" i="17"/>
  <c r="R7" i="17"/>
  <c r="Q7" i="17"/>
  <c r="P7" i="17"/>
  <c r="F7" i="17"/>
  <c r="L7" i="17"/>
  <c r="E7" i="17"/>
  <c r="K7" i="17"/>
  <c r="S6" i="17"/>
  <c r="R6" i="17"/>
  <c r="Q6" i="17"/>
  <c r="P6" i="17"/>
  <c r="F6" i="17"/>
  <c r="L6" i="17"/>
  <c r="E6" i="17"/>
  <c r="K6" i="17"/>
  <c r="S5" i="17"/>
  <c r="R5" i="17"/>
  <c r="Q5" i="17"/>
  <c r="P5" i="17"/>
  <c r="F5" i="17"/>
  <c r="L5" i="17"/>
  <c r="E5" i="17"/>
  <c r="K5" i="17"/>
  <c r="S4" i="17"/>
  <c r="F4" i="17"/>
  <c r="L4" i="17"/>
  <c r="R4" i="17"/>
  <c r="Q4" i="17"/>
  <c r="E4" i="17"/>
  <c r="K4" i="17"/>
  <c r="P4" i="17"/>
  <c r="F3" i="17"/>
  <c r="L3" i="17"/>
  <c r="S3" i="17"/>
  <c r="F2" i="17"/>
  <c r="L2" i="17"/>
  <c r="R3" i="17"/>
  <c r="E3" i="17"/>
  <c r="K3" i="17"/>
  <c r="Q3" i="17"/>
  <c r="E2" i="17"/>
  <c r="K2" i="17"/>
  <c r="P3" i="17"/>
  <c r="D1" i="17"/>
  <c r="C1" i="17"/>
  <c r="C2" i="16"/>
  <c r="D2" i="16"/>
  <c r="C3" i="16"/>
  <c r="D3" i="16"/>
  <c r="C4" i="16"/>
  <c r="D4" i="16"/>
  <c r="C5" i="16"/>
  <c r="D5" i="16"/>
  <c r="C6" i="16"/>
  <c r="D6" i="16"/>
  <c r="C7" i="16"/>
  <c r="D7" i="16"/>
  <c r="C8" i="16"/>
  <c r="D8" i="16"/>
  <c r="C9" i="16"/>
  <c r="D9" i="16"/>
  <c r="C10" i="16"/>
  <c r="D10" i="16"/>
  <c r="C11" i="16"/>
  <c r="D11" i="16"/>
  <c r="C12" i="16"/>
  <c r="D12" i="16"/>
  <c r="C13" i="16"/>
  <c r="D13" i="16"/>
  <c r="F13" i="16"/>
  <c r="L13" i="16"/>
  <c r="E13" i="16"/>
  <c r="K13" i="16"/>
  <c r="F12" i="16"/>
  <c r="L12" i="16"/>
  <c r="E12" i="16"/>
  <c r="K12" i="16"/>
  <c r="F11" i="16"/>
  <c r="L11" i="16"/>
  <c r="E11" i="16"/>
  <c r="K11" i="16"/>
  <c r="F10" i="16"/>
  <c r="L10" i="16"/>
  <c r="E10" i="16"/>
  <c r="K10" i="16"/>
  <c r="F9" i="16"/>
  <c r="L9" i="16"/>
  <c r="E9" i="16"/>
  <c r="K9" i="16"/>
  <c r="S8" i="16"/>
  <c r="R8" i="16"/>
  <c r="Q8" i="16"/>
  <c r="P8" i="16"/>
  <c r="F8" i="16"/>
  <c r="L8" i="16"/>
  <c r="E8" i="16"/>
  <c r="K8" i="16"/>
  <c r="S7" i="16"/>
  <c r="R7" i="16"/>
  <c r="Q7" i="16"/>
  <c r="P7" i="16"/>
  <c r="F7" i="16"/>
  <c r="L7" i="16"/>
  <c r="E7" i="16"/>
  <c r="K7" i="16"/>
  <c r="S6" i="16"/>
  <c r="R6" i="16"/>
  <c r="Q6" i="16"/>
  <c r="P6" i="16"/>
  <c r="F6" i="16"/>
  <c r="L6" i="16"/>
  <c r="E6" i="16"/>
  <c r="K6" i="16"/>
  <c r="S5" i="16"/>
  <c r="R5" i="16"/>
  <c r="Q5" i="16"/>
  <c r="P5" i="16"/>
  <c r="F5" i="16"/>
  <c r="L5" i="16"/>
  <c r="E5" i="16"/>
  <c r="K5" i="16"/>
  <c r="S4" i="16"/>
  <c r="F4" i="16"/>
  <c r="L4" i="16"/>
  <c r="R4" i="16"/>
  <c r="Q4" i="16"/>
  <c r="E4" i="16"/>
  <c r="K4" i="16"/>
  <c r="P4" i="16"/>
  <c r="F3" i="16"/>
  <c r="L3" i="16"/>
  <c r="S3" i="16"/>
  <c r="F2" i="16"/>
  <c r="L2" i="16"/>
  <c r="R3" i="16"/>
  <c r="E3" i="16"/>
  <c r="K3" i="16"/>
  <c r="Q3" i="16"/>
  <c r="E2" i="16"/>
  <c r="K2" i="16"/>
  <c r="P3" i="16"/>
  <c r="D1" i="16"/>
  <c r="C1" i="16"/>
  <c r="C2" i="15"/>
  <c r="D2" i="15"/>
  <c r="C3" i="15"/>
  <c r="D3" i="15"/>
  <c r="C4" i="15"/>
  <c r="D4" i="15"/>
  <c r="C5" i="15"/>
  <c r="D5" i="15"/>
  <c r="C6" i="15"/>
  <c r="D6" i="15"/>
  <c r="C7" i="15"/>
  <c r="D7" i="15"/>
  <c r="C8" i="15"/>
  <c r="D8" i="15"/>
  <c r="C9" i="15"/>
  <c r="D9" i="15"/>
  <c r="C10" i="15"/>
  <c r="D10" i="15"/>
  <c r="C11" i="15"/>
  <c r="D11" i="15"/>
  <c r="C12" i="15"/>
  <c r="D12" i="15"/>
  <c r="C13" i="15"/>
  <c r="D13" i="15"/>
  <c r="F13" i="15"/>
  <c r="L13" i="15"/>
  <c r="E13" i="15"/>
  <c r="K13" i="15"/>
  <c r="F12" i="15"/>
  <c r="L12" i="15"/>
  <c r="E12" i="15"/>
  <c r="K12" i="15"/>
  <c r="F11" i="15"/>
  <c r="L11" i="15"/>
  <c r="E11" i="15"/>
  <c r="K11" i="15"/>
  <c r="F10" i="15"/>
  <c r="L10" i="15"/>
  <c r="E10" i="15"/>
  <c r="K10" i="15"/>
  <c r="F9" i="15"/>
  <c r="L9" i="15"/>
  <c r="E9" i="15"/>
  <c r="K9" i="15"/>
  <c r="S8" i="15"/>
  <c r="R8" i="15"/>
  <c r="Q8" i="15"/>
  <c r="P8" i="15"/>
  <c r="F8" i="15"/>
  <c r="L8" i="15"/>
  <c r="E8" i="15"/>
  <c r="K8" i="15"/>
  <c r="S7" i="15"/>
  <c r="R7" i="15"/>
  <c r="Q7" i="15"/>
  <c r="P7" i="15"/>
  <c r="F7" i="15"/>
  <c r="L7" i="15"/>
  <c r="E7" i="15"/>
  <c r="K7" i="15"/>
  <c r="S6" i="15"/>
  <c r="R6" i="15"/>
  <c r="Q6" i="15"/>
  <c r="P6" i="15"/>
  <c r="F6" i="15"/>
  <c r="L6" i="15"/>
  <c r="E6" i="15"/>
  <c r="K6" i="15"/>
  <c r="S5" i="15"/>
  <c r="R5" i="15"/>
  <c r="Q5" i="15"/>
  <c r="P5" i="15"/>
  <c r="F5" i="15"/>
  <c r="L5" i="15"/>
  <c r="E5" i="15"/>
  <c r="K5" i="15"/>
  <c r="S4" i="15"/>
  <c r="F4" i="15"/>
  <c r="L4" i="15"/>
  <c r="R4" i="15"/>
  <c r="Q4" i="15"/>
  <c r="E4" i="15"/>
  <c r="K4" i="15"/>
  <c r="P4" i="15"/>
  <c r="F3" i="15"/>
  <c r="L3" i="15"/>
  <c r="S3" i="15"/>
  <c r="F2" i="15"/>
  <c r="L2" i="15"/>
  <c r="R3" i="15"/>
  <c r="E3" i="15"/>
  <c r="K3" i="15"/>
  <c r="Q3" i="15"/>
  <c r="E2" i="15"/>
  <c r="K2" i="15"/>
  <c r="P3" i="15"/>
  <c r="D1" i="15"/>
  <c r="C1" i="15"/>
  <c r="C2" i="6"/>
  <c r="C3" i="6"/>
  <c r="E2" i="6"/>
  <c r="K2" i="6"/>
  <c r="D2" i="6"/>
  <c r="D3" i="6"/>
  <c r="F2" i="6"/>
  <c r="L2" i="6"/>
  <c r="E3" i="6"/>
  <c r="K3" i="6"/>
  <c r="F3" i="6"/>
  <c r="L3" i="6"/>
  <c r="C4" i="6"/>
  <c r="C5" i="6"/>
  <c r="E4" i="6"/>
  <c r="K4" i="6"/>
  <c r="D4" i="6"/>
  <c r="D5" i="6"/>
  <c r="F4" i="6"/>
  <c r="L4" i="6"/>
  <c r="E5" i="6"/>
  <c r="K5" i="6"/>
  <c r="F5" i="6"/>
  <c r="L5" i="6"/>
  <c r="C6" i="6"/>
  <c r="C7" i="6"/>
  <c r="E6" i="6"/>
  <c r="K6" i="6"/>
  <c r="D6" i="6"/>
  <c r="D7" i="6"/>
  <c r="F6" i="6"/>
  <c r="L6" i="6"/>
  <c r="E7" i="6"/>
  <c r="K7" i="6"/>
  <c r="F7" i="6"/>
  <c r="L7" i="6"/>
  <c r="C8" i="6"/>
  <c r="C9" i="6"/>
  <c r="E8" i="6"/>
  <c r="K8" i="6"/>
  <c r="D8" i="6"/>
  <c r="D9" i="6"/>
  <c r="F8" i="6"/>
  <c r="L8" i="6"/>
  <c r="E9" i="6"/>
  <c r="K9" i="6"/>
  <c r="F9" i="6"/>
  <c r="L9" i="6"/>
  <c r="C10" i="6"/>
  <c r="C11" i="6"/>
  <c r="E10" i="6"/>
  <c r="K10" i="6"/>
  <c r="D10" i="6"/>
  <c r="D11" i="6"/>
  <c r="F10" i="6"/>
  <c r="L10" i="6"/>
  <c r="E11" i="6"/>
  <c r="K11" i="6"/>
  <c r="F11" i="6"/>
  <c r="L11" i="6"/>
  <c r="C12" i="6"/>
  <c r="C13" i="6"/>
  <c r="E12" i="6"/>
  <c r="K12" i="6"/>
  <c r="D12" i="6"/>
  <c r="D13" i="6"/>
  <c r="F12" i="6"/>
  <c r="L12" i="6"/>
  <c r="E13" i="6"/>
  <c r="K13" i="6"/>
  <c r="F13" i="6"/>
  <c r="L13" i="6"/>
  <c r="F75" i="2"/>
  <c r="F76" i="2"/>
  <c r="F77" i="2"/>
  <c r="F78" i="2"/>
  <c r="F79" i="2"/>
  <c r="F80" i="2"/>
  <c r="F81" i="2"/>
  <c r="F85" i="2"/>
  <c r="Z2" i="5"/>
  <c r="G75" i="2"/>
  <c r="G76" i="2"/>
  <c r="G77" i="2"/>
  <c r="G78" i="2"/>
  <c r="G79" i="2"/>
  <c r="G80" i="2"/>
  <c r="G81" i="2"/>
  <c r="G85" i="2"/>
  <c r="AA2" i="5"/>
  <c r="H75" i="2"/>
  <c r="H76" i="2"/>
  <c r="H77" i="2"/>
  <c r="H78" i="2"/>
  <c r="H79" i="2"/>
  <c r="H80" i="2"/>
  <c r="H81" i="2"/>
  <c r="H85" i="2"/>
  <c r="AB2" i="5"/>
  <c r="I75" i="2"/>
  <c r="I76" i="2"/>
  <c r="I77" i="2"/>
  <c r="I78" i="2"/>
  <c r="I79" i="2"/>
  <c r="I80" i="2"/>
  <c r="I81" i="2"/>
  <c r="I85" i="2"/>
  <c r="AC2" i="5"/>
  <c r="F86" i="2"/>
  <c r="Z3" i="5"/>
  <c r="G86" i="2"/>
  <c r="AA3" i="5"/>
  <c r="H86" i="2"/>
  <c r="AB3" i="5"/>
  <c r="I86" i="2"/>
  <c r="AC3" i="5"/>
  <c r="F87" i="2"/>
  <c r="Z4" i="5"/>
  <c r="G87" i="2"/>
  <c r="AA4" i="5"/>
  <c r="H87" i="2"/>
  <c r="AB4" i="5"/>
  <c r="I87" i="2"/>
  <c r="AC4" i="5"/>
  <c r="F88" i="2"/>
  <c r="Z5" i="5"/>
  <c r="G88" i="2"/>
  <c r="AA5" i="5"/>
  <c r="H88" i="2"/>
  <c r="AB5" i="5"/>
  <c r="I88" i="2"/>
  <c r="AC5" i="5"/>
  <c r="F89" i="2"/>
  <c r="Z6" i="5"/>
  <c r="G89" i="2"/>
  <c r="AA6" i="5"/>
  <c r="H89" i="2"/>
  <c r="AB6" i="5"/>
  <c r="I89" i="2"/>
  <c r="AC6" i="5"/>
  <c r="F90" i="2"/>
  <c r="Z7" i="5"/>
  <c r="G90" i="2"/>
  <c r="AA7" i="5"/>
  <c r="H90" i="2"/>
  <c r="AB7" i="5"/>
  <c r="I90" i="2"/>
  <c r="AC7" i="5"/>
  <c r="F51" i="2"/>
  <c r="F52" i="2"/>
  <c r="F53" i="2"/>
  <c r="F54" i="2"/>
  <c r="F55" i="2"/>
  <c r="F56" i="2"/>
  <c r="F57" i="2"/>
  <c r="F61" i="2"/>
  <c r="R2" i="5"/>
  <c r="G51" i="2"/>
  <c r="G52" i="2"/>
  <c r="G53" i="2"/>
  <c r="G54" i="2"/>
  <c r="G55" i="2"/>
  <c r="G56" i="2"/>
  <c r="G57" i="2"/>
  <c r="G61" i="2"/>
  <c r="S2" i="5"/>
  <c r="H51" i="2"/>
  <c r="H52" i="2"/>
  <c r="H53" i="2"/>
  <c r="H54" i="2"/>
  <c r="H55" i="2"/>
  <c r="H56" i="2"/>
  <c r="H57" i="2"/>
  <c r="H61" i="2"/>
  <c r="T2" i="5"/>
  <c r="I51" i="2"/>
  <c r="I52" i="2"/>
  <c r="I53" i="2"/>
  <c r="I54" i="2"/>
  <c r="I55" i="2"/>
  <c r="I56" i="2"/>
  <c r="I57" i="2"/>
  <c r="I61" i="2"/>
  <c r="U2" i="5"/>
  <c r="F62" i="2"/>
  <c r="R3" i="5"/>
  <c r="G62" i="2"/>
  <c r="S3" i="5"/>
  <c r="H62" i="2"/>
  <c r="T3" i="5"/>
  <c r="I62" i="2"/>
  <c r="U3" i="5"/>
  <c r="F63" i="2"/>
  <c r="R4" i="5"/>
  <c r="G63" i="2"/>
  <c r="S4" i="5"/>
  <c r="H63" i="2"/>
  <c r="T4" i="5"/>
  <c r="I63" i="2"/>
  <c r="U4" i="5"/>
  <c r="F64" i="2"/>
  <c r="R5" i="5"/>
  <c r="G64" i="2"/>
  <c r="S5" i="5"/>
  <c r="H64" i="2"/>
  <c r="T5" i="5"/>
  <c r="I64" i="2"/>
  <c r="U5" i="5"/>
  <c r="F65" i="2"/>
  <c r="R6" i="5"/>
  <c r="G65" i="2"/>
  <c r="S6" i="5"/>
  <c r="H65" i="2"/>
  <c r="T6" i="5"/>
  <c r="I65" i="2"/>
  <c r="U6" i="5"/>
  <c r="F66" i="2"/>
  <c r="R7" i="5"/>
  <c r="G66" i="2"/>
  <c r="S7" i="5"/>
  <c r="H66" i="2"/>
  <c r="T7" i="5"/>
  <c r="I66" i="2"/>
  <c r="U7" i="5"/>
  <c r="F27" i="2"/>
  <c r="F28" i="2"/>
  <c r="F29" i="2"/>
  <c r="F30" i="2"/>
  <c r="F31" i="2"/>
  <c r="F32" i="2"/>
  <c r="F33" i="2"/>
  <c r="F37" i="2"/>
  <c r="J2" i="5"/>
  <c r="G27" i="2"/>
  <c r="G28" i="2"/>
  <c r="G29" i="2"/>
  <c r="G30" i="2"/>
  <c r="G31" i="2"/>
  <c r="G32" i="2"/>
  <c r="G33" i="2"/>
  <c r="G37" i="2"/>
  <c r="K2" i="5"/>
  <c r="H27" i="2"/>
  <c r="H28" i="2"/>
  <c r="H29" i="2"/>
  <c r="H30" i="2"/>
  <c r="H31" i="2"/>
  <c r="H32" i="2"/>
  <c r="H33" i="2"/>
  <c r="H37" i="2"/>
  <c r="L2" i="5"/>
  <c r="I27" i="2"/>
  <c r="I28" i="2"/>
  <c r="I29" i="2"/>
  <c r="I30" i="2"/>
  <c r="I31" i="2"/>
  <c r="I32" i="2"/>
  <c r="I33" i="2"/>
  <c r="I37" i="2"/>
  <c r="M2" i="5"/>
  <c r="F38" i="2"/>
  <c r="J3" i="5"/>
  <c r="G38" i="2"/>
  <c r="K3" i="5"/>
  <c r="H38" i="2"/>
  <c r="L3" i="5"/>
  <c r="I38" i="2"/>
  <c r="M3" i="5"/>
  <c r="F39" i="2"/>
  <c r="J4" i="5"/>
  <c r="G39" i="2"/>
  <c r="K4" i="5"/>
  <c r="H39" i="2"/>
  <c r="L4" i="5"/>
  <c r="I39" i="2"/>
  <c r="M4" i="5"/>
  <c r="F40" i="2"/>
  <c r="J5" i="5"/>
  <c r="G40" i="2"/>
  <c r="K5" i="5"/>
  <c r="H40" i="2"/>
  <c r="L5" i="5"/>
  <c r="I40" i="2"/>
  <c r="M5" i="5"/>
  <c r="F41" i="2"/>
  <c r="J6" i="5"/>
  <c r="G41" i="2"/>
  <c r="K6" i="5"/>
  <c r="H41" i="2"/>
  <c r="L6" i="5"/>
  <c r="I41" i="2"/>
  <c r="M6" i="5"/>
  <c r="F42" i="2"/>
  <c r="J7" i="5"/>
  <c r="G42" i="2"/>
  <c r="K7" i="5"/>
  <c r="H42" i="2"/>
  <c r="L7" i="5"/>
  <c r="I42" i="2"/>
  <c r="M7" i="5"/>
  <c r="F3" i="2"/>
  <c r="F4" i="2"/>
  <c r="F5" i="2"/>
  <c r="F6" i="2"/>
  <c r="F7" i="2"/>
  <c r="F8" i="2"/>
  <c r="F9" i="2"/>
  <c r="F13" i="2"/>
  <c r="B2" i="5"/>
  <c r="G3" i="2"/>
  <c r="G4" i="2"/>
  <c r="G5" i="2"/>
  <c r="G6" i="2"/>
  <c r="G7" i="2"/>
  <c r="G8" i="2"/>
  <c r="G9" i="2"/>
  <c r="G13" i="2"/>
  <c r="C2" i="5"/>
  <c r="H3" i="2"/>
  <c r="H4" i="2"/>
  <c r="H5" i="2"/>
  <c r="H6" i="2"/>
  <c r="H7" i="2"/>
  <c r="H8" i="2"/>
  <c r="H9" i="2"/>
  <c r="H13" i="2"/>
  <c r="D2" i="5"/>
  <c r="I3" i="2"/>
  <c r="I4" i="2"/>
  <c r="I5" i="2"/>
  <c r="I6" i="2"/>
  <c r="I7" i="2"/>
  <c r="I8" i="2"/>
  <c r="I9" i="2"/>
  <c r="I13" i="2"/>
  <c r="E2" i="5"/>
  <c r="F14" i="2"/>
  <c r="B3" i="5"/>
  <c r="G14" i="2"/>
  <c r="C3" i="5"/>
  <c r="H14" i="2"/>
  <c r="D3" i="5"/>
  <c r="I14" i="2"/>
  <c r="E3" i="5"/>
  <c r="F15" i="2"/>
  <c r="B4" i="5"/>
  <c r="G15" i="2"/>
  <c r="C4" i="5"/>
  <c r="H15" i="2"/>
  <c r="D4" i="5"/>
  <c r="I15" i="2"/>
  <c r="E4" i="5"/>
  <c r="F16" i="2"/>
  <c r="B5" i="5"/>
  <c r="G16" i="2"/>
  <c r="C5" i="5"/>
  <c r="H16" i="2"/>
  <c r="D5" i="5"/>
  <c r="I16" i="2"/>
  <c r="E5" i="5"/>
  <c r="F17" i="2"/>
  <c r="B6" i="5"/>
  <c r="G17" i="2"/>
  <c r="C6" i="5"/>
  <c r="H17" i="2"/>
  <c r="D6" i="5"/>
  <c r="I17" i="2"/>
  <c r="E6" i="5"/>
  <c r="F18" i="2"/>
  <c r="B7" i="5"/>
  <c r="G18" i="2"/>
  <c r="C7" i="5"/>
  <c r="H18" i="2"/>
  <c r="D7" i="5"/>
  <c r="I18" i="2"/>
  <c r="E7" i="5"/>
  <c r="Q75" i="2"/>
  <c r="R75" i="2"/>
  <c r="Q77" i="2"/>
  <c r="R77" i="2"/>
  <c r="Q79" i="2"/>
  <c r="R79" i="2"/>
  <c r="Q81" i="2"/>
  <c r="R81" i="2"/>
  <c r="Q83" i="2"/>
  <c r="R83" i="2"/>
  <c r="Q85" i="2"/>
  <c r="R85" i="2"/>
  <c r="N86" i="2"/>
  <c r="M86" i="2"/>
  <c r="P86" i="2"/>
  <c r="N85" i="2"/>
  <c r="M85" i="2"/>
  <c r="P85" i="2"/>
  <c r="N84" i="2"/>
  <c r="M84" i="2"/>
  <c r="P84" i="2"/>
  <c r="N83" i="2"/>
  <c r="M83" i="2"/>
  <c r="P83" i="2"/>
  <c r="N82" i="2"/>
  <c r="M82" i="2"/>
  <c r="P82" i="2"/>
  <c r="N81" i="2"/>
  <c r="M81" i="2"/>
  <c r="P81" i="2"/>
  <c r="N80" i="2"/>
  <c r="M80" i="2"/>
  <c r="P80" i="2"/>
  <c r="N79" i="2"/>
  <c r="M79" i="2"/>
  <c r="P79" i="2"/>
  <c r="N78" i="2"/>
  <c r="M78" i="2"/>
  <c r="P78" i="2"/>
  <c r="N77" i="2"/>
  <c r="M77" i="2"/>
  <c r="P77" i="2"/>
  <c r="N76" i="2"/>
  <c r="M76" i="2"/>
  <c r="P76" i="2"/>
  <c r="N75" i="2"/>
  <c r="M75" i="2"/>
  <c r="P75" i="2"/>
  <c r="O75" i="2"/>
  <c r="O76" i="2"/>
  <c r="O77" i="2"/>
  <c r="O78" i="2"/>
  <c r="O79" i="2"/>
  <c r="O80" i="2"/>
  <c r="O81" i="2"/>
  <c r="O82" i="2"/>
  <c r="O83" i="2"/>
  <c r="O84" i="2"/>
  <c r="O85" i="2"/>
  <c r="O86" i="2"/>
  <c r="E75" i="2"/>
  <c r="E76" i="2"/>
  <c r="E77" i="2"/>
  <c r="E78" i="2"/>
  <c r="E79" i="2"/>
  <c r="E80" i="2"/>
  <c r="D75" i="2"/>
  <c r="D76" i="2"/>
  <c r="D77" i="2"/>
  <c r="D78" i="2"/>
  <c r="D79" i="2"/>
  <c r="D80" i="2"/>
  <c r="C75" i="2"/>
  <c r="C76" i="2"/>
  <c r="C77" i="2"/>
  <c r="C78" i="2"/>
  <c r="C79" i="2"/>
  <c r="C80" i="2"/>
  <c r="B75" i="2"/>
  <c r="B76" i="2"/>
  <c r="B77" i="2"/>
  <c r="B78" i="2"/>
  <c r="B79" i="2"/>
  <c r="B80" i="2"/>
  <c r="Q51" i="2"/>
  <c r="R51" i="2"/>
  <c r="Q53" i="2"/>
  <c r="R53" i="2"/>
  <c r="Q55" i="2"/>
  <c r="R55" i="2"/>
  <c r="Q57" i="2"/>
  <c r="R57" i="2"/>
  <c r="Q59" i="2"/>
  <c r="R59" i="2"/>
  <c r="Q61" i="2"/>
  <c r="R61" i="2"/>
  <c r="N62" i="2"/>
  <c r="M62" i="2"/>
  <c r="P62" i="2"/>
  <c r="N61" i="2"/>
  <c r="M61" i="2"/>
  <c r="P61" i="2"/>
  <c r="N60" i="2"/>
  <c r="M60" i="2"/>
  <c r="P60" i="2"/>
  <c r="N59" i="2"/>
  <c r="M59" i="2"/>
  <c r="P59" i="2"/>
  <c r="N58" i="2"/>
  <c r="M58" i="2"/>
  <c r="P58" i="2"/>
  <c r="N57" i="2"/>
  <c r="M57" i="2"/>
  <c r="P57" i="2"/>
  <c r="N56" i="2"/>
  <c r="M56" i="2"/>
  <c r="P56" i="2"/>
  <c r="N55" i="2"/>
  <c r="M55" i="2"/>
  <c r="P55" i="2"/>
  <c r="N54" i="2"/>
  <c r="M54" i="2"/>
  <c r="P54" i="2"/>
  <c r="N53" i="2"/>
  <c r="M53" i="2"/>
  <c r="P53" i="2"/>
  <c r="N52" i="2"/>
  <c r="M52" i="2"/>
  <c r="P52" i="2"/>
  <c r="N51" i="2"/>
  <c r="M51" i="2"/>
  <c r="P51" i="2"/>
  <c r="O51" i="2"/>
  <c r="O52" i="2"/>
  <c r="O53" i="2"/>
  <c r="O54" i="2"/>
  <c r="O55" i="2"/>
  <c r="O56" i="2"/>
  <c r="O57" i="2"/>
  <c r="O58" i="2"/>
  <c r="O59" i="2"/>
  <c r="O60" i="2"/>
  <c r="O61" i="2"/>
  <c r="O62" i="2"/>
  <c r="E51" i="2"/>
  <c r="E52" i="2"/>
  <c r="E53" i="2"/>
  <c r="E54" i="2"/>
  <c r="E55" i="2"/>
  <c r="E56" i="2"/>
  <c r="D51" i="2"/>
  <c r="D52" i="2"/>
  <c r="D53" i="2"/>
  <c r="D54" i="2"/>
  <c r="D55" i="2"/>
  <c r="D56" i="2"/>
  <c r="C51" i="2"/>
  <c r="C52" i="2"/>
  <c r="C53" i="2"/>
  <c r="C54" i="2"/>
  <c r="C55" i="2"/>
  <c r="C56" i="2"/>
  <c r="B51" i="2"/>
  <c r="B52" i="2"/>
  <c r="B53" i="2"/>
  <c r="B54" i="2"/>
  <c r="B55" i="2"/>
  <c r="B56" i="2"/>
  <c r="Q27" i="2"/>
  <c r="R27" i="2"/>
  <c r="Q29" i="2"/>
  <c r="R29" i="2"/>
  <c r="Q31" i="2"/>
  <c r="R31" i="2"/>
  <c r="Q33" i="2"/>
  <c r="R33" i="2"/>
  <c r="Q35" i="2"/>
  <c r="R35" i="2"/>
  <c r="Q37" i="2"/>
  <c r="R37" i="2"/>
  <c r="N38" i="2"/>
  <c r="M38" i="2"/>
  <c r="P38" i="2"/>
  <c r="N37" i="2"/>
  <c r="M37" i="2"/>
  <c r="P37" i="2"/>
  <c r="N36" i="2"/>
  <c r="M36" i="2"/>
  <c r="P36" i="2"/>
  <c r="N35" i="2"/>
  <c r="M35" i="2"/>
  <c r="P35" i="2"/>
  <c r="N34" i="2"/>
  <c r="M34" i="2"/>
  <c r="P34" i="2"/>
  <c r="N33" i="2"/>
  <c r="M33" i="2"/>
  <c r="P33" i="2"/>
  <c r="N32" i="2"/>
  <c r="M32" i="2"/>
  <c r="P32" i="2"/>
  <c r="N31" i="2"/>
  <c r="M31" i="2"/>
  <c r="P31" i="2"/>
  <c r="N30" i="2"/>
  <c r="M30" i="2"/>
  <c r="P30" i="2"/>
  <c r="N29" i="2"/>
  <c r="M29" i="2"/>
  <c r="P29" i="2"/>
  <c r="N28" i="2"/>
  <c r="M28" i="2"/>
  <c r="P28" i="2"/>
  <c r="N27" i="2"/>
  <c r="M27" i="2"/>
  <c r="P27" i="2"/>
  <c r="O27" i="2"/>
  <c r="O28" i="2"/>
  <c r="O29" i="2"/>
  <c r="O30" i="2"/>
  <c r="O31" i="2"/>
  <c r="O32" i="2"/>
  <c r="O33" i="2"/>
  <c r="O34" i="2"/>
  <c r="O35" i="2"/>
  <c r="O36" i="2"/>
  <c r="O37" i="2"/>
  <c r="O38" i="2"/>
  <c r="E27" i="2"/>
  <c r="E28" i="2"/>
  <c r="E29" i="2"/>
  <c r="E30" i="2"/>
  <c r="E31" i="2"/>
  <c r="E32" i="2"/>
  <c r="D27" i="2"/>
  <c r="D28" i="2"/>
  <c r="D29" i="2"/>
  <c r="D30" i="2"/>
  <c r="D31" i="2"/>
  <c r="D32" i="2"/>
  <c r="C27" i="2"/>
  <c r="C28" i="2"/>
  <c r="C29" i="2"/>
  <c r="C30" i="2"/>
  <c r="C31" i="2"/>
  <c r="C32" i="2"/>
  <c r="Q3" i="2"/>
  <c r="R3" i="2"/>
  <c r="Q5" i="2"/>
  <c r="R5" i="2"/>
  <c r="Q7" i="2"/>
  <c r="R7" i="2"/>
  <c r="Q9" i="2"/>
  <c r="R9" i="2"/>
  <c r="Q11" i="2"/>
  <c r="R11" i="2"/>
  <c r="Q13" i="2"/>
  <c r="R13" i="2"/>
  <c r="M3" i="2"/>
  <c r="N3" i="2"/>
  <c r="O3" i="2"/>
  <c r="M4" i="2"/>
  <c r="N4" i="2"/>
  <c r="O4" i="2"/>
  <c r="M5" i="2"/>
  <c r="N5" i="2"/>
  <c r="O5" i="2"/>
  <c r="M6" i="2"/>
  <c r="N6" i="2"/>
  <c r="O6" i="2"/>
  <c r="M7" i="2"/>
  <c r="N7" i="2"/>
  <c r="O7" i="2"/>
  <c r="M8" i="2"/>
  <c r="N8" i="2"/>
  <c r="O8" i="2"/>
  <c r="M9" i="2"/>
  <c r="N9" i="2"/>
  <c r="O9" i="2"/>
  <c r="M10" i="2"/>
  <c r="N10" i="2"/>
  <c r="O10" i="2"/>
  <c r="M11" i="2"/>
  <c r="N11" i="2"/>
  <c r="O11" i="2"/>
  <c r="M12" i="2"/>
  <c r="N12" i="2"/>
  <c r="O12" i="2"/>
  <c r="M13" i="2"/>
  <c r="N13" i="2"/>
  <c r="O13" i="2"/>
  <c r="M14" i="2"/>
  <c r="N14" i="2"/>
  <c r="O14" i="2"/>
  <c r="E3" i="2"/>
  <c r="E4" i="2"/>
  <c r="E5" i="2"/>
  <c r="E6" i="2"/>
  <c r="E7" i="2"/>
  <c r="E8" i="2"/>
  <c r="D3" i="2"/>
  <c r="D4" i="2"/>
  <c r="D5" i="2"/>
  <c r="D6" i="2"/>
  <c r="D7" i="2"/>
  <c r="D8" i="2"/>
  <c r="C3" i="2"/>
  <c r="C4" i="2"/>
  <c r="C5" i="2"/>
  <c r="C6" i="2"/>
  <c r="C7" i="2"/>
  <c r="C8" i="2"/>
  <c r="B3" i="2"/>
  <c r="B4" i="2"/>
  <c r="B5" i="2"/>
  <c r="B6" i="2"/>
  <c r="B7" i="2"/>
  <c r="B8" i="2"/>
  <c r="D81" i="2"/>
  <c r="D86" i="2"/>
  <c r="E81" i="2"/>
  <c r="E86" i="2"/>
  <c r="D87" i="2"/>
  <c r="E87" i="2"/>
  <c r="D88" i="2"/>
  <c r="E88" i="2"/>
  <c r="D89" i="2"/>
  <c r="E89" i="2"/>
  <c r="D90" i="2"/>
  <c r="E90" i="2"/>
  <c r="E85" i="2"/>
  <c r="D85" i="2"/>
  <c r="D57" i="2"/>
  <c r="D62" i="2"/>
  <c r="E57" i="2"/>
  <c r="E62" i="2"/>
  <c r="D63" i="2"/>
  <c r="E63" i="2"/>
  <c r="D64" i="2"/>
  <c r="E64" i="2"/>
  <c r="D65" i="2"/>
  <c r="E65" i="2"/>
  <c r="D66" i="2"/>
  <c r="E66" i="2"/>
  <c r="E61" i="2"/>
  <c r="D61" i="2"/>
  <c r="D33" i="2"/>
  <c r="D38" i="2"/>
  <c r="E33" i="2"/>
  <c r="E38" i="2"/>
  <c r="D39" i="2"/>
  <c r="E39" i="2"/>
  <c r="D40" i="2"/>
  <c r="E40" i="2"/>
  <c r="D41" i="2"/>
  <c r="E41" i="2"/>
  <c r="D42" i="2"/>
  <c r="E42" i="2"/>
  <c r="E37" i="2"/>
  <c r="D37" i="2"/>
  <c r="E9" i="2"/>
  <c r="D9" i="2"/>
  <c r="C5" i="1"/>
  <c r="C6" i="1"/>
  <c r="C7" i="1"/>
  <c r="C8" i="1"/>
  <c r="C9" i="1"/>
  <c r="C10" i="1"/>
  <c r="B2" i="1"/>
  <c r="B3" i="1"/>
  <c r="B4" i="1"/>
  <c r="B5" i="1"/>
  <c r="B6" i="1"/>
  <c r="B7" i="1"/>
  <c r="B8" i="1"/>
  <c r="B9" i="1"/>
  <c r="B10" i="1"/>
  <c r="Q4" i="6"/>
  <c r="R4" i="6"/>
  <c r="S4" i="6"/>
  <c r="Q5" i="6"/>
  <c r="R5" i="6"/>
  <c r="S5" i="6"/>
  <c r="Q6" i="6"/>
  <c r="R6" i="6"/>
  <c r="S6" i="6"/>
  <c r="Q7" i="6"/>
  <c r="R7" i="6"/>
  <c r="S7" i="6"/>
  <c r="Q8" i="6"/>
  <c r="R8" i="6"/>
  <c r="S8" i="6"/>
  <c r="R3" i="6"/>
  <c r="Q3" i="6"/>
  <c r="S3" i="6"/>
  <c r="P3" i="6"/>
  <c r="P5" i="6"/>
  <c r="P4" i="6"/>
  <c r="P6" i="6"/>
  <c r="P7" i="6"/>
  <c r="P8" i="6"/>
  <c r="C1" i="6"/>
  <c r="D1" i="6"/>
  <c r="P4" i="2"/>
  <c r="P5" i="2"/>
  <c r="P6" i="2"/>
  <c r="P7" i="2"/>
  <c r="P8" i="2"/>
  <c r="P9" i="2"/>
  <c r="P10" i="2"/>
  <c r="P11" i="2"/>
  <c r="P12" i="2"/>
  <c r="P13" i="2"/>
  <c r="P14" i="2"/>
  <c r="P3" i="2"/>
  <c r="D13" i="2"/>
  <c r="E13" i="2"/>
  <c r="D14" i="2"/>
  <c r="E14" i="2"/>
  <c r="D15" i="2"/>
  <c r="E15" i="2"/>
  <c r="D16" i="2"/>
  <c r="E16" i="2"/>
  <c r="D17" i="2"/>
  <c r="E17" i="2"/>
  <c r="D18" i="2"/>
  <c r="E18" i="2"/>
</calcChain>
</file>

<file path=xl/sharedStrings.xml><?xml version="1.0" encoding="utf-8"?>
<sst xmlns="http://schemas.openxmlformats.org/spreadsheetml/2006/main" count="345" uniqueCount="59">
  <si>
    <t>name</t>
  </si>
  <si>
    <t>all</t>
  </si>
  <si>
    <t>PARS_transcripts</t>
  </si>
  <si>
    <t>PARS_mRNA</t>
  </si>
  <si>
    <t>PARS_mRNA_non_complex</t>
  </si>
  <si>
    <t>SNPs</t>
  </si>
  <si>
    <t>gene</t>
  </si>
  <si>
    <t>gene</t>
    <phoneticPr fontId="1" type="noConversion"/>
  </si>
  <si>
    <t>stem_SNPs</t>
    <phoneticPr fontId="1" type="noConversion"/>
  </si>
  <si>
    <t>structure</t>
  </si>
  <si>
    <t>p-value</t>
  </si>
  <si>
    <t>stem</t>
  </si>
  <si>
    <t>loop</t>
  </si>
  <si>
    <t>freq</t>
    <phoneticPr fontId="1" type="noConversion"/>
  </si>
  <si>
    <t>stem_AT-GC_SNPs</t>
    <phoneticPr fontId="1" type="noConversion"/>
  </si>
  <si>
    <t>loop_AT-GC_SNPs</t>
    <phoneticPr fontId="1" type="noConversion"/>
  </si>
  <si>
    <t>GC-AT</t>
    <phoneticPr fontId="1" type="noConversion"/>
  </si>
  <si>
    <t>AT-GC</t>
    <phoneticPr fontId="1" type="noConversion"/>
  </si>
  <si>
    <t>AT-GC_ratio</t>
    <phoneticPr fontId="1" type="noConversion"/>
  </si>
  <si>
    <t>loop_SNPs</t>
    <phoneticPr fontId="1" type="noConversion"/>
  </si>
  <si>
    <t>freq</t>
    <phoneticPr fontId="1" type="noConversion"/>
  </si>
  <si>
    <t>stem_GC-AT_SNPs</t>
    <phoneticPr fontId="1" type="noConversion"/>
  </si>
  <si>
    <t>loop_GC-AT_SNPs</t>
    <phoneticPr fontId="1" type="noConversion"/>
  </si>
  <si>
    <t>intergenic</t>
  </si>
  <si>
    <t>X2</t>
    <phoneticPr fontId="1" type="noConversion"/>
  </si>
  <si>
    <t>loop_SNPs</t>
    <phoneticPr fontId="1" type="noConversion"/>
  </si>
  <si>
    <t>stem_AT-GC_SNPs</t>
    <phoneticPr fontId="1" type="noConversion"/>
  </si>
  <si>
    <t>GC-AT ratio</t>
    <phoneticPr fontId="1" type="noConversion"/>
  </si>
  <si>
    <t>neutral</t>
    <phoneticPr fontId="1" type="noConversion"/>
  </si>
  <si>
    <t>stem G/C→A/T</t>
    <phoneticPr fontId="1" type="noConversion"/>
  </si>
  <si>
    <t>loop A/T→G/C</t>
    <phoneticPr fontId="1" type="noConversion"/>
  </si>
  <si>
    <t>stem A/T→G/C</t>
    <phoneticPr fontId="1" type="noConversion"/>
  </si>
  <si>
    <t>loop G/C→A/T</t>
    <phoneticPr fontId="1" type="noConversion"/>
  </si>
  <si>
    <t>AT_GC_ratio</t>
    <phoneticPr fontId="1" type="noConversion"/>
  </si>
  <si>
    <t>GC_AT_ratio</t>
    <phoneticPr fontId="1" type="noConversion"/>
  </si>
  <si>
    <t>AT_GC_ratio</t>
  </si>
  <si>
    <t>stem</t>
    <phoneticPr fontId="1" type="noConversion"/>
  </si>
  <si>
    <t>cds</t>
    <phoneticPr fontId="1" type="noConversion"/>
  </si>
  <si>
    <t>syn</t>
    <phoneticPr fontId="1" type="noConversion"/>
  </si>
  <si>
    <t>utr</t>
    <phoneticPr fontId="1" type="noConversion"/>
  </si>
  <si>
    <t>nsy</t>
    <phoneticPr fontId="1" type="noConversion"/>
  </si>
  <si>
    <t>sum</t>
    <phoneticPr fontId="1" type="noConversion"/>
  </si>
  <si>
    <t>freq</t>
    <phoneticPr fontId="1" type="noConversion"/>
  </si>
  <si>
    <t>utr</t>
    <phoneticPr fontId="1" type="noConversion"/>
  </si>
  <si>
    <t>syn</t>
    <phoneticPr fontId="1" type="noConversion"/>
  </si>
  <si>
    <t>nsy</t>
    <phoneticPr fontId="1" type="noConversion"/>
  </si>
  <si>
    <t>cds</t>
    <phoneticPr fontId="1" type="noConversion"/>
  </si>
  <si>
    <t>PARS_cds</t>
  </si>
  <si>
    <t>PARS_utr</t>
  </si>
  <si>
    <t>PARS_syn</t>
  </si>
  <si>
    <t>PARS_nsy</t>
  </si>
  <si>
    <t>GC_AT_ratio</t>
    <phoneticPr fontId="1" type="noConversion"/>
  </si>
  <si>
    <t>stem</t>
    <phoneticPr fontId="1" type="noConversion"/>
  </si>
  <si>
    <t>loop</t>
    <phoneticPr fontId="1" type="noConversion"/>
  </si>
  <si>
    <t>stem</t>
    <phoneticPr fontId="1" type="noConversion"/>
  </si>
  <si>
    <t>loop</t>
    <phoneticPr fontId="1" type="noConversion"/>
  </si>
  <si>
    <t>AT→GC ratio</t>
    <phoneticPr fontId="1" type="noConversion"/>
  </si>
  <si>
    <t>GC→AT ratio</t>
    <phoneticPr fontId="1" type="noConversion"/>
  </si>
  <si>
    <t>γ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</si>
</sst>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);[Red]\(0.00\)"/>
    <numFmt numFmtId="177" formatCode="0.0000_);[Red]\(0.0000\)"/>
  </numFmts>
  <fonts count="4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2"/>
        <bgColor indexed="64"/>
      </patternFill>
    </fill>
  </fills>
  <borders count="1">
    <border>
      <left/>
      <right/>
      <top/>
      <bottom/>
      <diagonal/>
    </border>
  </borders>
  <cellStyleXfs count="5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/>
    <xf numFmtId="0" fontId="0" fillId="0" borderId="0" xfId="0" applyAlignment="1">
      <alignment vertical="center"/>
    </xf>
    <xf numFmtId="176" fontId="0" fillId="0" borderId="0" xfId="0" applyNumberFormat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</cellXfs>
  <cellStyles count="57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</cellStyles>
  <dxfs count="0"/>
  <tableStyles count="0" defaultTableStyle="TableStyleMedium9" defaultPivotStyle="PivotStyleMedium7"/>
  <colors>
    <mruColors>
      <color rgb="FFFFC002"/>
      <color rgb="FFFF2F92"/>
      <color rgb="FF997300"/>
      <color rgb="FF5B9BD5"/>
      <color rgb="FF9E480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6.xml"/><Relationship Id="rId14" Type="http://schemas.openxmlformats.org/officeDocument/2006/relationships/externalLink" Target="externalLinks/externalLink7.xml"/><Relationship Id="rId15" Type="http://schemas.openxmlformats.org/officeDocument/2006/relationships/externalLink" Target="externalLinks/externalLink8.xml"/><Relationship Id="rId16" Type="http://schemas.openxmlformats.org/officeDocument/2006/relationships/externalLink" Target="externalLinks/externalLink9.xml"/><Relationship Id="rId17" Type="http://schemas.openxmlformats.org/officeDocument/2006/relationships/externalLink" Target="externalLinks/externalLink10.xml"/><Relationship Id="rId18" Type="http://schemas.openxmlformats.org/officeDocument/2006/relationships/externalLink" Target="externalLinks/externalLink11.xml"/><Relationship Id="rId19" Type="http://schemas.openxmlformats.org/officeDocument/2006/relationships/externalLink" Target="externalLinks/externalLink12.xml"/><Relationship Id="rId50" Type="http://schemas.openxmlformats.org/officeDocument/2006/relationships/theme" Target="theme/theme1.xml"/><Relationship Id="rId51" Type="http://schemas.openxmlformats.org/officeDocument/2006/relationships/styles" Target="styles.xml"/><Relationship Id="rId52" Type="http://schemas.openxmlformats.org/officeDocument/2006/relationships/sharedStrings" Target="sharedStrings.xml"/><Relationship Id="rId53" Type="http://schemas.openxmlformats.org/officeDocument/2006/relationships/calcChain" Target="calcChain.xml"/><Relationship Id="rId40" Type="http://schemas.openxmlformats.org/officeDocument/2006/relationships/externalLink" Target="externalLinks/externalLink33.xml"/><Relationship Id="rId41" Type="http://schemas.openxmlformats.org/officeDocument/2006/relationships/externalLink" Target="externalLinks/externalLink34.xml"/><Relationship Id="rId42" Type="http://schemas.openxmlformats.org/officeDocument/2006/relationships/externalLink" Target="externalLinks/externalLink35.xml"/><Relationship Id="rId43" Type="http://schemas.openxmlformats.org/officeDocument/2006/relationships/externalLink" Target="externalLinks/externalLink36.xml"/><Relationship Id="rId44" Type="http://schemas.openxmlformats.org/officeDocument/2006/relationships/externalLink" Target="externalLinks/externalLink37.xml"/><Relationship Id="rId45" Type="http://schemas.openxmlformats.org/officeDocument/2006/relationships/externalLink" Target="externalLinks/externalLink38.xml"/><Relationship Id="rId46" Type="http://schemas.openxmlformats.org/officeDocument/2006/relationships/externalLink" Target="externalLinks/externalLink39.xml"/><Relationship Id="rId47" Type="http://schemas.openxmlformats.org/officeDocument/2006/relationships/externalLink" Target="externalLinks/externalLink40.xml"/><Relationship Id="rId48" Type="http://schemas.openxmlformats.org/officeDocument/2006/relationships/externalLink" Target="externalLinks/externalLink41.xml"/><Relationship Id="rId49" Type="http://schemas.openxmlformats.org/officeDocument/2006/relationships/externalLink" Target="externalLinks/externalLink42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externalLink" Target="externalLinks/externalLink1.xml"/><Relationship Id="rId9" Type="http://schemas.openxmlformats.org/officeDocument/2006/relationships/externalLink" Target="externalLinks/externalLink2.xml"/><Relationship Id="rId30" Type="http://schemas.openxmlformats.org/officeDocument/2006/relationships/externalLink" Target="externalLinks/externalLink23.xml"/><Relationship Id="rId31" Type="http://schemas.openxmlformats.org/officeDocument/2006/relationships/externalLink" Target="externalLinks/externalLink24.xml"/><Relationship Id="rId32" Type="http://schemas.openxmlformats.org/officeDocument/2006/relationships/externalLink" Target="externalLinks/externalLink25.xml"/><Relationship Id="rId33" Type="http://schemas.openxmlformats.org/officeDocument/2006/relationships/externalLink" Target="externalLinks/externalLink26.xml"/><Relationship Id="rId34" Type="http://schemas.openxmlformats.org/officeDocument/2006/relationships/externalLink" Target="externalLinks/externalLink27.xml"/><Relationship Id="rId35" Type="http://schemas.openxmlformats.org/officeDocument/2006/relationships/externalLink" Target="externalLinks/externalLink28.xml"/><Relationship Id="rId36" Type="http://schemas.openxmlformats.org/officeDocument/2006/relationships/externalLink" Target="externalLinks/externalLink29.xml"/><Relationship Id="rId37" Type="http://schemas.openxmlformats.org/officeDocument/2006/relationships/externalLink" Target="externalLinks/externalLink30.xml"/><Relationship Id="rId38" Type="http://schemas.openxmlformats.org/officeDocument/2006/relationships/externalLink" Target="externalLinks/externalLink31.xml"/><Relationship Id="rId39" Type="http://schemas.openxmlformats.org/officeDocument/2006/relationships/externalLink" Target="externalLinks/externalLink32.xml"/><Relationship Id="rId20" Type="http://schemas.openxmlformats.org/officeDocument/2006/relationships/externalLink" Target="externalLinks/externalLink13.xml"/><Relationship Id="rId21" Type="http://schemas.openxmlformats.org/officeDocument/2006/relationships/externalLink" Target="externalLinks/externalLink14.xml"/><Relationship Id="rId22" Type="http://schemas.openxmlformats.org/officeDocument/2006/relationships/externalLink" Target="externalLinks/externalLink15.xml"/><Relationship Id="rId23" Type="http://schemas.openxmlformats.org/officeDocument/2006/relationships/externalLink" Target="externalLinks/externalLink16.xml"/><Relationship Id="rId24" Type="http://schemas.openxmlformats.org/officeDocument/2006/relationships/externalLink" Target="externalLinks/externalLink17.xml"/><Relationship Id="rId25" Type="http://schemas.openxmlformats.org/officeDocument/2006/relationships/externalLink" Target="externalLinks/externalLink18.xml"/><Relationship Id="rId26" Type="http://schemas.openxmlformats.org/officeDocument/2006/relationships/externalLink" Target="externalLinks/externalLink19.xml"/><Relationship Id="rId27" Type="http://schemas.openxmlformats.org/officeDocument/2006/relationships/externalLink" Target="externalLinks/externalLink20.xml"/><Relationship Id="rId28" Type="http://schemas.openxmlformats.org/officeDocument/2006/relationships/externalLink" Target="externalLinks/externalLink21.xml"/><Relationship Id="rId29" Type="http://schemas.openxmlformats.org/officeDocument/2006/relationships/externalLink" Target="externalLinks/externalLink22.xml"/><Relationship Id="rId10" Type="http://schemas.openxmlformats.org/officeDocument/2006/relationships/externalLink" Target="externalLinks/externalLink3.xml"/><Relationship Id="rId11" Type="http://schemas.openxmlformats.org/officeDocument/2006/relationships/externalLink" Target="externalLinks/externalLink4.xml"/><Relationship Id="rId12" Type="http://schemas.openxmlformats.org/officeDocument/2006/relationships/externalLink" Target="externalLinks/externalLink5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Relationship Id="rId3" Type="http://schemas.openxmlformats.org/officeDocument/2006/relationships/themeOverride" Target="../theme/themeOverride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Relationship Id="rId3" Type="http://schemas.openxmlformats.org/officeDocument/2006/relationships/themeOverride" Target="../theme/themeOverride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Relationship Id="rId3" Type="http://schemas.openxmlformats.org/officeDocument/2006/relationships/themeOverride" Target="../theme/themeOverride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Relationship Id="rId3" Type="http://schemas.openxmlformats.org/officeDocument/2006/relationships/themeOverride" Target="../theme/themeOverride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0819984804531012"/>
          <c:y val="0.0994152046783625"/>
          <c:w val="0.868878712529355"/>
          <c:h val="0.7702532578164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pic_freq_each!$J$1</c:f>
              <c:strCache>
                <c:ptCount val="1"/>
                <c:pt idx="0">
                  <c:v>stem A/T→G/C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pic_freq_each!$I$2:$I$7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numCache>
            </c:numRef>
          </c:cat>
          <c:val>
            <c:numRef>
              <c:f>pic_freq_each!$J$2:$J$7</c:f>
              <c:numCache>
                <c:formatCode>General</c:formatCode>
                <c:ptCount val="6"/>
                <c:pt idx="0">
                  <c:v>0.358490566037736</c:v>
                </c:pt>
                <c:pt idx="1">
                  <c:v>0.170804369414101</c:v>
                </c:pt>
                <c:pt idx="2">
                  <c:v>0.148957298907646</c:v>
                </c:pt>
                <c:pt idx="3">
                  <c:v>0.11519364448858</c:v>
                </c:pt>
                <c:pt idx="4">
                  <c:v>0.0953326713008937</c:v>
                </c:pt>
                <c:pt idx="5">
                  <c:v>0.111221449851043</c:v>
                </c:pt>
              </c:numCache>
            </c:numRef>
          </c:val>
        </c:ser>
        <c:ser>
          <c:idx val="1"/>
          <c:order val="1"/>
          <c:tx>
            <c:strRef>
              <c:f>pic_freq_each!$K$1</c:f>
              <c:strCache>
                <c:ptCount val="1"/>
                <c:pt idx="0">
                  <c:v>loop A/T→G/C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pic_freq_each!$I$2:$I$7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numCache>
            </c:numRef>
          </c:cat>
          <c:val>
            <c:numRef>
              <c:f>pic_freq_each!$K$2:$K$7</c:f>
              <c:numCache>
                <c:formatCode>General</c:formatCode>
                <c:ptCount val="6"/>
                <c:pt idx="0">
                  <c:v>0.433333333333333</c:v>
                </c:pt>
                <c:pt idx="1">
                  <c:v>0.170114942528736</c:v>
                </c:pt>
                <c:pt idx="2">
                  <c:v>0.132183908045977</c:v>
                </c:pt>
                <c:pt idx="3">
                  <c:v>0.111494252873563</c:v>
                </c:pt>
                <c:pt idx="4">
                  <c:v>0.0850574712643678</c:v>
                </c:pt>
                <c:pt idx="5">
                  <c:v>0.067816091954023</c:v>
                </c:pt>
              </c:numCache>
            </c:numRef>
          </c:val>
        </c:ser>
        <c:ser>
          <c:idx val="2"/>
          <c:order val="2"/>
          <c:tx>
            <c:strRef>
              <c:f>pic_freq_each!$L$1</c:f>
              <c:strCache>
                <c:ptCount val="1"/>
                <c:pt idx="0">
                  <c:v>stem G/C→A/T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pic_freq_each!$I$2:$I$7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numCache>
            </c:numRef>
          </c:cat>
          <c:val>
            <c:numRef>
              <c:f>pic_freq_each!$L$2:$L$7</c:f>
              <c:numCache>
                <c:formatCode>General</c:formatCode>
                <c:ptCount val="6"/>
                <c:pt idx="0">
                  <c:v>0.450261780104712</c:v>
                </c:pt>
                <c:pt idx="1">
                  <c:v>0.176701570680628</c:v>
                </c:pt>
                <c:pt idx="2">
                  <c:v>0.133507853403141</c:v>
                </c:pt>
                <c:pt idx="3">
                  <c:v>0.081151832460733</c:v>
                </c:pt>
                <c:pt idx="4">
                  <c:v>0.087696335078534</c:v>
                </c:pt>
                <c:pt idx="5">
                  <c:v>0.0706806282722513</c:v>
                </c:pt>
              </c:numCache>
            </c:numRef>
          </c:val>
        </c:ser>
        <c:ser>
          <c:idx val="3"/>
          <c:order val="3"/>
          <c:tx>
            <c:strRef>
              <c:f>pic_freq_each!$M$1</c:f>
              <c:strCache>
                <c:ptCount val="1"/>
                <c:pt idx="0">
                  <c:v>loop G/C→A/T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pic_freq_each!$I$2:$I$7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numCache>
            </c:numRef>
          </c:cat>
          <c:val>
            <c:numRef>
              <c:f>pic_freq_each!$M$2:$M$7</c:f>
              <c:numCache>
                <c:formatCode>General</c:formatCode>
                <c:ptCount val="6"/>
                <c:pt idx="0">
                  <c:v>0.383757961783439</c:v>
                </c:pt>
                <c:pt idx="1">
                  <c:v>0.184713375796178</c:v>
                </c:pt>
                <c:pt idx="2">
                  <c:v>0.121019108280255</c:v>
                </c:pt>
                <c:pt idx="3">
                  <c:v>0.130573248407643</c:v>
                </c:pt>
                <c:pt idx="4">
                  <c:v>0.0987261146496815</c:v>
                </c:pt>
                <c:pt idx="5">
                  <c:v>0.0812101910828025</c:v>
                </c:pt>
              </c:numCache>
            </c:numRef>
          </c:val>
        </c:ser>
        <c:ser>
          <c:idx val="4"/>
          <c:order val="4"/>
          <c:tx>
            <c:strRef>
              <c:f>pic_freq_each!$N$1</c:f>
              <c:strCache>
                <c:ptCount val="1"/>
                <c:pt idx="0">
                  <c:v>neutral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pic_freq_each!$I$2:$I$7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numCache>
            </c:numRef>
          </c:cat>
          <c:val>
            <c:numRef>
              <c:f>pic_freq_each!$N$2:$N$7</c:f>
              <c:numCache>
                <c:formatCode>General</c:formatCode>
                <c:ptCount val="6"/>
                <c:pt idx="0">
                  <c:v>0.4082</c:v>
                </c:pt>
                <c:pt idx="1">
                  <c:v>0.2041</c:v>
                </c:pt>
                <c:pt idx="2">
                  <c:v>0.1361</c:v>
                </c:pt>
                <c:pt idx="3">
                  <c:v>0.102</c:v>
                </c:pt>
                <c:pt idx="4">
                  <c:v>0.0816</c:v>
                </c:pt>
                <c:pt idx="5">
                  <c:v>0.068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-1159130480"/>
        <c:axId val="-1159123904"/>
      </c:barChart>
      <c:catAx>
        <c:axId val="-1159130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/>
                  <a:t>SNP</a:t>
                </a:r>
                <a:r>
                  <a:rPr lang="zh-CN"/>
                  <a:t> </a:t>
                </a:r>
                <a:r>
                  <a:rPr lang="en-US"/>
                  <a:t>frequency</a:t>
                </a:r>
                <a:r>
                  <a:rPr lang="zh-CN"/>
                  <a:t> </a:t>
                </a:r>
                <a:r>
                  <a:rPr lang="en-US"/>
                  <a:t>in</a:t>
                </a:r>
                <a:r>
                  <a:rPr lang="zh-CN"/>
                  <a:t> </a:t>
                </a:r>
                <a:r>
                  <a:rPr lang="en-US"/>
                  <a:t>population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charset="0"/>
                  <a:ea typeface="Arial" charset="0"/>
                  <a:cs typeface="Arial" charset="0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bg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zh-CN"/>
          </a:p>
        </c:txPr>
        <c:crossAx val="-1159123904"/>
        <c:crosses val="autoZero"/>
        <c:auto val="1"/>
        <c:lblAlgn val="ctr"/>
        <c:lblOffset val="100"/>
        <c:noMultiLvlLbl val="0"/>
      </c:catAx>
      <c:valAx>
        <c:axId val="-11591239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/>
                  <a:t>Proportion</a:t>
                </a:r>
                <a:r>
                  <a:rPr lang="zh-CN"/>
                  <a:t> </a:t>
                </a:r>
                <a:r>
                  <a:rPr lang="en-US"/>
                  <a:t>of</a:t>
                </a:r>
                <a:r>
                  <a:rPr lang="zh-CN"/>
                  <a:t> </a:t>
                </a:r>
                <a:r>
                  <a:rPr lang="en-US"/>
                  <a:t>SNPs</a:t>
                </a:r>
                <a:endParaRPr 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charset="0"/>
                  <a:ea typeface="Arial" charset="0"/>
                  <a:cs typeface="Arial" charset="0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bg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zh-CN"/>
          </a:p>
        </c:txPr>
        <c:crossAx val="-1159130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2462218538472"/>
          <c:y val="0.129385274209145"/>
          <c:w val="0.12753280839895"/>
          <c:h val="0.24929899387576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charset="0"/>
              <a:ea typeface="Arial" charset="0"/>
              <a:cs typeface="Arial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charset="0"/>
          <a:ea typeface="Arial" charset="0"/>
          <a:cs typeface="Arial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582042164084"/>
          <c:y val="0.114754098360656"/>
          <c:w val="0.835021748793498"/>
          <c:h val="0.6608489307689"/>
        </c:manualLayout>
      </c:layout>
      <c:scatterChart>
        <c:scatterStyle val="lineMarker"/>
        <c:varyColors val="0"/>
        <c:ser>
          <c:idx val="0"/>
          <c:order val="0"/>
          <c:tx>
            <c:strRef>
              <c:f>'freq_each-syn'!$R$2</c:f>
              <c:strCache>
                <c:ptCount val="1"/>
                <c:pt idx="0">
                  <c:v>stem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0907583502667005"/>
                  <c:y val="-0.24624198614517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2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Arial" charset="0"/>
                        <a:ea typeface="Arial" charset="0"/>
                        <a:cs typeface="Arial" charset="0"/>
                      </a:defRPr>
                    </a:pPr>
                    <a:r>
                      <a:rPr lang="en-US" baseline="0"/>
                      <a:t>R = </a:t>
                    </a:r>
                    <a:r>
                      <a:rPr lang="en-US" altLang="zh-CN" baseline="0"/>
                      <a:t>-</a:t>
                    </a:r>
                    <a:r>
                      <a:rPr lang="en-US" baseline="0"/>
                      <a:t>0.</a:t>
                    </a:r>
                    <a:r>
                      <a:rPr lang="en-US" altLang="zh-CN" baseline="0"/>
                      <a:t>92</a:t>
                    </a:r>
                    <a:endParaRPr lang="zh-CN" altLang="en-US" baseline="0"/>
                  </a:p>
                  <a:p>
                    <a:pPr>
                      <a:defRPr/>
                    </a:pPr>
                    <a:r>
                      <a:rPr lang="en-US" altLang="zh-CN" i="1" baseline="0"/>
                      <a:t>P</a:t>
                    </a:r>
                    <a:r>
                      <a:rPr lang="zh-CN" altLang="en-US" baseline="0"/>
                      <a:t> </a:t>
                    </a:r>
                    <a:r>
                      <a:rPr lang="en-US" altLang="zh-CN" baseline="0"/>
                      <a:t>value</a:t>
                    </a:r>
                    <a:r>
                      <a:rPr lang="zh-CN" altLang="en-US" baseline="0"/>
                      <a:t> </a:t>
                    </a:r>
                    <a:r>
                      <a:rPr lang="en-US" altLang="zh-CN" baseline="0"/>
                      <a:t>=</a:t>
                    </a:r>
                    <a:r>
                      <a:rPr lang="zh-CN" altLang="en-US" baseline="0"/>
                      <a:t> </a:t>
                    </a:r>
                    <a:r>
                      <a:rPr lang="en-US" altLang="zh-CN" baseline="0"/>
                      <a:t>0.0103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Arial" charset="0"/>
                      <a:ea typeface="Arial" charset="0"/>
                      <a:cs typeface="Arial" charset="0"/>
                    </a:defRPr>
                  </a:pPr>
                  <a:endParaRPr lang="zh-CN"/>
                </a:p>
              </c:txPr>
            </c:trendlineLbl>
          </c:trendline>
          <c:xVal>
            <c:numRef>
              <c:f>'freq_each-syn'!$O$3:$O$8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numCache>
            </c:numRef>
          </c:xVal>
          <c:yVal>
            <c:numRef>
              <c:f>'freq_each-syn'!$R$3:$R$8</c:f>
              <c:numCache>
                <c:formatCode>General</c:formatCode>
                <c:ptCount val="6"/>
                <c:pt idx="0">
                  <c:v>0.634165067178503</c:v>
                </c:pt>
                <c:pt idx="1">
                  <c:v>0.623868312757202</c:v>
                </c:pt>
                <c:pt idx="2">
                  <c:v>0.576669802445908</c:v>
                </c:pt>
                <c:pt idx="3">
                  <c:v>0.575599582898853</c:v>
                </c:pt>
                <c:pt idx="4">
                  <c:v>0.51831750339213</c:v>
                </c:pt>
                <c:pt idx="5">
                  <c:v>0.552556818181818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'freq_each-syn'!$S$2</c:f>
              <c:strCache>
                <c:ptCount val="1"/>
                <c:pt idx="0">
                  <c:v>loop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0838995427991"/>
                  <c:y val="0.22606084075556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  <a:latin typeface="Arial" charset="0"/>
                        <a:ea typeface="Arial" charset="0"/>
                        <a:cs typeface="Arial" charset="0"/>
                      </a:defRPr>
                    </a:pPr>
                    <a:r>
                      <a:rPr lang="en-US" baseline="0"/>
                      <a:t>R = 0</a:t>
                    </a:r>
                    <a:r>
                      <a:rPr lang="en-US" altLang="zh-CN" baseline="0"/>
                      <a:t>.92</a:t>
                    </a:r>
                    <a:endParaRPr lang="zh-CN" altLang="en-US" baseline="0"/>
                  </a:p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</a:defRPr>
                    </a:pPr>
                    <a:r>
                      <a:rPr lang="en-US" altLang="zh-CN" sz="1200" b="0" i="1" baseline="0">
                        <a:effectLst/>
                      </a:rPr>
                      <a:t>P</a:t>
                    </a:r>
                    <a:r>
                      <a:rPr lang="en-US" altLang="zh-CN" sz="1200" b="0" i="0" baseline="0">
                        <a:effectLst/>
                      </a:rPr>
                      <a:t> value = 0.0103</a:t>
                    </a:r>
                    <a:endParaRPr lang="en-US" altLang="zh-CN" sz="1200">
                      <a:effectLst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ysClr val="windowText" lastClr="000000">
                          <a:lumMod val="65000"/>
                          <a:lumOff val="35000"/>
                        </a:sysClr>
                      </a:solidFill>
                      <a:latin typeface="Arial" charset="0"/>
                      <a:ea typeface="Arial" charset="0"/>
                      <a:cs typeface="Arial" charset="0"/>
                    </a:defRPr>
                  </a:pPr>
                  <a:endParaRPr lang="zh-CN"/>
                </a:p>
              </c:txPr>
            </c:trendlineLbl>
          </c:trendline>
          <c:xVal>
            <c:numRef>
              <c:f>'freq_each-syn'!$O$3:$O$8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numCache>
            </c:numRef>
          </c:xVal>
          <c:yVal>
            <c:numRef>
              <c:f>'freq_each-syn'!$S$3:$S$8</c:f>
              <c:numCache>
                <c:formatCode>General</c:formatCode>
                <c:ptCount val="6"/>
                <c:pt idx="0">
                  <c:v>0.365834932821497</c:v>
                </c:pt>
                <c:pt idx="1">
                  <c:v>0.376131687242798</c:v>
                </c:pt>
                <c:pt idx="2">
                  <c:v>0.423330197554092</c:v>
                </c:pt>
                <c:pt idx="3">
                  <c:v>0.424400417101147</c:v>
                </c:pt>
                <c:pt idx="4">
                  <c:v>0.48168249660787</c:v>
                </c:pt>
                <c:pt idx="5">
                  <c:v>0.447443181818182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74969872"/>
        <c:axId val="-1243256032"/>
      </c:scatterChart>
      <c:valAx>
        <c:axId val="-1974969872"/>
        <c:scaling>
          <c:orientation val="minMax"/>
          <c:max val="7.0"/>
          <c:min val="0.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/>
                  <a:t>SNP frequency in population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charset="0"/>
                  <a:ea typeface="Arial" charset="0"/>
                  <a:cs typeface="Arial" charset="0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zh-CN"/>
          </a:p>
        </c:txPr>
        <c:crossAx val="-1243256032"/>
        <c:crosses val="autoZero"/>
        <c:crossBetween val="midCat"/>
        <c:majorUnit val="1.0"/>
      </c:valAx>
      <c:valAx>
        <c:axId val="-1243256032"/>
        <c:scaling>
          <c:orientation val="minMax"/>
          <c:max val="1.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 altLang="zh-CN"/>
                  <a:t>G</a:t>
                </a:r>
                <a:r>
                  <a:rPr lang="en-US"/>
                  <a:t>/</a:t>
                </a:r>
                <a:r>
                  <a:rPr lang="en-US" altLang="zh-CN"/>
                  <a:t>C</a:t>
                </a:r>
                <a:r>
                  <a:rPr lang="zh-CN"/>
                  <a:t>→</a:t>
                </a:r>
                <a:r>
                  <a:rPr lang="en-US" altLang="zh-CN"/>
                  <a:t>A</a:t>
                </a:r>
                <a:r>
                  <a:rPr lang="en-US"/>
                  <a:t>/</a:t>
                </a:r>
                <a:r>
                  <a:rPr lang="en-US" altLang="zh-CN"/>
                  <a:t>T</a:t>
                </a:r>
                <a:r>
                  <a:rPr lang="zh-CN"/>
                  <a:t> </a:t>
                </a:r>
                <a:r>
                  <a:rPr lang="en-US"/>
                  <a:t>ratio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charset="0"/>
                  <a:ea typeface="Arial" charset="0"/>
                  <a:cs typeface="Arial" charset="0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zh-CN"/>
          </a:p>
        </c:txPr>
        <c:crossAx val="-1974969872"/>
        <c:crosses val="autoZero"/>
        <c:crossBetween val="midCat"/>
        <c:majorUnit val="0.2"/>
      </c:valAx>
      <c:spPr>
        <a:noFill/>
        <a:ln w="25400"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charset="0"/>
              <a:ea typeface="Arial" charset="0"/>
              <a:cs typeface="Arial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Arial" charset="0"/>
          <a:ea typeface="Arial" charset="0"/>
          <a:cs typeface="Arial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582042164084"/>
          <c:y val="0.114754098360656"/>
          <c:w val="0.835021748793498"/>
          <c:h val="0.6608489307689"/>
        </c:manualLayout>
      </c:layout>
      <c:scatterChart>
        <c:scatterStyle val="lineMarker"/>
        <c:varyColors val="0"/>
        <c:ser>
          <c:idx val="0"/>
          <c:order val="0"/>
          <c:tx>
            <c:strRef>
              <c:f>'freq_each-nsy'!$P$2</c:f>
              <c:strCache>
                <c:ptCount val="1"/>
                <c:pt idx="0">
                  <c:v>stem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14951898653797"/>
                  <c:y val="-0.16957940708231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  <a:latin typeface="Arial" charset="0"/>
                        <a:ea typeface="Arial" charset="0"/>
                        <a:cs typeface="Arial" charset="0"/>
                      </a:defRPr>
                    </a:pPr>
                    <a:r>
                      <a:rPr lang="en-US" sz="1200" baseline="0"/>
                      <a:t>R = 0.</a:t>
                    </a:r>
                    <a:r>
                      <a:rPr lang="en-US" altLang="zh-CN" sz="1200" baseline="0"/>
                      <a:t>70</a:t>
                    </a:r>
                    <a:endParaRPr lang="zh-CN" altLang="en-US" sz="1200" baseline="0"/>
                  </a:p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</a:defRPr>
                    </a:pPr>
                    <a:r>
                      <a:rPr lang="en-US" altLang="zh-CN" sz="1200" b="0" i="1" baseline="0">
                        <a:effectLst/>
                      </a:rPr>
                      <a:t>P</a:t>
                    </a:r>
                    <a:r>
                      <a:rPr lang="en-US" altLang="zh-CN" sz="1200" b="0" i="0" baseline="0">
                        <a:effectLst/>
                      </a:rPr>
                      <a:t> value =</a:t>
                    </a:r>
                    <a:r>
                      <a:rPr lang="zh-CN" altLang="en-US" sz="1200" b="0" i="0" baseline="0">
                        <a:effectLst/>
                      </a:rPr>
                      <a:t> </a:t>
                    </a:r>
                    <a:r>
                      <a:rPr lang="en-US" altLang="zh-CN" sz="1200" b="0" i="0" baseline="0">
                        <a:effectLst/>
                      </a:rPr>
                      <a:t>0.1204</a:t>
                    </a:r>
                    <a:endParaRPr lang="en-US" altLang="zh-CN" sz="1200">
                      <a:effectLst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ysClr val="windowText" lastClr="000000">
                          <a:lumMod val="65000"/>
                          <a:lumOff val="35000"/>
                        </a:sysClr>
                      </a:solidFill>
                      <a:latin typeface="Arial" charset="0"/>
                      <a:ea typeface="Arial" charset="0"/>
                      <a:cs typeface="Arial" charset="0"/>
                    </a:defRPr>
                  </a:pPr>
                  <a:endParaRPr lang="zh-CN"/>
                </a:p>
              </c:txPr>
            </c:trendlineLbl>
          </c:trendline>
          <c:xVal>
            <c:numRef>
              <c:f>'freq_each-nsy'!$O$3:$O$8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numCache>
            </c:numRef>
          </c:xVal>
          <c:yVal>
            <c:numRef>
              <c:f>'freq_each-nsy'!$P$3:$P$8</c:f>
              <c:numCache>
                <c:formatCode>General</c:formatCode>
                <c:ptCount val="6"/>
                <c:pt idx="0">
                  <c:v>0.502487562189055</c:v>
                </c:pt>
                <c:pt idx="1">
                  <c:v>0.560728744939271</c:v>
                </c:pt>
                <c:pt idx="2">
                  <c:v>0.565217391304348</c:v>
                </c:pt>
                <c:pt idx="3">
                  <c:v>0.632786885245902</c:v>
                </c:pt>
                <c:pt idx="4">
                  <c:v>0.71</c:v>
                </c:pt>
                <c:pt idx="5">
                  <c:v>0.670967741935484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'freq_each-nsy'!$Q$2</c:f>
              <c:strCache>
                <c:ptCount val="1"/>
                <c:pt idx="0">
                  <c:v>loop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177657480315"/>
                  <c:y val="0.14344283808786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  <a:latin typeface="Arial" charset="0"/>
                        <a:ea typeface="Arial" charset="0"/>
                        <a:cs typeface="Arial" charset="0"/>
                      </a:defRPr>
                    </a:pPr>
                    <a:r>
                      <a:rPr lang="en-US" baseline="0"/>
                      <a:t>R = </a:t>
                    </a:r>
                    <a:r>
                      <a:rPr lang="en-US" altLang="zh-CN" baseline="0"/>
                      <a:t>-</a:t>
                    </a:r>
                    <a:r>
                      <a:rPr lang="en-US" baseline="0"/>
                      <a:t>0</a:t>
                    </a:r>
                    <a:r>
                      <a:rPr lang="en-US" altLang="zh-CN" baseline="0"/>
                      <a:t>.70</a:t>
                    </a:r>
                    <a:endParaRPr lang="zh-CN" altLang="en-US" baseline="0"/>
                  </a:p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</a:defRPr>
                    </a:pPr>
                    <a:r>
                      <a:rPr lang="en-US" altLang="zh-CN" sz="1200" b="0" i="1" baseline="0">
                        <a:effectLst/>
                      </a:rPr>
                      <a:t>P</a:t>
                    </a:r>
                    <a:r>
                      <a:rPr lang="en-US" altLang="zh-CN" sz="1200" b="0" i="0" baseline="0">
                        <a:effectLst/>
                      </a:rPr>
                      <a:t> value =</a:t>
                    </a:r>
                    <a:r>
                      <a:rPr lang="zh-CN" altLang="en-US" sz="1200" b="0" i="0" baseline="0">
                        <a:effectLst/>
                      </a:rPr>
                      <a:t> </a:t>
                    </a:r>
                    <a:r>
                      <a:rPr lang="en-US" altLang="zh-CN" sz="1200" b="0" i="0" baseline="0">
                        <a:effectLst/>
                      </a:rPr>
                      <a:t>0.1204</a:t>
                    </a:r>
                    <a:endParaRPr lang="en-US" altLang="zh-CN" sz="1200">
                      <a:effectLst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ysClr val="windowText" lastClr="000000">
                          <a:lumMod val="65000"/>
                          <a:lumOff val="35000"/>
                        </a:sysClr>
                      </a:solidFill>
                      <a:latin typeface="Arial" charset="0"/>
                      <a:ea typeface="Arial" charset="0"/>
                      <a:cs typeface="Arial" charset="0"/>
                    </a:defRPr>
                  </a:pPr>
                  <a:endParaRPr lang="zh-CN"/>
                </a:p>
              </c:txPr>
            </c:trendlineLbl>
          </c:trendline>
          <c:xVal>
            <c:numRef>
              <c:f>'freq_each-nsy'!$O$3:$O$8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numCache>
            </c:numRef>
          </c:xVal>
          <c:yVal>
            <c:numRef>
              <c:f>'freq_each-nsy'!$Q$3:$Q$8</c:f>
              <c:numCache>
                <c:formatCode>General</c:formatCode>
                <c:ptCount val="6"/>
                <c:pt idx="0">
                  <c:v>0.497512437810945</c:v>
                </c:pt>
                <c:pt idx="1">
                  <c:v>0.439271255060729</c:v>
                </c:pt>
                <c:pt idx="2">
                  <c:v>0.434782608695652</c:v>
                </c:pt>
                <c:pt idx="3">
                  <c:v>0.367213114754098</c:v>
                </c:pt>
                <c:pt idx="4">
                  <c:v>0.29</c:v>
                </c:pt>
                <c:pt idx="5">
                  <c:v>0.329032258064516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59052480"/>
        <c:axId val="-1159921392"/>
      </c:scatterChart>
      <c:valAx>
        <c:axId val="-1159052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/>
                  <a:t>SNP frequency in population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charset="0"/>
                  <a:ea typeface="Arial" charset="0"/>
                  <a:cs typeface="Arial" charset="0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zh-CN"/>
          </a:p>
        </c:txPr>
        <c:crossAx val="-1159921392"/>
        <c:crosses val="autoZero"/>
        <c:crossBetween val="midCat"/>
      </c:valAx>
      <c:valAx>
        <c:axId val="-1159921392"/>
        <c:scaling>
          <c:orientation val="minMax"/>
          <c:max val="1.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/>
                  <a:t>A/T</a:t>
                </a:r>
                <a:r>
                  <a:rPr lang="zh-CN"/>
                  <a:t>→</a:t>
                </a:r>
                <a:r>
                  <a:rPr lang="en-US"/>
                  <a:t>G/C</a:t>
                </a:r>
                <a:r>
                  <a:rPr lang="zh-CN"/>
                  <a:t> </a:t>
                </a:r>
                <a:r>
                  <a:rPr lang="en-US"/>
                  <a:t>ratio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charset="0"/>
                  <a:ea typeface="Arial" charset="0"/>
                  <a:cs typeface="Arial" charset="0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zh-CN"/>
          </a:p>
        </c:txPr>
        <c:crossAx val="-1159052480"/>
        <c:crosses val="autoZero"/>
        <c:crossBetween val="midCat"/>
        <c:majorUnit val="0.2"/>
      </c:valAx>
      <c:spPr>
        <a:noFill/>
        <a:ln w="25400"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charset="0"/>
              <a:ea typeface="Arial" charset="0"/>
              <a:cs typeface="Arial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Arial" charset="0"/>
          <a:ea typeface="Arial" charset="0"/>
          <a:cs typeface="Arial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582042164084"/>
          <c:y val="0.114754098360656"/>
          <c:w val="0.835021748793498"/>
          <c:h val="0.6608489307689"/>
        </c:manualLayout>
      </c:layout>
      <c:scatterChart>
        <c:scatterStyle val="lineMarker"/>
        <c:varyColors val="0"/>
        <c:ser>
          <c:idx val="0"/>
          <c:order val="0"/>
          <c:tx>
            <c:strRef>
              <c:f>'freq_each-nsy'!$R$2</c:f>
              <c:strCache>
                <c:ptCount val="1"/>
                <c:pt idx="0">
                  <c:v>stem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0907583502667005"/>
                  <c:y val="-0.24624198614517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2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Arial" charset="0"/>
                        <a:ea typeface="Arial" charset="0"/>
                        <a:cs typeface="Arial" charset="0"/>
                      </a:defRPr>
                    </a:pPr>
                    <a:r>
                      <a:rPr lang="en-US" baseline="0"/>
                      <a:t>R = </a:t>
                    </a:r>
                    <a:r>
                      <a:rPr lang="en-US" altLang="zh-CN" baseline="0"/>
                      <a:t>-</a:t>
                    </a:r>
                    <a:r>
                      <a:rPr lang="en-US" baseline="0"/>
                      <a:t>0.</a:t>
                    </a:r>
                    <a:r>
                      <a:rPr lang="en-US" altLang="zh-CN" baseline="0"/>
                      <a:t>95</a:t>
                    </a:r>
                    <a:endParaRPr lang="zh-CN" altLang="en-US" baseline="0"/>
                  </a:p>
                  <a:p>
                    <a:pPr>
                      <a:defRPr/>
                    </a:pPr>
                    <a:r>
                      <a:rPr lang="en-US" altLang="zh-CN" i="1" baseline="0"/>
                      <a:t>P</a:t>
                    </a:r>
                    <a:r>
                      <a:rPr lang="zh-CN" altLang="en-US" baseline="0"/>
                      <a:t> </a:t>
                    </a:r>
                    <a:r>
                      <a:rPr lang="en-US" altLang="zh-CN" baseline="0"/>
                      <a:t>value</a:t>
                    </a:r>
                    <a:r>
                      <a:rPr lang="zh-CN" altLang="en-US" baseline="0"/>
                      <a:t> </a:t>
                    </a:r>
                    <a:r>
                      <a:rPr lang="en-US" altLang="zh-CN" baseline="0"/>
                      <a:t>=</a:t>
                    </a:r>
                    <a:r>
                      <a:rPr lang="zh-CN" altLang="en-US" baseline="0"/>
                      <a:t> </a:t>
                    </a:r>
                    <a:r>
                      <a:rPr lang="en-US" altLang="zh-CN" baseline="0"/>
                      <a:t>0.0024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Arial" charset="0"/>
                      <a:ea typeface="Arial" charset="0"/>
                      <a:cs typeface="Arial" charset="0"/>
                    </a:defRPr>
                  </a:pPr>
                  <a:endParaRPr lang="zh-CN"/>
                </a:p>
              </c:txPr>
            </c:trendlineLbl>
          </c:trendline>
          <c:xVal>
            <c:numRef>
              <c:f>'freq_each-nsy'!$O$3:$O$8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numCache>
            </c:numRef>
          </c:xVal>
          <c:yVal>
            <c:numRef>
              <c:f>'freq_each-nsy'!$R$3:$R$8</c:f>
              <c:numCache>
                <c:formatCode>General</c:formatCode>
                <c:ptCount val="6"/>
                <c:pt idx="0">
                  <c:v>0.679691799669785</c:v>
                </c:pt>
                <c:pt idx="1">
                  <c:v>0.656826568265683</c:v>
                </c:pt>
                <c:pt idx="2">
                  <c:v>0.587257617728532</c:v>
                </c:pt>
                <c:pt idx="3">
                  <c:v>0.549450549450549</c:v>
                </c:pt>
                <c:pt idx="4">
                  <c:v>0.502890173410405</c:v>
                </c:pt>
                <c:pt idx="5">
                  <c:v>0.477477477477477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'freq_each-nsy'!$S$2</c:f>
              <c:strCache>
                <c:ptCount val="1"/>
                <c:pt idx="0">
                  <c:v>loop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0838995427991"/>
                  <c:y val="0.22606084075556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  <a:latin typeface="Arial" charset="0"/>
                        <a:ea typeface="Arial" charset="0"/>
                        <a:cs typeface="Arial" charset="0"/>
                      </a:defRPr>
                    </a:pPr>
                    <a:r>
                      <a:rPr lang="en-US" baseline="0"/>
                      <a:t>R = 0</a:t>
                    </a:r>
                    <a:r>
                      <a:rPr lang="en-US" altLang="zh-CN" baseline="0"/>
                      <a:t>.95</a:t>
                    </a:r>
                    <a:endParaRPr lang="zh-CN" altLang="en-US" baseline="0"/>
                  </a:p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</a:defRPr>
                    </a:pPr>
                    <a:r>
                      <a:rPr lang="en-US" altLang="zh-CN" sz="1200" b="0" i="1" baseline="0">
                        <a:effectLst/>
                      </a:rPr>
                      <a:t>P</a:t>
                    </a:r>
                    <a:r>
                      <a:rPr lang="en-US" altLang="zh-CN" sz="1200" b="0" i="0" baseline="0">
                        <a:effectLst/>
                      </a:rPr>
                      <a:t> value = 0.0024</a:t>
                    </a:r>
                    <a:endParaRPr lang="en-US" altLang="zh-CN" sz="1200">
                      <a:effectLst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ysClr val="windowText" lastClr="000000">
                          <a:lumMod val="65000"/>
                          <a:lumOff val="35000"/>
                        </a:sysClr>
                      </a:solidFill>
                      <a:latin typeface="Arial" charset="0"/>
                      <a:ea typeface="Arial" charset="0"/>
                      <a:cs typeface="Arial" charset="0"/>
                    </a:defRPr>
                  </a:pPr>
                  <a:endParaRPr lang="zh-CN"/>
                </a:p>
              </c:txPr>
            </c:trendlineLbl>
          </c:trendline>
          <c:xVal>
            <c:numRef>
              <c:f>'freq_each-nsy'!$O$3:$O$8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numCache>
            </c:numRef>
          </c:xVal>
          <c:yVal>
            <c:numRef>
              <c:f>'freq_each-nsy'!$S$3:$S$8</c:f>
              <c:numCache>
                <c:formatCode>General</c:formatCode>
                <c:ptCount val="6"/>
                <c:pt idx="0">
                  <c:v>0.320308200330215</c:v>
                </c:pt>
                <c:pt idx="1">
                  <c:v>0.343173431734317</c:v>
                </c:pt>
                <c:pt idx="2">
                  <c:v>0.412742382271468</c:v>
                </c:pt>
                <c:pt idx="3">
                  <c:v>0.450549450549451</c:v>
                </c:pt>
                <c:pt idx="4">
                  <c:v>0.497109826589595</c:v>
                </c:pt>
                <c:pt idx="5">
                  <c:v>0.522522522522523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59769536"/>
        <c:axId val="-1159764000"/>
      </c:scatterChart>
      <c:valAx>
        <c:axId val="-1159769536"/>
        <c:scaling>
          <c:orientation val="minMax"/>
          <c:max val="7.0"/>
          <c:min val="0.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/>
                  <a:t>SNP frequency in population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charset="0"/>
                  <a:ea typeface="Arial" charset="0"/>
                  <a:cs typeface="Arial" charset="0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zh-CN"/>
          </a:p>
        </c:txPr>
        <c:crossAx val="-1159764000"/>
        <c:crosses val="autoZero"/>
        <c:crossBetween val="midCat"/>
        <c:majorUnit val="1.0"/>
      </c:valAx>
      <c:valAx>
        <c:axId val="-1159764000"/>
        <c:scaling>
          <c:orientation val="minMax"/>
          <c:max val="1.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 altLang="zh-CN"/>
                  <a:t>G</a:t>
                </a:r>
                <a:r>
                  <a:rPr lang="en-US"/>
                  <a:t>/</a:t>
                </a:r>
                <a:r>
                  <a:rPr lang="en-US" altLang="zh-CN"/>
                  <a:t>C</a:t>
                </a:r>
                <a:r>
                  <a:rPr lang="zh-CN"/>
                  <a:t>→</a:t>
                </a:r>
                <a:r>
                  <a:rPr lang="en-US" altLang="zh-CN"/>
                  <a:t>A</a:t>
                </a:r>
                <a:r>
                  <a:rPr lang="en-US"/>
                  <a:t>/</a:t>
                </a:r>
                <a:r>
                  <a:rPr lang="en-US" altLang="zh-CN"/>
                  <a:t>T</a:t>
                </a:r>
                <a:r>
                  <a:rPr lang="zh-CN"/>
                  <a:t> </a:t>
                </a:r>
                <a:r>
                  <a:rPr lang="en-US"/>
                  <a:t>ratio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charset="0"/>
                  <a:ea typeface="Arial" charset="0"/>
                  <a:cs typeface="Arial" charset="0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zh-CN"/>
          </a:p>
        </c:txPr>
        <c:crossAx val="-1159769536"/>
        <c:crosses val="autoZero"/>
        <c:crossBetween val="midCat"/>
        <c:majorUnit val="0.2"/>
      </c:valAx>
      <c:spPr>
        <a:noFill/>
        <a:ln w="25400"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charset="0"/>
              <a:ea typeface="Arial" charset="0"/>
              <a:cs typeface="Arial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Arial" charset="0"/>
          <a:ea typeface="Arial" charset="0"/>
          <a:cs typeface="Arial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0819984804531012"/>
          <c:y val="0.0994152046783625"/>
          <c:w val="0.868878712529355"/>
          <c:h val="0.7702532578164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pic_freq_each!$R$1</c:f>
              <c:strCache>
                <c:ptCount val="1"/>
                <c:pt idx="0">
                  <c:v>stem A/T→G/C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pic_freq_each!$Q$2:$Q$7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numCache>
            </c:numRef>
          </c:cat>
          <c:val>
            <c:numRef>
              <c:f>pic_freq_each!$R$2:$R$7</c:f>
              <c:numCache>
                <c:formatCode>General</c:formatCode>
                <c:ptCount val="6"/>
                <c:pt idx="0">
                  <c:v>0.281132075471698</c:v>
                </c:pt>
                <c:pt idx="1">
                  <c:v>0.158867924528302</c:v>
                </c:pt>
                <c:pt idx="2">
                  <c:v>0.146792452830189</c:v>
                </c:pt>
                <c:pt idx="3">
                  <c:v>0.149811320754717</c:v>
                </c:pt>
                <c:pt idx="4">
                  <c:v>0.124905660377358</c:v>
                </c:pt>
                <c:pt idx="5">
                  <c:v>0.138490566037736</c:v>
                </c:pt>
              </c:numCache>
            </c:numRef>
          </c:val>
        </c:ser>
        <c:ser>
          <c:idx val="1"/>
          <c:order val="1"/>
          <c:tx>
            <c:strRef>
              <c:f>pic_freq_each!$S$1</c:f>
              <c:strCache>
                <c:ptCount val="1"/>
                <c:pt idx="0">
                  <c:v>loop A/T→G/C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pic_freq_each!$Q$2:$Q$7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numCache>
            </c:numRef>
          </c:cat>
          <c:val>
            <c:numRef>
              <c:f>pic_freq_each!$S$2:$S$7</c:f>
              <c:numCache>
                <c:formatCode>General</c:formatCode>
                <c:ptCount val="6"/>
                <c:pt idx="0">
                  <c:v>0.341032608695652</c:v>
                </c:pt>
                <c:pt idx="1">
                  <c:v>0.175271739130435</c:v>
                </c:pt>
                <c:pt idx="2">
                  <c:v>0.160597826086957</c:v>
                </c:pt>
                <c:pt idx="3">
                  <c:v>0.120923913043478</c:v>
                </c:pt>
                <c:pt idx="4">
                  <c:v>0.0918478260869565</c:v>
                </c:pt>
                <c:pt idx="5">
                  <c:v>0.110326086956522</c:v>
                </c:pt>
              </c:numCache>
            </c:numRef>
          </c:val>
        </c:ser>
        <c:ser>
          <c:idx val="2"/>
          <c:order val="2"/>
          <c:tx>
            <c:strRef>
              <c:f>pic_freq_each!$T$1</c:f>
              <c:strCache>
                <c:ptCount val="1"/>
                <c:pt idx="0">
                  <c:v>stem G/C→A/T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pic_freq_each!$Q$2:$Q$7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numCache>
            </c:numRef>
          </c:cat>
          <c:val>
            <c:numRef>
              <c:f>pic_freq_each!$T$2:$T$7</c:f>
              <c:numCache>
                <c:formatCode>General</c:formatCode>
                <c:ptCount val="6"/>
                <c:pt idx="0">
                  <c:v>0.380119650253106</c:v>
                </c:pt>
                <c:pt idx="1">
                  <c:v>0.174413253566498</c:v>
                </c:pt>
                <c:pt idx="2">
                  <c:v>0.141049240681086</c:v>
                </c:pt>
                <c:pt idx="3">
                  <c:v>0.127013345605154</c:v>
                </c:pt>
                <c:pt idx="4">
                  <c:v>0.0878969167050161</c:v>
                </c:pt>
                <c:pt idx="5">
                  <c:v>0.0895075931891394</c:v>
                </c:pt>
              </c:numCache>
            </c:numRef>
          </c:val>
        </c:ser>
        <c:ser>
          <c:idx val="3"/>
          <c:order val="3"/>
          <c:tx>
            <c:strRef>
              <c:f>pic_freq_each!$U$1</c:f>
              <c:strCache>
                <c:ptCount val="1"/>
                <c:pt idx="0">
                  <c:v>loop G/C→A/T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pic_freq_each!$Q$2:$Q$7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numCache>
            </c:numRef>
          </c:cat>
          <c:val>
            <c:numRef>
              <c:f>pic_freq_each!$U$2:$U$7</c:f>
              <c:numCache>
                <c:formatCode>General</c:formatCode>
                <c:ptCount val="6"/>
                <c:pt idx="0">
                  <c:v>0.32448076268301</c:v>
                </c:pt>
                <c:pt idx="1">
                  <c:v>0.155600953353762</c:v>
                </c:pt>
                <c:pt idx="2">
                  <c:v>0.153217568947906</c:v>
                </c:pt>
                <c:pt idx="3">
                  <c:v>0.138576779026217</c:v>
                </c:pt>
                <c:pt idx="4">
                  <c:v>0.12087163772557</c:v>
                </c:pt>
                <c:pt idx="5">
                  <c:v>0.107252298263534</c:v>
                </c:pt>
              </c:numCache>
            </c:numRef>
          </c:val>
        </c:ser>
        <c:ser>
          <c:idx val="4"/>
          <c:order val="4"/>
          <c:tx>
            <c:strRef>
              <c:f>pic_freq_each!$V$1</c:f>
              <c:strCache>
                <c:ptCount val="1"/>
                <c:pt idx="0">
                  <c:v>neutral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pic_freq_each!$Q$2:$Q$7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numCache>
            </c:numRef>
          </c:cat>
          <c:val>
            <c:numRef>
              <c:f>pic_freq_each!$V$2:$V$7</c:f>
              <c:numCache>
                <c:formatCode>General</c:formatCode>
                <c:ptCount val="6"/>
                <c:pt idx="0">
                  <c:v>0.4082</c:v>
                </c:pt>
                <c:pt idx="1">
                  <c:v>0.2041</c:v>
                </c:pt>
                <c:pt idx="2">
                  <c:v>0.1361</c:v>
                </c:pt>
                <c:pt idx="3">
                  <c:v>0.102</c:v>
                </c:pt>
                <c:pt idx="4">
                  <c:v>0.0816</c:v>
                </c:pt>
                <c:pt idx="5">
                  <c:v>0.068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-1159179696"/>
        <c:axId val="-1159173120"/>
      </c:barChart>
      <c:catAx>
        <c:axId val="-1159179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/>
                  <a:t>SNP</a:t>
                </a:r>
                <a:r>
                  <a:rPr lang="zh-CN"/>
                  <a:t> </a:t>
                </a:r>
                <a:r>
                  <a:rPr lang="en-US"/>
                  <a:t>frequency</a:t>
                </a:r>
                <a:r>
                  <a:rPr lang="zh-CN"/>
                  <a:t> </a:t>
                </a:r>
                <a:r>
                  <a:rPr lang="en-US"/>
                  <a:t>in</a:t>
                </a:r>
                <a:r>
                  <a:rPr lang="zh-CN"/>
                  <a:t> </a:t>
                </a:r>
                <a:r>
                  <a:rPr lang="en-US"/>
                  <a:t>population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charset="0"/>
                  <a:ea typeface="Arial" charset="0"/>
                  <a:cs typeface="Arial" charset="0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bg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zh-CN"/>
          </a:p>
        </c:txPr>
        <c:crossAx val="-1159173120"/>
        <c:crosses val="autoZero"/>
        <c:auto val="1"/>
        <c:lblAlgn val="ctr"/>
        <c:lblOffset val="100"/>
        <c:noMultiLvlLbl val="0"/>
      </c:catAx>
      <c:valAx>
        <c:axId val="-11591731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/>
                  <a:t>Proportion</a:t>
                </a:r>
                <a:r>
                  <a:rPr lang="zh-CN"/>
                  <a:t> </a:t>
                </a:r>
                <a:r>
                  <a:rPr lang="en-US"/>
                  <a:t>of</a:t>
                </a:r>
                <a:r>
                  <a:rPr lang="zh-CN"/>
                  <a:t> </a:t>
                </a:r>
                <a:r>
                  <a:rPr lang="en-US"/>
                  <a:t>SNPs</a:t>
                </a:r>
                <a:endParaRPr 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charset="0"/>
                  <a:ea typeface="Arial" charset="0"/>
                  <a:cs typeface="Arial" charset="0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bg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zh-CN"/>
          </a:p>
        </c:txPr>
        <c:crossAx val="-1159179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2462218538472"/>
          <c:y val="0.129385274209145"/>
          <c:w val="0.12753280839895"/>
          <c:h val="0.24929899387576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charset="0"/>
              <a:ea typeface="Arial" charset="0"/>
              <a:cs typeface="Arial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charset="0"/>
          <a:ea typeface="Arial" charset="0"/>
          <a:cs typeface="Arial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0819984804531012"/>
          <c:y val="0.0994152046783625"/>
          <c:w val="0.868878712529355"/>
          <c:h val="0.7702532578164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pic_freq_each!$Z$1</c:f>
              <c:strCache>
                <c:ptCount val="1"/>
                <c:pt idx="0">
                  <c:v>stem A/T→G/C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pic_freq_each!$Y$2:$Y$7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numCache>
            </c:numRef>
          </c:cat>
          <c:val>
            <c:numRef>
              <c:f>pic_freq_each!$Z$2:$Z$7</c:f>
              <c:numCache>
                <c:formatCode>General</c:formatCode>
                <c:ptCount val="6"/>
                <c:pt idx="0">
                  <c:v>0.433476394849785</c:v>
                </c:pt>
                <c:pt idx="1">
                  <c:v>0.169834457388105</c:v>
                </c:pt>
                <c:pt idx="2">
                  <c:v>0.127529123237278</c:v>
                </c:pt>
                <c:pt idx="3">
                  <c:v>0.118332311465359</c:v>
                </c:pt>
                <c:pt idx="4">
                  <c:v>0.0870631514408338</c:v>
                </c:pt>
                <c:pt idx="5">
                  <c:v>0.0637645616186389</c:v>
                </c:pt>
              </c:numCache>
            </c:numRef>
          </c:val>
        </c:ser>
        <c:ser>
          <c:idx val="1"/>
          <c:order val="1"/>
          <c:tx>
            <c:strRef>
              <c:f>pic_freq_each!$AA$1</c:f>
              <c:strCache>
                <c:ptCount val="1"/>
                <c:pt idx="0">
                  <c:v>loop A/T→G/C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pic_freq_each!$Y$2:$Y$7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numCache>
            </c:numRef>
          </c:cat>
          <c:val>
            <c:numRef>
              <c:f>pic_freq_each!$AA$2:$AA$7</c:f>
              <c:numCache>
                <c:formatCode>General</c:formatCode>
                <c:ptCount val="6"/>
                <c:pt idx="0">
                  <c:v>0.539291217257319</c:v>
                </c:pt>
                <c:pt idx="1">
                  <c:v>0.167180277349769</c:v>
                </c:pt>
                <c:pt idx="2">
                  <c:v>0.12326656394453</c:v>
                </c:pt>
                <c:pt idx="3">
                  <c:v>0.086286594761171</c:v>
                </c:pt>
                <c:pt idx="4">
                  <c:v>0.0446841294298921</c:v>
                </c:pt>
                <c:pt idx="5">
                  <c:v>0.0392912172573189</c:v>
                </c:pt>
              </c:numCache>
            </c:numRef>
          </c:val>
        </c:ser>
        <c:ser>
          <c:idx val="2"/>
          <c:order val="2"/>
          <c:tx>
            <c:strRef>
              <c:f>pic_freq_each!$AB$1</c:f>
              <c:strCache>
                <c:ptCount val="1"/>
                <c:pt idx="0">
                  <c:v>stem G/C→A/T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pic_freq_each!$Y$2:$Y$7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numCache>
            </c:numRef>
          </c:cat>
          <c:val>
            <c:numRef>
              <c:f>pic_freq_each!$AB$2:$AB$7</c:f>
              <c:numCache>
                <c:formatCode>General</c:formatCode>
                <c:ptCount val="6"/>
                <c:pt idx="0">
                  <c:v>0.590062111801242</c:v>
                </c:pt>
                <c:pt idx="1">
                  <c:v>0.170090778786431</c:v>
                </c:pt>
                <c:pt idx="2">
                  <c:v>0.101290014333493</c:v>
                </c:pt>
                <c:pt idx="3">
                  <c:v>0.0716674629718108</c:v>
                </c:pt>
                <c:pt idx="4">
                  <c:v>0.0415671285236503</c:v>
                </c:pt>
                <c:pt idx="5">
                  <c:v>0.0253225035833731</c:v>
                </c:pt>
              </c:numCache>
            </c:numRef>
          </c:val>
        </c:ser>
        <c:ser>
          <c:idx val="3"/>
          <c:order val="3"/>
          <c:tx>
            <c:strRef>
              <c:f>pic_freq_each!$AC$1</c:f>
              <c:strCache>
                <c:ptCount val="1"/>
                <c:pt idx="0">
                  <c:v>loop G/C→A/T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pic_freq_each!$Y$2:$Y$7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numCache>
            </c:numRef>
          </c:cat>
          <c:val>
            <c:numRef>
              <c:f>pic_freq_each!$AC$2:$AC$7</c:f>
              <c:numCache>
                <c:formatCode>General</c:formatCode>
                <c:ptCount val="6"/>
                <c:pt idx="0">
                  <c:v>0.491554054054054</c:v>
                </c:pt>
                <c:pt idx="1">
                  <c:v>0.157094594594595</c:v>
                </c:pt>
                <c:pt idx="2">
                  <c:v>0.125844594594595</c:v>
                </c:pt>
                <c:pt idx="3">
                  <c:v>0.103885135135135</c:v>
                </c:pt>
                <c:pt idx="4">
                  <c:v>0.0726351351351351</c:v>
                </c:pt>
                <c:pt idx="5">
                  <c:v>0.0489864864864865</c:v>
                </c:pt>
              </c:numCache>
            </c:numRef>
          </c:val>
        </c:ser>
        <c:ser>
          <c:idx val="4"/>
          <c:order val="4"/>
          <c:tx>
            <c:strRef>
              <c:f>pic_freq_each!$AD$1</c:f>
              <c:strCache>
                <c:ptCount val="1"/>
                <c:pt idx="0">
                  <c:v>neutral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pic_freq_each!$Y$2:$Y$7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numCache>
            </c:numRef>
          </c:cat>
          <c:val>
            <c:numRef>
              <c:f>pic_freq_each!$AD$2:$AD$7</c:f>
              <c:numCache>
                <c:formatCode>General</c:formatCode>
                <c:ptCount val="6"/>
                <c:pt idx="0">
                  <c:v>0.4082</c:v>
                </c:pt>
                <c:pt idx="1">
                  <c:v>0.2041</c:v>
                </c:pt>
                <c:pt idx="2">
                  <c:v>0.1361</c:v>
                </c:pt>
                <c:pt idx="3">
                  <c:v>0.102</c:v>
                </c:pt>
                <c:pt idx="4">
                  <c:v>0.0816</c:v>
                </c:pt>
                <c:pt idx="5">
                  <c:v>0.068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-1160194720"/>
        <c:axId val="-1160188144"/>
      </c:barChart>
      <c:catAx>
        <c:axId val="-1160194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/>
                  <a:t>SNP</a:t>
                </a:r>
                <a:r>
                  <a:rPr lang="zh-CN"/>
                  <a:t> </a:t>
                </a:r>
                <a:r>
                  <a:rPr lang="en-US"/>
                  <a:t>frequency</a:t>
                </a:r>
                <a:r>
                  <a:rPr lang="zh-CN"/>
                  <a:t> </a:t>
                </a:r>
                <a:r>
                  <a:rPr lang="en-US"/>
                  <a:t>in</a:t>
                </a:r>
                <a:r>
                  <a:rPr lang="zh-CN"/>
                  <a:t> </a:t>
                </a:r>
                <a:r>
                  <a:rPr lang="en-US"/>
                  <a:t>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charset="0"/>
                  <a:ea typeface="Arial" charset="0"/>
                  <a:cs typeface="Arial" charset="0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bg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zh-CN"/>
          </a:p>
        </c:txPr>
        <c:crossAx val="-1160188144"/>
        <c:crosses val="autoZero"/>
        <c:auto val="1"/>
        <c:lblAlgn val="ctr"/>
        <c:lblOffset val="100"/>
        <c:noMultiLvlLbl val="0"/>
      </c:catAx>
      <c:valAx>
        <c:axId val="-11601881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/>
                  <a:t>Proportion</a:t>
                </a:r>
                <a:r>
                  <a:rPr lang="zh-CN"/>
                  <a:t> </a:t>
                </a:r>
                <a:r>
                  <a:rPr lang="en-US"/>
                  <a:t>of</a:t>
                </a:r>
                <a:r>
                  <a:rPr lang="zh-CN"/>
                  <a:t> </a:t>
                </a:r>
                <a:r>
                  <a:rPr lang="en-US"/>
                  <a:t>SNPs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charset="0"/>
                  <a:ea typeface="Arial" charset="0"/>
                  <a:cs typeface="Arial" charset="0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bg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zh-CN"/>
          </a:p>
        </c:txPr>
        <c:crossAx val="-1160194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2462218538472"/>
          <c:y val="0.129385274209145"/>
          <c:w val="0.12753280839895"/>
          <c:h val="0.24929899387576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charset="0"/>
              <a:ea typeface="Arial" charset="0"/>
              <a:cs typeface="Arial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charset="0"/>
          <a:ea typeface="Arial" charset="0"/>
          <a:cs typeface="Arial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0819984804531012"/>
          <c:y val="0.0994152046783625"/>
          <c:w val="0.868878712529355"/>
          <c:h val="0.7702532578164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pic_freq_each!$B$1</c:f>
              <c:strCache>
                <c:ptCount val="1"/>
                <c:pt idx="0">
                  <c:v>stem A/T→G/C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pic_freq_each!$A$2:$A$7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numCache>
            </c:numRef>
          </c:cat>
          <c:val>
            <c:numRef>
              <c:f>pic_freq_each!$B$2:$B$7</c:f>
              <c:numCache>
                <c:formatCode>General</c:formatCode>
                <c:ptCount val="6"/>
                <c:pt idx="0">
                  <c:v>0.316599539700805</c:v>
                </c:pt>
                <c:pt idx="1">
                  <c:v>0.161536248561565</c:v>
                </c:pt>
                <c:pt idx="2">
                  <c:v>0.142405063291139</c:v>
                </c:pt>
                <c:pt idx="3">
                  <c:v>0.142261219792865</c:v>
                </c:pt>
                <c:pt idx="4">
                  <c:v>0.115937859608746</c:v>
                </c:pt>
                <c:pt idx="5">
                  <c:v>0.121260069044879</c:v>
                </c:pt>
              </c:numCache>
            </c:numRef>
          </c:val>
        </c:ser>
        <c:ser>
          <c:idx val="1"/>
          <c:order val="1"/>
          <c:tx>
            <c:strRef>
              <c:f>pic_freq_each!$C$1</c:f>
              <c:strCache>
                <c:ptCount val="1"/>
                <c:pt idx="0">
                  <c:v>loop A/T→G/C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pic_freq_each!$A$2:$A$7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numCache>
            </c:numRef>
          </c:cat>
          <c:val>
            <c:numRef>
              <c:f>pic_freq_each!$C$2:$C$7</c:f>
              <c:numCache>
                <c:formatCode>General</c:formatCode>
                <c:ptCount val="6"/>
                <c:pt idx="0">
                  <c:v>0.392121575684863</c:v>
                </c:pt>
                <c:pt idx="1">
                  <c:v>0.173565286942611</c:v>
                </c:pt>
                <c:pt idx="2">
                  <c:v>0.150969806038792</c:v>
                </c:pt>
                <c:pt idx="3">
                  <c:v>0.111777644471106</c:v>
                </c:pt>
                <c:pt idx="4">
                  <c:v>0.0795840831833633</c:v>
                </c:pt>
                <c:pt idx="5">
                  <c:v>0.0919816036792641</c:v>
                </c:pt>
              </c:numCache>
            </c:numRef>
          </c:val>
        </c:ser>
        <c:ser>
          <c:idx val="2"/>
          <c:order val="2"/>
          <c:tx>
            <c:strRef>
              <c:f>pic_freq_each!$D$1</c:f>
              <c:strCache>
                <c:ptCount val="1"/>
                <c:pt idx="0">
                  <c:v>stem G/C→A/T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pic_freq_each!$A$2:$A$7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numCache>
            </c:numRef>
          </c:cat>
          <c:val>
            <c:numRef>
              <c:f>pic_freq_each!$D$2:$D$7</c:f>
              <c:numCache>
                <c:formatCode>General</c:formatCode>
                <c:ptCount val="6"/>
                <c:pt idx="0">
                  <c:v>0.449181340747606</c:v>
                </c:pt>
                <c:pt idx="1">
                  <c:v>0.172690763052209</c:v>
                </c:pt>
                <c:pt idx="2">
                  <c:v>0.128205128205128</c:v>
                </c:pt>
                <c:pt idx="3">
                  <c:v>0.108897126969416</c:v>
                </c:pt>
                <c:pt idx="4">
                  <c:v>0.0725980846462774</c:v>
                </c:pt>
                <c:pt idx="5">
                  <c:v>0.0684275563793636</c:v>
                </c:pt>
              </c:numCache>
            </c:numRef>
          </c:val>
        </c:ser>
        <c:ser>
          <c:idx val="3"/>
          <c:order val="3"/>
          <c:tx>
            <c:strRef>
              <c:f>pic_freq_each!$E$1</c:f>
              <c:strCache>
                <c:ptCount val="1"/>
                <c:pt idx="0">
                  <c:v>loop G/C→A/T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pic_freq_each!$A$2:$A$7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numCache>
            </c:numRef>
          </c:cat>
          <c:val>
            <c:numRef>
              <c:f>pic_freq_each!$E$2:$E$7</c:f>
              <c:numCache>
                <c:formatCode>General</c:formatCode>
                <c:ptCount val="6"/>
                <c:pt idx="0">
                  <c:v>0.372312152693887</c:v>
                </c:pt>
                <c:pt idx="1">
                  <c:v>0.156317951195941</c:v>
                </c:pt>
                <c:pt idx="2">
                  <c:v>0.146170572602078</c:v>
                </c:pt>
                <c:pt idx="3">
                  <c:v>0.128533462188935</c:v>
                </c:pt>
                <c:pt idx="4">
                  <c:v>0.106547475235564</c:v>
                </c:pt>
                <c:pt idx="5">
                  <c:v>0.090118386083595</c:v>
                </c:pt>
              </c:numCache>
            </c:numRef>
          </c:val>
        </c:ser>
        <c:ser>
          <c:idx val="4"/>
          <c:order val="4"/>
          <c:tx>
            <c:strRef>
              <c:f>pic_freq_each!$F$1</c:f>
              <c:strCache>
                <c:ptCount val="1"/>
                <c:pt idx="0">
                  <c:v>neutral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pic_freq_each!$A$2:$A$7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numCache>
            </c:numRef>
          </c:cat>
          <c:val>
            <c:numRef>
              <c:f>pic_freq_each!$F$2:$F$7</c:f>
              <c:numCache>
                <c:formatCode>General</c:formatCode>
                <c:ptCount val="6"/>
                <c:pt idx="0">
                  <c:v>0.4082</c:v>
                </c:pt>
                <c:pt idx="1">
                  <c:v>0.2041</c:v>
                </c:pt>
                <c:pt idx="2">
                  <c:v>0.1361</c:v>
                </c:pt>
                <c:pt idx="3">
                  <c:v>0.102</c:v>
                </c:pt>
                <c:pt idx="4">
                  <c:v>0.0816</c:v>
                </c:pt>
                <c:pt idx="5">
                  <c:v>0.068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-1159938352"/>
        <c:axId val="-1159190992"/>
      </c:barChart>
      <c:catAx>
        <c:axId val="-1159938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/>
                  <a:t>SNP</a:t>
                </a:r>
                <a:r>
                  <a:rPr lang="zh-CN"/>
                  <a:t> </a:t>
                </a:r>
                <a:r>
                  <a:rPr lang="en-US"/>
                  <a:t>frequency</a:t>
                </a:r>
                <a:r>
                  <a:rPr lang="zh-CN"/>
                  <a:t> </a:t>
                </a:r>
                <a:r>
                  <a:rPr lang="en-US"/>
                  <a:t>in</a:t>
                </a:r>
                <a:r>
                  <a:rPr lang="zh-CN"/>
                  <a:t> </a:t>
                </a:r>
                <a:r>
                  <a:rPr lang="en-US"/>
                  <a:t>population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charset="0"/>
                  <a:ea typeface="Arial" charset="0"/>
                  <a:cs typeface="Arial" charset="0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bg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zh-CN"/>
          </a:p>
        </c:txPr>
        <c:crossAx val="-1159190992"/>
        <c:crosses val="autoZero"/>
        <c:auto val="1"/>
        <c:lblAlgn val="ctr"/>
        <c:lblOffset val="100"/>
        <c:noMultiLvlLbl val="0"/>
      </c:catAx>
      <c:valAx>
        <c:axId val="-11591909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/>
                  <a:t>Proportion</a:t>
                </a:r>
                <a:r>
                  <a:rPr lang="zh-CN"/>
                  <a:t> </a:t>
                </a:r>
                <a:r>
                  <a:rPr lang="en-US"/>
                  <a:t>of</a:t>
                </a:r>
                <a:r>
                  <a:rPr lang="zh-CN"/>
                  <a:t> </a:t>
                </a:r>
                <a:r>
                  <a:rPr lang="en-US"/>
                  <a:t>SNPs</a:t>
                </a:r>
                <a:endParaRPr 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charset="0"/>
                  <a:ea typeface="Arial" charset="0"/>
                  <a:cs typeface="Arial" charset="0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bg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zh-CN"/>
          </a:p>
        </c:txPr>
        <c:crossAx val="-1159938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2462218538472"/>
          <c:y val="0.129385274209145"/>
          <c:w val="0.12753280839895"/>
          <c:h val="0.24929899387576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charset="0"/>
              <a:ea typeface="Arial" charset="0"/>
              <a:cs typeface="Arial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charset="0"/>
          <a:ea typeface="Arial" charset="0"/>
          <a:cs typeface="Arial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582042164084"/>
          <c:y val="0.114754098360656"/>
          <c:w val="0.835021748793498"/>
          <c:h val="0.6608489307689"/>
        </c:manualLayout>
      </c:layout>
      <c:scatterChart>
        <c:scatterStyle val="lineMarker"/>
        <c:varyColors val="0"/>
        <c:ser>
          <c:idx val="0"/>
          <c:order val="0"/>
          <c:tx>
            <c:strRef>
              <c:f>'freq_each-cds'!$P$2</c:f>
              <c:strCache>
                <c:ptCount val="1"/>
                <c:pt idx="0">
                  <c:v>stem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14951898653797"/>
                  <c:y val="-0.16957940708231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  <a:latin typeface="Arial" charset="0"/>
                        <a:ea typeface="Arial" charset="0"/>
                        <a:cs typeface="Arial" charset="0"/>
                      </a:defRPr>
                    </a:pPr>
                    <a:r>
                      <a:rPr lang="en-US" sz="1200" baseline="0"/>
                      <a:t>R = 0.</a:t>
                    </a:r>
                    <a:r>
                      <a:rPr lang="en-US" altLang="zh-CN" sz="1200" baseline="0"/>
                      <a:t>94</a:t>
                    </a:r>
                    <a:endParaRPr lang="zh-CN" altLang="en-US" sz="1200" baseline="0"/>
                  </a:p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</a:defRPr>
                    </a:pPr>
                    <a:r>
                      <a:rPr lang="en-US" altLang="zh-CN" sz="1200" b="0" i="1" baseline="0">
                        <a:effectLst/>
                      </a:rPr>
                      <a:t>P</a:t>
                    </a:r>
                    <a:r>
                      <a:rPr lang="en-US" altLang="zh-CN" sz="1200" b="0" i="0" baseline="0">
                        <a:effectLst/>
                      </a:rPr>
                      <a:t> value =</a:t>
                    </a:r>
                    <a:r>
                      <a:rPr lang="zh-CN" altLang="en-US" sz="1200" b="0" i="0" baseline="0">
                        <a:effectLst/>
                      </a:rPr>
                      <a:t> </a:t>
                    </a:r>
                    <a:r>
                      <a:rPr lang="en-US" altLang="zh-CN" sz="1200" b="0" i="0" baseline="0">
                        <a:effectLst/>
                      </a:rPr>
                      <a:t>0.0051</a:t>
                    </a:r>
                    <a:endParaRPr lang="en-US" altLang="zh-CN" sz="1200">
                      <a:effectLst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ysClr val="windowText" lastClr="000000">
                          <a:lumMod val="65000"/>
                          <a:lumOff val="35000"/>
                        </a:sysClr>
                      </a:solidFill>
                      <a:latin typeface="Arial" charset="0"/>
                      <a:ea typeface="Arial" charset="0"/>
                      <a:cs typeface="Arial" charset="0"/>
                    </a:defRPr>
                  </a:pPr>
                  <a:endParaRPr lang="zh-CN"/>
                </a:p>
              </c:txPr>
            </c:trendlineLbl>
          </c:trendline>
          <c:xVal>
            <c:numRef>
              <c:f>'freq_each-cds'!$O$3:$O$8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numCache>
            </c:numRef>
          </c:xVal>
          <c:yVal>
            <c:numRef>
              <c:f>'freq_each-cds'!$P$3:$P$8</c:f>
              <c:numCache>
                <c:formatCode>General</c:formatCode>
                <c:ptCount val="6"/>
                <c:pt idx="0">
                  <c:v>0.528832292167227</c:v>
                </c:pt>
                <c:pt idx="1">
                  <c:v>0.564038171772978</c:v>
                </c:pt>
                <c:pt idx="2">
                  <c:v>0.567335243553009</c:v>
                </c:pt>
                <c:pt idx="3">
                  <c:v>0.638888888888889</c:v>
                </c:pt>
                <c:pt idx="4">
                  <c:v>0.669435215946844</c:v>
                </c:pt>
                <c:pt idx="5">
                  <c:v>0.646968534151957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'freq_each-cds'!$Q$2</c:f>
              <c:strCache>
                <c:ptCount val="1"/>
                <c:pt idx="0">
                  <c:v>loop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177657480315"/>
                  <c:y val="0.14344283808786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  <a:latin typeface="Arial" charset="0"/>
                        <a:ea typeface="Arial" charset="0"/>
                        <a:cs typeface="Arial" charset="0"/>
                      </a:defRPr>
                    </a:pPr>
                    <a:r>
                      <a:rPr lang="en-US" baseline="0"/>
                      <a:t>R = </a:t>
                    </a:r>
                    <a:r>
                      <a:rPr lang="en-US" altLang="zh-CN" baseline="0"/>
                      <a:t>-</a:t>
                    </a:r>
                    <a:r>
                      <a:rPr lang="en-US" baseline="0"/>
                      <a:t>0</a:t>
                    </a:r>
                    <a:r>
                      <a:rPr lang="en-US" altLang="zh-CN" baseline="0"/>
                      <a:t>.9</a:t>
                    </a:r>
                    <a:r>
                      <a:rPr lang="en-US" baseline="0"/>
                      <a:t>4</a:t>
                    </a:r>
                    <a:endParaRPr lang="zh-CN" altLang="en-US" baseline="0"/>
                  </a:p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</a:defRPr>
                    </a:pPr>
                    <a:r>
                      <a:rPr lang="en-US" altLang="zh-CN" sz="1200" b="0" i="1" baseline="0">
                        <a:effectLst/>
                      </a:rPr>
                      <a:t>P</a:t>
                    </a:r>
                    <a:r>
                      <a:rPr lang="en-US" altLang="zh-CN" sz="1200" b="0" i="0" baseline="0">
                        <a:effectLst/>
                      </a:rPr>
                      <a:t> value =</a:t>
                    </a:r>
                    <a:r>
                      <a:rPr lang="zh-CN" altLang="en-US" sz="1200" b="0" i="0" baseline="0">
                        <a:effectLst/>
                      </a:rPr>
                      <a:t> </a:t>
                    </a:r>
                    <a:r>
                      <a:rPr lang="en-US" altLang="zh-CN" sz="1200" b="0" i="0" baseline="0">
                        <a:effectLst/>
                      </a:rPr>
                      <a:t>0.0051</a:t>
                    </a:r>
                    <a:endParaRPr lang="en-US" altLang="zh-CN" sz="1200">
                      <a:effectLst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ysClr val="windowText" lastClr="000000">
                          <a:lumMod val="65000"/>
                          <a:lumOff val="35000"/>
                        </a:sysClr>
                      </a:solidFill>
                      <a:latin typeface="Arial" charset="0"/>
                      <a:ea typeface="Arial" charset="0"/>
                      <a:cs typeface="Arial" charset="0"/>
                    </a:defRPr>
                  </a:pPr>
                  <a:endParaRPr lang="zh-CN"/>
                </a:p>
              </c:txPr>
            </c:trendlineLbl>
          </c:trendline>
          <c:xVal>
            <c:numRef>
              <c:f>'freq_each-cds'!$O$3:$O$8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numCache>
            </c:numRef>
          </c:xVal>
          <c:yVal>
            <c:numRef>
              <c:f>'freq_each-cds'!$Q$3:$Q$8</c:f>
              <c:numCache>
                <c:formatCode>General</c:formatCode>
                <c:ptCount val="6"/>
                <c:pt idx="0">
                  <c:v>0.471167707832773</c:v>
                </c:pt>
                <c:pt idx="1">
                  <c:v>0.435961828227022</c:v>
                </c:pt>
                <c:pt idx="2">
                  <c:v>0.432664756446991</c:v>
                </c:pt>
                <c:pt idx="3">
                  <c:v>0.361111111111111</c:v>
                </c:pt>
                <c:pt idx="4">
                  <c:v>0.330564784053156</c:v>
                </c:pt>
                <c:pt idx="5">
                  <c:v>0.353031465848043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76463440"/>
        <c:axId val="-1193920608"/>
      </c:scatterChart>
      <c:valAx>
        <c:axId val="-1176463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/>
                  <a:t>SNP frequency in population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charset="0"/>
                  <a:ea typeface="Arial" charset="0"/>
                  <a:cs typeface="Arial" charset="0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zh-CN"/>
          </a:p>
        </c:txPr>
        <c:crossAx val="-1193920608"/>
        <c:crosses val="autoZero"/>
        <c:crossBetween val="midCat"/>
      </c:valAx>
      <c:valAx>
        <c:axId val="-1193920608"/>
        <c:scaling>
          <c:orientation val="minMax"/>
          <c:max val="1.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/>
                  <a:t>A/T</a:t>
                </a:r>
                <a:r>
                  <a:rPr lang="zh-CN"/>
                  <a:t>→</a:t>
                </a:r>
                <a:r>
                  <a:rPr lang="en-US"/>
                  <a:t>G/C</a:t>
                </a:r>
                <a:r>
                  <a:rPr lang="zh-CN"/>
                  <a:t> </a:t>
                </a:r>
                <a:r>
                  <a:rPr lang="en-US"/>
                  <a:t>ratio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charset="0"/>
                  <a:ea typeface="Arial" charset="0"/>
                  <a:cs typeface="Arial" charset="0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zh-CN"/>
          </a:p>
        </c:txPr>
        <c:crossAx val="-1176463440"/>
        <c:crosses val="autoZero"/>
        <c:crossBetween val="midCat"/>
        <c:majorUnit val="0.2"/>
      </c:valAx>
      <c:spPr>
        <a:noFill/>
        <a:ln w="25400"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charset="0"/>
              <a:ea typeface="Arial" charset="0"/>
              <a:cs typeface="Arial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Arial" charset="0"/>
          <a:ea typeface="Arial" charset="0"/>
          <a:cs typeface="Arial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582042164084"/>
          <c:y val="0.114754098360656"/>
          <c:w val="0.835021748793498"/>
          <c:h val="0.6608489307689"/>
        </c:manualLayout>
      </c:layout>
      <c:scatterChart>
        <c:scatterStyle val="lineMarker"/>
        <c:varyColors val="0"/>
        <c:ser>
          <c:idx val="0"/>
          <c:order val="0"/>
          <c:tx>
            <c:strRef>
              <c:f>'freq_each-cds'!$R$2</c:f>
              <c:strCache>
                <c:ptCount val="1"/>
                <c:pt idx="0">
                  <c:v>stem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0907583502667005"/>
                  <c:y val="-0.24624198614517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2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Arial" charset="0"/>
                        <a:ea typeface="Arial" charset="0"/>
                        <a:cs typeface="Arial" charset="0"/>
                      </a:defRPr>
                    </a:pPr>
                    <a:r>
                      <a:rPr lang="en-US" baseline="0"/>
                      <a:t>R = </a:t>
                    </a:r>
                    <a:r>
                      <a:rPr lang="en-US" altLang="zh-CN" baseline="0"/>
                      <a:t>-</a:t>
                    </a:r>
                    <a:r>
                      <a:rPr lang="en-US" baseline="0"/>
                      <a:t>0.</a:t>
                    </a:r>
                    <a:r>
                      <a:rPr lang="en-US" altLang="zh-CN" baseline="0"/>
                      <a:t>94</a:t>
                    </a:r>
                    <a:endParaRPr lang="zh-CN" altLang="en-US" baseline="0"/>
                  </a:p>
                  <a:p>
                    <a:pPr>
                      <a:defRPr/>
                    </a:pPr>
                    <a:r>
                      <a:rPr lang="en-US" altLang="zh-CN" i="1" baseline="0"/>
                      <a:t>P</a:t>
                    </a:r>
                    <a:r>
                      <a:rPr lang="zh-CN" altLang="en-US" baseline="0"/>
                      <a:t> </a:t>
                    </a:r>
                    <a:r>
                      <a:rPr lang="en-US" altLang="zh-CN" baseline="0"/>
                      <a:t>value</a:t>
                    </a:r>
                    <a:r>
                      <a:rPr lang="zh-CN" altLang="en-US" baseline="0"/>
                      <a:t> </a:t>
                    </a:r>
                    <a:r>
                      <a:rPr lang="en-US" altLang="zh-CN" baseline="0"/>
                      <a:t>=</a:t>
                    </a:r>
                    <a:r>
                      <a:rPr lang="zh-CN" altLang="en-US" baseline="0"/>
                      <a:t> </a:t>
                    </a:r>
                    <a:r>
                      <a:rPr lang="en-US" altLang="zh-CN" baseline="0"/>
                      <a:t>0.0047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Arial" charset="0"/>
                      <a:ea typeface="Arial" charset="0"/>
                      <a:cs typeface="Arial" charset="0"/>
                    </a:defRPr>
                  </a:pPr>
                  <a:endParaRPr lang="zh-CN"/>
                </a:p>
              </c:txPr>
            </c:trendlineLbl>
          </c:trendline>
          <c:xVal>
            <c:numRef>
              <c:f>'freq_each-cds'!$O$3:$O$8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numCache>
            </c:numRef>
          </c:xVal>
          <c:yVal>
            <c:numRef>
              <c:f>'freq_each-cds'!$R$3:$R$8</c:f>
              <c:numCache>
                <c:formatCode>General</c:formatCode>
                <c:ptCount val="6"/>
                <c:pt idx="0">
                  <c:v>0.653630029220049</c:v>
                </c:pt>
                <c:pt idx="1">
                  <c:v>0.63342776203966</c:v>
                </c:pt>
                <c:pt idx="2">
                  <c:v>0.578397212543554</c:v>
                </c:pt>
                <c:pt idx="3">
                  <c:v>0.569927243330639</c:v>
                </c:pt>
                <c:pt idx="4">
                  <c:v>0.515916575192097</c:v>
                </c:pt>
                <c:pt idx="5">
                  <c:v>0.542892156862745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'freq_each-cds'!$S$2</c:f>
              <c:strCache>
                <c:ptCount val="1"/>
                <c:pt idx="0">
                  <c:v>loop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0838995427991"/>
                  <c:y val="0.22606084075556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  <a:latin typeface="Arial" charset="0"/>
                        <a:ea typeface="Arial" charset="0"/>
                        <a:cs typeface="Arial" charset="0"/>
                      </a:defRPr>
                    </a:pPr>
                    <a:r>
                      <a:rPr lang="en-US" baseline="0"/>
                      <a:t>R = 0</a:t>
                    </a:r>
                    <a:r>
                      <a:rPr lang="en-US" altLang="zh-CN" baseline="0"/>
                      <a:t>.94</a:t>
                    </a:r>
                    <a:endParaRPr lang="zh-CN" altLang="en-US" baseline="0"/>
                  </a:p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</a:defRPr>
                    </a:pPr>
                    <a:r>
                      <a:rPr lang="en-US" altLang="zh-CN" sz="1200" b="0" i="1" baseline="0">
                        <a:effectLst/>
                      </a:rPr>
                      <a:t>P</a:t>
                    </a:r>
                    <a:r>
                      <a:rPr lang="en-US" altLang="zh-CN" sz="1200" b="0" i="0" baseline="0">
                        <a:effectLst/>
                      </a:rPr>
                      <a:t> value = 0.0047</a:t>
                    </a:r>
                    <a:endParaRPr lang="en-US" altLang="zh-CN" sz="1200">
                      <a:effectLst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ysClr val="windowText" lastClr="000000">
                          <a:lumMod val="65000"/>
                          <a:lumOff val="35000"/>
                        </a:sysClr>
                      </a:solidFill>
                      <a:latin typeface="Arial" charset="0"/>
                      <a:ea typeface="Arial" charset="0"/>
                      <a:cs typeface="Arial" charset="0"/>
                    </a:defRPr>
                  </a:pPr>
                  <a:endParaRPr lang="zh-CN"/>
                </a:p>
              </c:txPr>
            </c:trendlineLbl>
          </c:trendline>
          <c:xVal>
            <c:numRef>
              <c:f>'freq_each-cds'!$O$3:$O$8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numCache>
            </c:numRef>
          </c:xVal>
          <c:yVal>
            <c:numRef>
              <c:f>'freq_each-cds'!$S$3:$S$8</c:f>
              <c:numCache>
                <c:formatCode>General</c:formatCode>
                <c:ptCount val="6"/>
                <c:pt idx="0">
                  <c:v>0.346369970779951</c:v>
                </c:pt>
                <c:pt idx="1">
                  <c:v>0.36657223796034</c:v>
                </c:pt>
                <c:pt idx="2">
                  <c:v>0.421602787456446</c:v>
                </c:pt>
                <c:pt idx="3">
                  <c:v>0.430072756669361</c:v>
                </c:pt>
                <c:pt idx="4">
                  <c:v>0.484083424807903</c:v>
                </c:pt>
                <c:pt idx="5">
                  <c:v>0.457107843137255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75910320"/>
        <c:axId val="-2123152512"/>
      </c:scatterChart>
      <c:valAx>
        <c:axId val="-1175910320"/>
        <c:scaling>
          <c:orientation val="minMax"/>
          <c:max val="7.0"/>
          <c:min val="0.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/>
                  <a:t>SNP frequency in population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charset="0"/>
                  <a:ea typeface="Arial" charset="0"/>
                  <a:cs typeface="Arial" charset="0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zh-CN"/>
          </a:p>
        </c:txPr>
        <c:crossAx val="-2123152512"/>
        <c:crosses val="autoZero"/>
        <c:crossBetween val="midCat"/>
        <c:majorUnit val="1.0"/>
      </c:valAx>
      <c:valAx>
        <c:axId val="-2123152512"/>
        <c:scaling>
          <c:orientation val="minMax"/>
          <c:max val="1.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 altLang="zh-CN"/>
                  <a:t>G</a:t>
                </a:r>
                <a:r>
                  <a:rPr lang="en-US"/>
                  <a:t>/</a:t>
                </a:r>
                <a:r>
                  <a:rPr lang="en-US" altLang="zh-CN"/>
                  <a:t>C</a:t>
                </a:r>
                <a:r>
                  <a:rPr lang="zh-CN"/>
                  <a:t>→</a:t>
                </a:r>
                <a:r>
                  <a:rPr lang="en-US" altLang="zh-CN"/>
                  <a:t>A</a:t>
                </a:r>
                <a:r>
                  <a:rPr lang="en-US"/>
                  <a:t>/</a:t>
                </a:r>
                <a:r>
                  <a:rPr lang="en-US" altLang="zh-CN"/>
                  <a:t>T</a:t>
                </a:r>
                <a:r>
                  <a:rPr lang="zh-CN"/>
                  <a:t> </a:t>
                </a:r>
                <a:r>
                  <a:rPr lang="en-US"/>
                  <a:t>ratio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charset="0"/>
                  <a:ea typeface="Arial" charset="0"/>
                  <a:cs typeface="Arial" charset="0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zh-CN"/>
          </a:p>
        </c:txPr>
        <c:crossAx val="-1175910320"/>
        <c:crosses val="autoZero"/>
        <c:crossBetween val="midCat"/>
        <c:majorUnit val="0.2"/>
      </c:valAx>
      <c:spPr>
        <a:noFill/>
        <a:ln w="25400"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charset="0"/>
              <a:ea typeface="Arial" charset="0"/>
              <a:cs typeface="Arial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Arial" charset="0"/>
          <a:ea typeface="Arial" charset="0"/>
          <a:cs typeface="Arial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582042164084"/>
          <c:y val="0.114754098360656"/>
          <c:w val="0.835021748793498"/>
          <c:h val="0.6608489307689"/>
        </c:manualLayout>
      </c:layout>
      <c:scatterChart>
        <c:scatterStyle val="lineMarker"/>
        <c:varyColors val="0"/>
        <c:ser>
          <c:idx val="0"/>
          <c:order val="0"/>
          <c:tx>
            <c:strRef>
              <c:f>'freq_each-utr'!$P$2</c:f>
              <c:strCache>
                <c:ptCount val="1"/>
                <c:pt idx="0">
                  <c:v>stem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14951898653797"/>
                  <c:y val="-0.16957940708231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  <a:latin typeface="Arial" charset="0"/>
                        <a:ea typeface="Arial" charset="0"/>
                        <a:cs typeface="Arial" charset="0"/>
                      </a:defRPr>
                    </a:pPr>
                    <a:r>
                      <a:rPr lang="en-US" sz="1200" baseline="0"/>
                      <a:t>R = 0.</a:t>
                    </a:r>
                    <a:r>
                      <a:rPr lang="en-US" altLang="zh-CN" sz="1200" baseline="0"/>
                      <a:t>86</a:t>
                    </a:r>
                    <a:endParaRPr lang="zh-CN" altLang="en-US" sz="1200" baseline="0"/>
                  </a:p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</a:defRPr>
                    </a:pPr>
                    <a:r>
                      <a:rPr lang="en-US" altLang="zh-CN" sz="1200" b="0" i="1" baseline="0">
                        <a:effectLst/>
                      </a:rPr>
                      <a:t>P</a:t>
                    </a:r>
                    <a:r>
                      <a:rPr lang="en-US" altLang="zh-CN" sz="1200" b="0" i="0" baseline="0">
                        <a:effectLst/>
                      </a:rPr>
                      <a:t> value =</a:t>
                    </a:r>
                    <a:r>
                      <a:rPr lang="zh-CN" altLang="en-US" sz="1200" b="0" i="0" baseline="0">
                        <a:effectLst/>
                      </a:rPr>
                      <a:t> </a:t>
                    </a:r>
                    <a:r>
                      <a:rPr lang="en-US" altLang="zh-CN" sz="1200" b="0" i="0" baseline="0">
                        <a:effectLst/>
                      </a:rPr>
                      <a:t>0.0223</a:t>
                    </a:r>
                    <a:endParaRPr lang="en-US" altLang="zh-CN" sz="1200">
                      <a:effectLst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ysClr val="windowText" lastClr="000000">
                          <a:lumMod val="65000"/>
                          <a:lumOff val="35000"/>
                        </a:sysClr>
                      </a:solidFill>
                      <a:latin typeface="Arial" charset="0"/>
                      <a:ea typeface="Arial" charset="0"/>
                      <a:cs typeface="Arial" charset="0"/>
                    </a:defRPr>
                  </a:pPr>
                  <a:endParaRPr lang="zh-CN"/>
                </a:p>
              </c:txPr>
            </c:trendlineLbl>
          </c:trendline>
          <c:xVal>
            <c:numRef>
              <c:f>'freq_each-utr'!$O$3:$O$8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numCache>
            </c:numRef>
          </c:xVal>
          <c:yVal>
            <c:numRef>
              <c:f>'freq_each-utr'!$P$3:$P$8</c:f>
              <c:numCache>
                <c:formatCode>General</c:formatCode>
                <c:ptCount val="6"/>
                <c:pt idx="0">
                  <c:v>0.489159891598916</c:v>
                </c:pt>
                <c:pt idx="1">
                  <c:v>0.5375</c:v>
                </c:pt>
                <c:pt idx="2">
                  <c:v>0.566037735849057</c:v>
                </c:pt>
                <c:pt idx="3">
                  <c:v>0.544600938967136</c:v>
                </c:pt>
                <c:pt idx="4">
                  <c:v>0.564705882352941</c:v>
                </c:pt>
                <c:pt idx="5">
                  <c:v>0.654970760233918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'freq_each-utr'!$Q$2</c:f>
              <c:strCache>
                <c:ptCount val="1"/>
                <c:pt idx="0">
                  <c:v>loop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177657480315"/>
                  <c:y val="0.14344283808786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  <a:latin typeface="Arial" charset="0"/>
                        <a:ea typeface="Arial" charset="0"/>
                        <a:cs typeface="Arial" charset="0"/>
                      </a:defRPr>
                    </a:pPr>
                    <a:r>
                      <a:rPr lang="en-US" baseline="0"/>
                      <a:t>R = </a:t>
                    </a:r>
                    <a:r>
                      <a:rPr lang="en-US" altLang="zh-CN" baseline="0"/>
                      <a:t>-</a:t>
                    </a:r>
                    <a:r>
                      <a:rPr lang="en-US" baseline="0"/>
                      <a:t>0</a:t>
                    </a:r>
                    <a:r>
                      <a:rPr lang="en-US" altLang="zh-CN" baseline="0"/>
                      <a:t>.86</a:t>
                    </a:r>
                    <a:endParaRPr lang="zh-CN" altLang="en-US" baseline="0"/>
                  </a:p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</a:defRPr>
                    </a:pPr>
                    <a:r>
                      <a:rPr lang="en-US" altLang="zh-CN" sz="1200" b="0" i="1" baseline="0">
                        <a:effectLst/>
                      </a:rPr>
                      <a:t>P</a:t>
                    </a:r>
                    <a:r>
                      <a:rPr lang="en-US" altLang="zh-CN" sz="1200" b="0" i="0" baseline="0">
                        <a:effectLst/>
                      </a:rPr>
                      <a:t> value =</a:t>
                    </a:r>
                    <a:r>
                      <a:rPr lang="zh-CN" altLang="en-US" sz="1200" b="0" i="0" baseline="0">
                        <a:effectLst/>
                      </a:rPr>
                      <a:t> </a:t>
                    </a:r>
                    <a:r>
                      <a:rPr lang="en-US" altLang="zh-CN" sz="1200" b="0" i="0" baseline="0">
                        <a:effectLst/>
                      </a:rPr>
                      <a:t>0.0223</a:t>
                    </a:r>
                    <a:endParaRPr lang="en-US" altLang="zh-CN" sz="1200">
                      <a:effectLst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ysClr val="windowText" lastClr="000000">
                          <a:lumMod val="65000"/>
                          <a:lumOff val="35000"/>
                        </a:sysClr>
                      </a:solidFill>
                      <a:latin typeface="Arial" charset="0"/>
                      <a:ea typeface="Arial" charset="0"/>
                      <a:cs typeface="Arial" charset="0"/>
                    </a:defRPr>
                  </a:pPr>
                  <a:endParaRPr lang="zh-CN"/>
                </a:p>
              </c:txPr>
            </c:trendlineLbl>
          </c:trendline>
          <c:xVal>
            <c:numRef>
              <c:f>'freq_each-utr'!$O$3:$O$8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numCache>
            </c:numRef>
          </c:xVal>
          <c:yVal>
            <c:numRef>
              <c:f>'freq_each-utr'!$Q$3:$Q$8</c:f>
              <c:numCache>
                <c:formatCode>General</c:formatCode>
                <c:ptCount val="6"/>
                <c:pt idx="0">
                  <c:v>0.510840108401084</c:v>
                </c:pt>
                <c:pt idx="1">
                  <c:v>0.4625</c:v>
                </c:pt>
                <c:pt idx="2">
                  <c:v>0.433962264150943</c:v>
                </c:pt>
                <c:pt idx="3">
                  <c:v>0.455399061032864</c:v>
                </c:pt>
                <c:pt idx="4">
                  <c:v>0.435294117647059</c:v>
                </c:pt>
                <c:pt idx="5">
                  <c:v>0.345029239766082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23326288"/>
        <c:axId val="-1223320752"/>
      </c:scatterChart>
      <c:valAx>
        <c:axId val="-1223326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/>
                  <a:t>SNP frequency in population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charset="0"/>
                  <a:ea typeface="Arial" charset="0"/>
                  <a:cs typeface="Arial" charset="0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zh-CN"/>
          </a:p>
        </c:txPr>
        <c:crossAx val="-1223320752"/>
        <c:crosses val="autoZero"/>
        <c:crossBetween val="midCat"/>
      </c:valAx>
      <c:valAx>
        <c:axId val="-1223320752"/>
        <c:scaling>
          <c:orientation val="minMax"/>
          <c:max val="1.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/>
                  <a:t>A/T</a:t>
                </a:r>
                <a:r>
                  <a:rPr lang="zh-CN"/>
                  <a:t>→</a:t>
                </a:r>
                <a:r>
                  <a:rPr lang="en-US"/>
                  <a:t>G/C</a:t>
                </a:r>
                <a:r>
                  <a:rPr lang="zh-CN"/>
                  <a:t> </a:t>
                </a:r>
                <a:r>
                  <a:rPr lang="en-US"/>
                  <a:t>ratio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charset="0"/>
                  <a:ea typeface="Arial" charset="0"/>
                  <a:cs typeface="Arial" charset="0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zh-CN"/>
          </a:p>
        </c:txPr>
        <c:crossAx val="-1223326288"/>
        <c:crosses val="autoZero"/>
        <c:crossBetween val="midCat"/>
        <c:majorUnit val="0.2"/>
      </c:valAx>
      <c:spPr>
        <a:noFill/>
        <a:ln w="25400"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charset="0"/>
              <a:ea typeface="Arial" charset="0"/>
              <a:cs typeface="Arial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Arial" charset="0"/>
          <a:ea typeface="Arial" charset="0"/>
          <a:cs typeface="Arial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582042164084"/>
          <c:y val="0.114754098360656"/>
          <c:w val="0.835021748793498"/>
          <c:h val="0.6608489307689"/>
        </c:manualLayout>
      </c:layout>
      <c:scatterChart>
        <c:scatterStyle val="lineMarker"/>
        <c:varyColors val="0"/>
        <c:ser>
          <c:idx val="0"/>
          <c:order val="0"/>
          <c:tx>
            <c:strRef>
              <c:f>'freq_each-utr'!$R$2</c:f>
              <c:strCache>
                <c:ptCount val="1"/>
                <c:pt idx="0">
                  <c:v>stem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0907583502667005"/>
                  <c:y val="-0.24624198614517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2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Arial" charset="0"/>
                        <a:ea typeface="Arial" charset="0"/>
                        <a:cs typeface="Arial" charset="0"/>
                      </a:defRPr>
                    </a:pPr>
                    <a:r>
                      <a:rPr lang="en-US" baseline="0"/>
                      <a:t>R = </a:t>
                    </a:r>
                    <a:r>
                      <a:rPr lang="en-US" altLang="zh-CN" baseline="0"/>
                      <a:t>-0.44</a:t>
                    </a:r>
                    <a:endParaRPr lang="zh-CN" altLang="en-US" baseline="0"/>
                  </a:p>
                  <a:p>
                    <a:pPr>
                      <a:defRPr/>
                    </a:pPr>
                    <a:r>
                      <a:rPr lang="en-US" altLang="zh-CN" i="1" baseline="0"/>
                      <a:t>P</a:t>
                    </a:r>
                    <a:r>
                      <a:rPr lang="zh-CN" altLang="en-US" baseline="0"/>
                      <a:t> </a:t>
                    </a:r>
                    <a:r>
                      <a:rPr lang="en-US" altLang="zh-CN" baseline="0"/>
                      <a:t>value</a:t>
                    </a:r>
                    <a:r>
                      <a:rPr lang="zh-CN" altLang="en-US" baseline="0"/>
                      <a:t> </a:t>
                    </a:r>
                    <a:r>
                      <a:rPr lang="en-US" altLang="zh-CN" baseline="0"/>
                      <a:t>=</a:t>
                    </a:r>
                    <a:r>
                      <a:rPr lang="zh-CN" altLang="en-US" baseline="0"/>
                      <a:t> </a:t>
                    </a:r>
                    <a:r>
                      <a:rPr lang="en-US" altLang="zh-CN" baseline="0"/>
                      <a:t>0.3804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Arial" charset="0"/>
                      <a:ea typeface="Arial" charset="0"/>
                      <a:cs typeface="Arial" charset="0"/>
                    </a:defRPr>
                  </a:pPr>
                  <a:endParaRPr lang="zh-CN"/>
                </a:p>
              </c:txPr>
            </c:trendlineLbl>
          </c:trendline>
          <c:xVal>
            <c:numRef>
              <c:f>'freq_each-utr'!$O$3:$O$8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numCache>
            </c:numRef>
          </c:xVal>
          <c:yVal>
            <c:numRef>
              <c:f>'freq_each-utr'!$R$3:$R$8</c:f>
              <c:numCache>
                <c:formatCode>General</c:formatCode>
                <c:ptCount val="6"/>
                <c:pt idx="0">
                  <c:v>0.588034188034188</c:v>
                </c:pt>
                <c:pt idx="1">
                  <c:v>0.537848605577689</c:v>
                </c:pt>
                <c:pt idx="2">
                  <c:v>0.573033707865168</c:v>
                </c:pt>
                <c:pt idx="3">
                  <c:v>0.430555555555556</c:v>
                </c:pt>
                <c:pt idx="4">
                  <c:v>0.51937984496124</c:v>
                </c:pt>
                <c:pt idx="5">
                  <c:v>0.514285714285714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'freq_each-utr'!$S$2</c:f>
              <c:strCache>
                <c:ptCount val="1"/>
                <c:pt idx="0">
                  <c:v>loop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0838995427991"/>
                  <c:y val="0.22606084075556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  <a:latin typeface="Arial" charset="0"/>
                        <a:ea typeface="Arial" charset="0"/>
                        <a:cs typeface="Arial" charset="0"/>
                      </a:defRPr>
                    </a:pPr>
                    <a:r>
                      <a:rPr lang="en-US" baseline="0"/>
                      <a:t>R = 0</a:t>
                    </a:r>
                    <a:r>
                      <a:rPr lang="en-US" altLang="zh-CN" baseline="0"/>
                      <a:t>.44</a:t>
                    </a:r>
                    <a:endParaRPr lang="zh-CN" altLang="en-US" baseline="0"/>
                  </a:p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</a:defRPr>
                    </a:pPr>
                    <a:r>
                      <a:rPr lang="en-US" altLang="zh-CN" sz="1200" b="0" i="1" baseline="0">
                        <a:effectLst/>
                      </a:rPr>
                      <a:t>P</a:t>
                    </a:r>
                    <a:r>
                      <a:rPr lang="en-US" altLang="zh-CN" sz="1200" b="0" i="0" baseline="0">
                        <a:effectLst/>
                      </a:rPr>
                      <a:t> value = 0.3804</a:t>
                    </a:r>
                    <a:endParaRPr lang="en-US" altLang="zh-CN" sz="1200">
                      <a:effectLst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ysClr val="windowText" lastClr="000000">
                          <a:lumMod val="65000"/>
                          <a:lumOff val="35000"/>
                        </a:sysClr>
                      </a:solidFill>
                      <a:latin typeface="Arial" charset="0"/>
                      <a:ea typeface="Arial" charset="0"/>
                      <a:cs typeface="Arial" charset="0"/>
                    </a:defRPr>
                  </a:pPr>
                  <a:endParaRPr lang="zh-CN"/>
                </a:p>
              </c:txPr>
            </c:trendlineLbl>
          </c:trendline>
          <c:xVal>
            <c:numRef>
              <c:f>'freq_each-utr'!$O$3:$O$8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numCache>
            </c:numRef>
          </c:xVal>
          <c:yVal>
            <c:numRef>
              <c:f>'freq_each-utr'!$S$3:$S$8</c:f>
              <c:numCache>
                <c:formatCode>General</c:formatCode>
                <c:ptCount val="6"/>
                <c:pt idx="0">
                  <c:v>0.411965811965812</c:v>
                </c:pt>
                <c:pt idx="1">
                  <c:v>0.462151394422311</c:v>
                </c:pt>
                <c:pt idx="2">
                  <c:v>0.426966292134831</c:v>
                </c:pt>
                <c:pt idx="3">
                  <c:v>0.569444444444444</c:v>
                </c:pt>
                <c:pt idx="4">
                  <c:v>0.48062015503876</c:v>
                </c:pt>
                <c:pt idx="5">
                  <c:v>0.485714285714286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22815264"/>
        <c:axId val="-1222809728"/>
      </c:scatterChart>
      <c:valAx>
        <c:axId val="-1222815264"/>
        <c:scaling>
          <c:orientation val="minMax"/>
          <c:max val="7.0"/>
          <c:min val="0.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/>
                  <a:t>SNP frequency in population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charset="0"/>
                  <a:ea typeface="Arial" charset="0"/>
                  <a:cs typeface="Arial" charset="0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zh-CN"/>
          </a:p>
        </c:txPr>
        <c:crossAx val="-1222809728"/>
        <c:crosses val="autoZero"/>
        <c:crossBetween val="midCat"/>
        <c:majorUnit val="1.0"/>
      </c:valAx>
      <c:valAx>
        <c:axId val="-1222809728"/>
        <c:scaling>
          <c:orientation val="minMax"/>
          <c:max val="1.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 altLang="zh-CN"/>
                  <a:t>G</a:t>
                </a:r>
                <a:r>
                  <a:rPr lang="en-US"/>
                  <a:t>/</a:t>
                </a:r>
                <a:r>
                  <a:rPr lang="en-US" altLang="zh-CN"/>
                  <a:t>C</a:t>
                </a:r>
                <a:r>
                  <a:rPr lang="zh-CN"/>
                  <a:t>→</a:t>
                </a:r>
                <a:r>
                  <a:rPr lang="en-US" altLang="zh-CN"/>
                  <a:t>A</a:t>
                </a:r>
                <a:r>
                  <a:rPr lang="en-US"/>
                  <a:t>/</a:t>
                </a:r>
                <a:r>
                  <a:rPr lang="en-US" altLang="zh-CN"/>
                  <a:t>T</a:t>
                </a:r>
                <a:r>
                  <a:rPr lang="zh-CN"/>
                  <a:t> </a:t>
                </a:r>
                <a:r>
                  <a:rPr lang="en-US"/>
                  <a:t>ratio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charset="0"/>
                  <a:ea typeface="Arial" charset="0"/>
                  <a:cs typeface="Arial" charset="0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zh-CN"/>
          </a:p>
        </c:txPr>
        <c:crossAx val="-1222815264"/>
        <c:crosses val="autoZero"/>
        <c:crossBetween val="midCat"/>
        <c:majorUnit val="0.2"/>
      </c:valAx>
      <c:spPr>
        <a:noFill/>
        <a:ln w="25400"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charset="0"/>
              <a:ea typeface="Arial" charset="0"/>
              <a:cs typeface="Arial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Arial" charset="0"/>
          <a:ea typeface="Arial" charset="0"/>
          <a:cs typeface="Arial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582042164084"/>
          <c:y val="0.114754098360656"/>
          <c:w val="0.835021748793498"/>
          <c:h val="0.6608489307689"/>
        </c:manualLayout>
      </c:layout>
      <c:scatterChart>
        <c:scatterStyle val="lineMarker"/>
        <c:varyColors val="0"/>
        <c:ser>
          <c:idx val="0"/>
          <c:order val="0"/>
          <c:tx>
            <c:strRef>
              <c:f>'freq_each-syn'!$P$2</c:f>
              <c:strCache>
                <c:ptCount val="1"/>
                <c:pt idx="0">
                  <c:v>stem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14951898653797"/>
                  <c:y val="-0.16957940708231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  <a:latin typeface="Arial" charset="0"/>
                        <a:ea typeface="Arial" charset="0"/>
                        <a:cs typeface="Arial" charset="0"/>
                      </a:defRPr>
                    </a:pPr>
                    <a:r>
                      <a:rPr lang="en-US" sz="1200" baseline="0"/>
                      <a:t>R = 0.</a:t>
                    </a:r>
                    <a:r>
                      <a:rPr lang="en-US" altLang="zh-CN" sz="1200" baseline="0"/>
                      <a:t>91</a:t>
                    </a:r>
                    <a:endParaRPr lang="zh-CN" altLang="en-US" sz="1200" baseline="0"/>
                  </a:p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</a:defRPr>
                    </a:pPr>
                    <a:r>
                      <a:rPr lang="en-US" altLang="zh-CN" sz="1200" b="0" i="1" baseline="0">
                        <a:effectLst/>
                      </a:rPr>
                      <a:t>P</a:t>
                    </a:r>
                    <a:r>
                      <a:rPr lang="en-US" altLang="zh-CN" sz="1200" b="0" i="0" baseline="0">
                        <a:effectLst/>
                      </a:rPr>
                      <a:t> value =</a:t>
                    </a:r>
                    <a:r>
                      <a:rPr lang="zh-CN" altLang="en-US" sz="1200" b="0" i="0" baseline="0">
                        <a:effectLst/>
                      </a:rPr>
                      <a:t> </a:t>
                    </a:r>
                    <a:r>
                      <a:rPr lang="en-US" altLang="zh-CN" sz="1200" b="0" i="0" baseline="0">
                        <a:effectLst/>
                      </a:rPr>
                      <a:t>0.0114</a:t>
                    </a:r>
                    <a:endParaRPr lang="en-US" altLang="zh-CN" sz="1200">
                      <a:effectLst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ysClr val="windowText" lastClr="000000">
                          <a:lumMod val="65000"/>
                          <a:lumOff val="35000"/>
                        </a:sysClr>
                      </a:solidFill>
                      <a:latin typeface="Arial" charset="0"/>
                      <a:ea typeface="Arial" charset="0"/>
                      <a:cs typeface="Arial" charset="0"/>
                    </a:defRPr>
                  </a:pPr>
                  <a:endParaRPr lang="zh-CN"/>
                </a:p>
              </c:txPr>
            </c:trendlineLbl>
          </c:trendline>
          <c:xVal>
            <c:numRef>
              <c:f>'freq_each-syn'!$O$3:$O$8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numCache>
            </c:numRef>
          </c:xVal>
          <c:yVal>
            <c:numRef>
              <c:f>'freq_each-syn'!$P$3:$P$8</c:f>
              <c:numCache>
                <c:formatCode>General</c:formatCode>
                <c:ptCount val="6"/>
                <c:pt idx="0">
                  <c:v>0.542805100182149</c:v>
                </c:pt>
                <c:pt idx="1">
                  <c:v>0.566240753194351</c:v>
                </c:pt>
                <c:pt idx="2">
                  <c:v>0.568298027757487</c:v>
                </c:pt>
                <c:pt idx="3">
                  <c:v>0.640839386602098</c:v>
                </c:pt>
                <c:pt idx="4">
                  <c:v>0.662</c:v>
                </c:pt>
                <c:pt idx="5">
                  <c:v>0.643859649122807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'freq_each-syn'!$Q$2</c:f>
              <c:strCache>
                <c:ptCount val="1"/>
                <c:pt idx="0">
                  <c:v>loop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177657480315"/>
                  <c:y val="0.14344283808786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  <a:latin typeface="Arial" charset="0"/>
                        <a:ea typeface="Arial" charset="0"/>
                        <a:cs typeface="Arial" charset="0"/>
                      </a:defRPr>
                    </a:pPr>
                    <a:r>
                      <a:rPr lang="en-US" baseline="0"/>
                      <a:t>R = </a:t>
                    </a:r>
                    <a:r>
                      <a:rPr lang="en-US" altLang="zh-CN" baseline="0"/>
                      <a:t>-</a:t>
                    </a:r>
                    <a:r>
                      <a:rPr lang="en-US" baseline="0"/>
                      <a:t>0</a:t>
                    </a:r>
                    <a:r>
                      <a:rPr lang="en-US" altLang="zh-CN" baseline="0"/>
                      <a:t>.91</a:t>
                    </a:r>
                    <a:endParaRPr lang="zh-CN" altLang="en-US" baseline="0"/>
                  </a:p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</a:defRPr>
                    </a:pPr>
                    <a:r>
                      <a:rPr lang="en-US" altLang="zh-CN" sz="1200" b="0" i="1" baseline="0">
                        <a:effectLst/>
                      </a:rPr>
                      <a:t>P</a:t>
                    </a:r>
                    <a:r>
                      <a:rPr lang="en-US" altLang="zh-CN" sz="1200" b="0" i="0" baseline="0">
                        <a:effectLst/>
                      </a:rPr>
                      <a:t> value =</a:t>
                    </a:r>
                    <a:r>
                      <a:rPr lang="zh-CN" altLang="en-US" sz="1200" b="0" i="0" baseline="0">
                        <a:effectLst/>
                      </a:rPr>
                      <a:t> </a:t>
                    </a:r>
                    <a:r>
                      <a:rPr lang="en-US" altLang="zh-CN" sz="1200" b="0" i="0" baseline="0">
                        <a:effectLst/>
                      </a:rPr>
                      <a:t>0.0114</a:t>
                    </a:r>
                    <a:endParaRPr lang="en-US" altLang="zh-CN" sz="1200">
                      <a:effectLst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ysClr val="windowText" lastClr="000000">
                          <a:lumMod val="65000"/>
                          <a:lumOff val="35000"/>
                        </a:sysClr>
                      </a:solidFill>
                      <a:latin typeface="Arial" charset="0"/>
                      <a:ea typeface="Arial" charset="0"/>
                      <a:cs typeface="Arial" charset="0"/>
                    </a:defRPr>
                  </a:pPr>
                  <a:endParaRPr lang="zh-CN"/>
                </a:p>
              </c:txPr>
            </c:trendlineLbl>
          </c:trendline>
          <c:xVal>
            <c:numRef>
              <c:f>'freq_each-syn'!$O$3:$O$8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numCache>
            </c:numRef>
          </c:xVal>
          <c:yVal>
            <c:numRef>
              <c:f>'freq_each-syn'!$Q$3:$Q$8</c:f>
              <c:numCache>
                <c:formatCode>General</c:formatCode>
                <c:ptCount val="6"/>
                <c:pt idx="0">
                  <c:v>0.457194899817851</c:v>
                </c:pt>
                <c:pt idx="1">
                  <c:v>0.433759246805649</c:v>
                </c:pt>
                <c:pt idx="2">
                  <c:v>0.431701972242513</c:v>
                </c:pt>
                <c:pt idx="3">
                  <c:v>0.359160613397901</c:v>
                </c:pt>
                <c:pt idx="4">
                  <c:v>0.338</c:v>
                </c:pt>
                <c:pt idx="5">
                  <c:v>0.356140350877193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22912080"/>
        <c:axId val="-1222906544"/>
      </c:scatterChart>
      <c:valAx>
        <c:axId val="-1222912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/>
                  <a:t>SNP frequency in population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charset="0"/>
                  <a:ea typeface="Arial" charset="0"/>
                  <a:cs typeface="Arial" charset="0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zh-CN"/>
          </a:p>
        </c:txPr>
        <c:crossAx val="-1222906544"/>
        <c:crosses val="autoZero"/>
        <c:crossBetween val="midCat"/>
      </c:valAx>
      <c:valAx>
        <c:axId val="-1222906544"/>
        <c:scaling>
          <c:orientation val="minMax"/>
          <c:max val="1.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/>
                  <a:t>A/T</a:t>
                </a:r>
                <a:r>
                  <a:rPr lang="zh-CN"/>
                  <a:t>→</a:t>
                </a:r>
                <a:r>
                  <a:rPr lang="en-US"/>
                  <a:t>G/C</a:t>
                </a:r>
                <a:r>
                  <a:rPr lang="zh-CN"/>
                  <a:t> </a:t>
                </a:r>
                <a:r>
                  <a:rPr lang="en-US"/>
                  <a:t>ratio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charset="0"/>
                  <a:ea typeface="Arial" charset="0"/>
                  <a:cs typeface="Arial" charset="0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zh-CN"/>
          </a:p>
        </c:txPr>
        <c:crossAx val="-1222912080"/>
        <c:crosses val="autoZero"/>
        <c:crossBetween val="midCat"/>
        <c:majorUnit val="0.2"/>
      </c:valAx>
      <c:spPr>
        <a:noFill/>
        <a:ln w="25400"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charset="0"/>
              <a:ea typeface="Arial" charset="0"/>
              <a:cs typeface="Arial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Arial" charset="0"/>
          <a:ea typeface="Arial" charset="0"/>
          <a:cs typeface="Arial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9</xdr:row>
      <xdr:rowOff>0</xdr:rowOff>
    </xdr:from>
    <xdr:to>
      <xdr:col>14</xdr:col>
      <xdr:colOff>558800</xdr:colOff>
      <xdr:row>33</xdr:row>
      <xdr:rowOff>0</xdr:rowOff>
    </xdr:to>
    <xdr:graphicFrame macro="">
      <xdr:nvGraphicFramePr>
        <xdr:cNvPr id="9" name="图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9</xdr:row>
      <xdr:rowOff>0</xdr:rowOff>
    </xdr:from>
    <xdr:to>
      <xdr:col>22</xdr:col>
      <xdr:colOff>558800</xdr:colOff>
      <xdr:row>33</xdr:row>
      <xdr:rowOff>0</xdr:rowOff>
    </xdr:to>
    <xdr:graphicFrame macro="">
      <xdr:nvGraphicFramePr>
        <xdr:cNvPr id="10" name="图表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0</xdr:colOff>
      <xdr:row>9</xdr:row>
      <xdr:rowOff>0</xdr:rowOff>
    </xdr:from>
    <xdr:to>
      <xdr:col>30</xdr:col>
      <xdr:colOff>558800</xdr:colOff>
      <xdr:row>33</xdr:row>
      <xdr:rowOff>0</xdr:rowOff>
    </xdr:to>
    <xdr:graphicFrame macro="">
      <xdr:nvGraphicFramePr>
        <xdr:cNvPr id="12" name="图表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9</xdr:row>
      <xdr:rowOff>0</xdr:rowOff>
    </xdr:from>
    <xdr:to>
      <xdr:col>6</xdr:col>
      <xdr:colOff>558800</xdr:colOff>
      <xdr:row>33</xdr:row>
      <xdr:rowOff>0</xdr:rowOff>
    </xdr:to>
    <xdr:graphicFrame macro="">
      <xdr:nvGraphicFramePr>
        <xdr:cNvPr id="16" name="图表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711200</xdr:colOff>
      <xdr:row>0</xdr:row>
      <xdr:rowOff>0</xdr:rowOff>
    </xdr:from>
    <xdr:to>
      <xdr:col>27</xdr:col>
      <xdr:colOff>406400</xdr:colOff>
      <xdr:row>24</xdr:row>
      <xdr:rowOff>76200</xdr:rowOff>
    </xdr:to>
    <xdr:grpSp>
      <xdr:nvGrpSpPr>
        <xdr:cNvPr id="2" name="组 1"/>
        <xdr:cNvGrpSpPr/>
      </xdr:nvGrpSpPr>
      <xdr:grpSpPr>
        <a:xfrm>
          <a:off x="17792700" y="0"/>
          <a:ext cx="6299200" cy="4648200"/>
          <a:chOff x="12738100" y="25717500"/>
          <a:chExt cx="6299200" cy="4648200"/>
        </a:xfrm>
      </xdr:grpSpPr>
      <xdr:graphicFrame macro="">
        <xdr:nvGraphicFramePr>
          <xdr:cNvPr id="3" name="图表 2"/>
          <xdr:cNvGraphicFramePr/>
        </xdr:nvGraphicFramePr>
        <xdr:xfrm>
          <a:off x="12738100" y="25717500"/>
          <a:ext cx="6299200" cy="4648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4" name="文本框 3"/>
          <xdr:cNvSpPr txBox="1"/>
        </xdr:nvSpPr>
        <xdr:spPr>
          <a:xfrm>
            <a:off x="12966700" y="25819100"/>
            <a:ext cx="317500" cy="2413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altLang="zh-CN" sz="1600">
                <a:latin typeface="Arial" charset="0"/>
                <a:ea typeface="Arial" charset="0"/>
                <a:cs typeface="Arial" charset="0"/>
              </a:rPr>
              <a:t>A</a:t>
            </a:r>
            <a:endParaRPr lang="zh-CN" altLang="en-US" sz="1600">
              <a:latin typeface="Arial" charset="0"/>
              <a:ea typeface="Arial" charset="0"/>
              <a:cs typeface="Arial" charset="0"/>
            </a:endParaRPr>
          </a:p>
        </xdr:txBody>
      </xdr:sp>
    </xdr:grpSp>
    <xdr:clientData/>
  </xdr:twoCellAnchor>
  <xdr:twoCellAnchor>
    <xdr:from>
      <xdr:col>19</xdr:col>
      <xdr:colOff>685800</xdr:colOff>
      <xdr:row>25</xdr:row>
      <xdr:rowOff>25400</xdr:rowOff>
    </xdr:from>
    <xdr:to>
      <xdr:col>27</xdr:col>
      <xdr:colOff>381000</xdr:colOff>
      <xdr:row>49</xdr:row>
      <xdr:rowOff>101600</xdr:rowOff>
    </xdr:to>
    <xdr:grpSp>
      <xdr:nvGrpSpPr>
        <xdr:cNvPr id="5" name="组 4"/>
        <xdr:cNvGrpSpPr/>
      </xdr:nvGrpSpPr>
      <xdr:grpSpPr>
        <a:xfrm>
          <a:off x="17767300" y="4787900"/>
          <a:ext cx="6299200" cy="4648200"/>
          <a:chOff x="19024600" y="25717500"/>
          <a:chExt cx="6299200" cy="4648200"/>
        </a:xfrm>
      </xdr:grpSpPr>
      <xdr:graphicFrame macro="">
        <xdr:nvGraphicFramePr>
          <xdr:cNvPr id="6" name="图表 5"/>
          <xdr:cNvGraphicFramePr>
            <a:graphicFrameLocks/>
          </xdr:cNvGraphicFramePr>
        </xdr:nvGraphicFramePr>
        <xdr:xfrm>
          <a:off x="19024600" y="25717500"/>
          <a:ext cx="6299200" cy="4648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 macro="" textlink="">
        <xdr:nvSpPr>
          <xdr:cNvPr id="7" name="文本框 6"/>
          <xdr:cNvSpPr txBox="1"/>
        </xdr:nvSpPr>
        <xdr:spPr>
          <a:xfrm>
            <a:off x="19202400" y="25819100"/>
            <a:ext cx="317500" cy="2413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altLang="zh-CN" sz="1600">
                <a:latin typeface="Arial" charset="0"/>
                <a:ea typeface="Arial" charset="0"/>
                <a:cs typeface="Arial" charset="0"/>
              </a:rPr>
              <a:t>B</a:t>
            </a:r>
            <a:endParaRPr lang="zh-CN" altLang="en-US" sz="1600">
              <a:latin typeface="Arial" charset="0"/>
              <a:ea typeface="Arial" charset="0"/>
              <a:cs typeface="Arial" charset="0"/>
            </a:endParaRP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711200</xdr:colOff>
      <xdr:row>0</xdr:row>
      <xdr:rowOff>0</xdr:rowOff>
    </xdr:from>
    <xdr:to>
      <xdr:col>27</xdr:col>
      <xdr:colOff>406400</xdr:colOff>
      <xdr:row>24</xdr:row>
      <xdr:rowOff>76200</xdr:rowOff>
    </xdr:to>
    <xdr:grpSp>
      <xdr:nvGrpSpPr>
        <xdr:cNvPr id="2" name="组 1"/>
        <xdr:cNvGrpSpPr/>
      </xdr:nvGrpSpPr>
      <xdr:grpSpPr>
        <a:xfrm>
          <a:off x="17792700" y="0"/>
          <a:ext cx="6299200" cy="4648200"/>
          <a:chOff x="12738100" y="25717500"/>
          <a:chExt cx="6299200" cy="4648200"/>
        </a:xfrm>
      </xdr:grpSpPr>
      <xdr:graphicFrame macro="">
        <xdr:nvGraphicFramePr>
          <xdr:cNvPr id="3" name="图表 2"/>
          <xdr:cNvGraphicFramePr/>
        </xdr:nvGraphicFramePr>
        <xdr:xfrm>
          <a:off x="12738100" y="25717500"/>
          <a:ext cx="6299200" cy="4648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4" name="文本框 3"/>
          <xdr:cNvSpPr txBox="1"/>
        </xdr:nvSpPr>
        <xdr:spPr>
          <a:xfrm>
            <a:off x="12966700" y="25819100"/>
            <a:ext cx="317500" cy="2413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altLang="zh-CN" sz="1600">
                <a:latin typeface="Arial" charset="0"/>
                <a:ea typeface="Arial" charset="0"/>
                <a:cs typeface="Arial" charset="0"/>
              </a:rPr>
              <a:t>A</a:t>
            </a:r>
            <a:endParaRPr lang="zh-CN" altLang="en-US" sz="1600">
              <a:latin typeface="Arial" charset="0"/>
              <a:ea typeface="Arial" charset="0"/>
              <a:cs typeface="Arial" charset="0"/>
            </a:endParaRPr>
          </a:p>
        </xdr:txBody>
      </xdr:sp>
    </xdr:grpSp>
    <xdr:clientData/>
  </xdr:twoCellAnchor>
  <xdr:twoCellAnchor>
    <xdr:from>
      <xdr:col>19</xdr:col>
      <xdr:colOff>685800</xdr:colOff>
      <xdr:row>25</xdr:row>
      <xdr:rowOff>25400</xdr:rowOff>
    </xdr:from>
    <xdr:to>
      <xdr:col>27</xdr:col>
      <xdr:colOff>381000</xdr:colOff>
      <xdr:row>49</xdr:row>
      <xdr:rowOff>101600</xdr:rowOff>
    </xdr:to>
    <xdr:grpSp>
      <xdr:nvGrpSpPr>
        <xdr:cNvPr id="5" name="组 4"/>
        <xdr:cNvGrpSpPr/>
      </xdr:nvGrpSpPr>
      <xdr:grpSpPr>
        <a:xfrm>
          <a:off x="17767300" y="4787900"/>
          <a:ext cx="6299200" cy="4648200"/>
          <a:chOff x="19024600" y="25717500"/>
          <a:chExt cx="6299200" cy="4648200"/>
        </a:xfrm>
      </xdr:grpSpPr>
      <xdr:graphicFrame macro="">
        <xdr:nvGraphicFramePr>
          <xdr:cNvPr id="6" name="图表 5"/>
          <xdr:cNvGraphicFramePr>
            <a:graphicFrameLocks/>
          </xdr:cNvGraphicFramePr>
        </xdr:nvGraphicFramePr>
        <xdr:xfrm>
          <a:off x="19024600" y="25717500"/>
          <a:ext cx="6299200" cy="4648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 macro="" textlink="">
        <xdr:nvSpPr>
          <xdr:cNvPr id="7" name="文本框 6"/>
          <xdr:cNvSpPr txBox="1"/>
        </xdr:nvSpPr>
        <xdr:spPr>
          <a:xfrm>
            <a:off x="19202400" y="25819100"/>
            <a:ext cx="317500" cy="2413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altLang="zh-CN" sz="1600">
                <a:latin typeface="Arial" charset="0"/>
                <a:ea typeface="Arial" charset="0"/>
                <a:cs typeface="Arial" charset="0"/>
              </a:rPr>
              <a:t>B</a:t>
            </a:r>
            <a:endParaRPr lang="zh-CN" altLang="en-US" sz="1600">
              <a:latin typeface="Arial" charset="0"/>
              <a:ea typeface="Arial" charset="0"/>
              <a:cs typeface="Arial" charset="0"/>
            </a:endParaRPr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711200</xdr:colOff>
      <xdr:row>0</xdr:row>
      <xdr:rowOff>0</xdr:rowOff>
    </xdr:from>
    <xdr:to>
      <xdr:col>27</xdr:col>
      <xdr:colOff>406400</xdr:colOff>
      <xdr:row>24</xdr:row>
      <xdr:rowOff>76200</xdr:rowOff>
    </xdr:to>
    <xdr:grpSp>
      <xdr:nvGrpSpPr>
        <xdr:cNvPr id="2" name="组 1"/>
        <xdr:cNvGrpSpPr/>
      </xdr:nvGrpSpPr>
      <xdr:grpSpPr>
        <a:xfrm>
          <a:off x="17792700" y="0"/>
          <a:ext cx="6299200" cy="4648200"/>
          <a:chOff x="12738100" y="25717500"/>
          <a:chExt cx="6299200" cy="4648200"/>
        </a:xfrm>
      </xdr:grpSpPr>
      <xdr:graphicFrame macro="">
        <xdr:nvGraphicFramePr>
          <xdr:cNvPr id="3" name="图表 2"/>
          <xdr:cNvGraphicFramePr/>
        </xdr:nvGraphicFramePr>
        <xdr:xfrm>
          <a:off x="12738100" y="25717500"/>
          <a:ext cx="6299200" cy="4648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4" name="文本框 3"/>
          <xdr:cNvSpPr txBox="1"/>
        </xdr:nvSpPr>
        <xdr:spPr>
          <a:xfrm>
            <a:off x="12966700" y="25819100"/>
            <a:ext cx="317500" cy="2413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altLang="zh-CN" sz="1600">
                <a:latin typeface="Arial" charset="0"/>
                <a:ea typeface="Arial" charset="0"/>
                <a:cs typeface="Arial" charset="0"/>
              </a:rPr>
              <a:t>A</a:t>
            </a:r>
            <a:endParaRPr lang="zh-CN" altLang="en-US" sz="1600">
              <a:latin typeface="Arial" charset="0"/>
              <a:ea typeface="Arial" charset="0"/>
              <a:cs typeface="Arial" charset="0"/>
            </a:endParaRPr>
          </a:p>
        </xdr:txBody>
      </xdr:sp>
    </xdr:grpSp>
    <xdr:clientData/>
  </xdr:twoCellAnchor>
  <xdr:twoCellAnchor>
    <xdr:from>
      <xdr:col>19</xdr:col>
      <xdr:colOff>685800</xdr:colOff>
      <xdr:row>25</xdr:row>
      <xdr:rowOff>25400</xdr:rowOff>
    </xdr:from>
    <xdr:to>
      <xdr:col>27</xdr:col>
      <xdr:colOff>381000</xdr:colOff>
      <xdr:row>49</xdr:row>
      <xdr:rowOff>101600</xdr:rowOff>
    </xdr:to>
    <xdr:grpSp>
      <xdr:nvGrpSpPr>
        <xdr:cNvPr id="5" name="组 4"/>
        <xdr:cNvGrpSpPr/>
      </xdr:nvGrpSpPr>
      <xdr:grpSpPr>
        <a:xfrm>
          <a:off x="17767300" y="4787900"/>
          <a:ext cx="6299200" cy="4648200"/>
          <a:chOff x="19024600" y="25717500"/>
          <a:chExt cx="6299200" cy="4648200"/>
        </a:xfrm>
      </xdr:grpSpPr>
      <xdr:graphicFrame macro="">
        <xdr:nvGraphicFramePr>
          <xdr:cNvPr id="6" name="图表 5"/>
          <xdr:cNvGraphicFramePr>
            <a:graphicFrameLocks/>
          </xdr:cNvGraphicFramePr>
        </xdr:nvGraphicFramePr>
        <xdr:xfrm>
          <a:off x="19024600" y="25717500"/>
          <a:ext cx="6299200" cy="4648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 macro="" textlink="">
        <xdr:nvSpPr>
          <xdr:cNvPr id="7" name="文本框 6"/>
          <xdr:cNvSpPr txBox="1"/>
        </xdr:nvSpPr>
        <xdr:spPr>
          <a:xfrm>
            <a:off x="19202400" y="25819100"/>
            <a:ext cx="317500" cy="2413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altLang="zh-CN" sz="1600">
                <a:latin typeface="Arial" charset="0"/>
                <a:ea typeface="Arial" charset="0"/>
                <a:cs typeface="Arial" charset="0"/>
              </a:rPr>
              <a:t>B</a:t>
            </a:r>
            <a:endParaRPr lang="zh-CN" altLang="en-US" sz="1600">
              <a:latin typeface="Arial" charset="0"/>
              <a:ea typeface="Arial" charset="0"/>
              <a:cs typeface="Arial" charset="0"/>
            </a:endParaRPr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711200</xdr:colOff>
      <xdr:row>0</xdr:row>
      <xdr:rowOff>0</xdr:rowOff>
    </xdr:from>
    <xdr:to>
      <xdr:col>27</xdr:col>
      <xdr:colOff>406400</xdr:colOff>
      <xdr:row>24</xdr:row>
      <xdr:rowOff>76200</xdr:rowOff>
    </xdr:to>
    <xdr:grpSp>
      <xdr:nvGrpSpPr>
        <xdr:cNvPr id="2" name="组 1"/>
        <xdr:cNvGrpSpPr/>
      </xdr:nvGrpSpPr>
      <xdr:grpSpPr>
        <a:xfrm>
          <a:off x="17792700" y="0"/>
          <a:ext cx="6299200" cy="4648200"/>
          <a:chOff x="12738100" y="25717500"/>
          <a:chExt cx="6299200" cy="4648200"/>
        </a:xfrm>
      </xdr:grpSpPr>
      <xdr:graphicFrame macro="">
        <xdr:nvGraphicFramePr>
          <xdr:cNvPr id="3" name="图表 2"/>
          <xdr:cNvGraphicFramePr/>
        </xdr:nvGraphicFramePr>
        <xdr:xfrm>
          <a:off x="12738100" y="25717500"/>
          <a:ext cx="6299200" cy="4648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4" name="文本框 3"/>
          <xdr:cNvSpPr txBox="1"/>
        </xdr:nvSpPr>
        <xdr:spPr>
          <a:xfrm>
            <a:off x="12966700" y="25819100"/>
            <a:ext cx="317500" cy="2413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altLang="zh-CN" sz="1600">
                <a:latin typeface="Arial" charset="0"/>
                <a:ea typeface="Arial" charset="0"/>
                <a:cs typeface="Arial" charset="0"/>
              </a:rPr>
              <a:t>A</a:t>
            </a:r>
            <a:endParaRPr lang="zh-CN" altLang="en-US" sz="1600">
              <a:latin typeface="Arial" charset="0"/>
              <a:ea typeface="Arial" charset="0"/>
              <a:cs typeface="Arial" charset="0"/>
            </a:endParaRPr>
          </a:p>
        </xdr:txBody>
      </xdr:sp>
    </xdr:grpSp>
    <xdr:clientData/>
  </xdr:twoCellAnchor>
  <xdr:twoCellAnchor>
    <xdr:from>
      <xdr:col>19</xdr:col>
      <xdr:colOff>685800</xdr:colOff>
      <xdr:row>25</xdr:row>
      <xdr:rowOff>25400</xdr:rowOff>
    </xdr:from>
    <xdr:to>
      <xdr:col>27</xdr:col>
      <xdr:colOff>381000</xdr:colOff>
      <xdr:row>49</xdr:row>
      <xdr:rowOff>101600</xdr:rowOff>
    </xdr:to>
    <xdr:grpSp>
      <xdr:nvGrpSpPr>
        <xdr:cNvPr id="5" name="组 4"/>
        <xdr:cNvGrpSpPr/>
      </xdr:nvGrpSpPr>
      <xdr:grpSpPr>
        <a:xfrm>
          <a:off x="17767300" y="4787900"/>
          <a:ext cx="6299200" cy="4648200"/>
          <a:chOff x="19024600" y="25717500"/>
          <a:chExt cx="6299200" cy="4648200"/>
        </a:xfrm>
      </xdr:grpSpPr>
      <xdr:graphicFrame macro="">
        <xdr:nvGraphicFramePr>
          <xdr:cNvPr id="6" name="图表 5"/>
          <xdr:cNvGraphicFramePr>
            <a:graphicFrameLocks/>
          </xdr:cNvGraphicFramePr>
        </xdr:nvGraphicFramePr>
        <xdr:xfrm>
          <a:off x="19024600" y="25717500"/>
          <a:ext cx="6299200" cy="4648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 macro="" textlink="">
        <xdr:nvSpPr>
          <xdr:cNvPr id="7" name="文本框 6"/>
          <xdr:cNvSpPr txBox="1"/>
        </xdr:nvSpPr>
        <xdr:spPr>
          <a:xfrm>
            <a:off x="19202400" y="25819100"/>
            <a:ext cx="317500" cy="2413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altLang="zh-CN" sz="1600">
                <a:latin typeface="Arial" charset="0"/>
                <a:ea typeface="Arial" charset="0"/>
                <a:cs typeface="Arial" charset="0"/>
              </a:rPr>
              <a:t>B</a:t>
            </a:r>
            <a:endParaRPr lang="zh-CN" altLang="en-US" sz="1600">
              <a:latin typeface="Arial" charset="0"/>
              <a:ea typeface="Arial" charset="0"/>
              <a:cs typeface="Arial" charset="0"/>
            </a:endParaRPr>
          </a:p>
        </xdr:txBody>
      </xdr: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umh/data/mrna-structure/result/Scer_n7_Spar/dd_SNPs.csv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umh/data/mrna-structure/result/Scer_n7_Spar/freq_each/PARS_cds_stat_loop_GC_AT.csv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umh/data/mrna-structure/result/Scer_n7_Spar/freq_each/PARS_cds_stat_chi_square.csv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umh/data/mrna-structure/result/Scer_n7_Spar/freq_each/PARS_utr_stat_gene.csv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umh/data/mrna-structure/result/Scer_n7_Spar/freq_each/PARS_utr_stat_stem.csv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umh/data/mrna-structure/result/Scer_n7_Spar/freq_each/PARS_utr_stat_loop.csv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umh/data/mrna-structure/result/Scer_n7_Spar/freq_each/PARS_utr_stat_stem_AT_GC.csv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umh/data/mrna-structure/result/Scer_n7_Spar/freq_each/PARS_utr_stat_loop_AT_GC.csv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umh/data/mrna-structure/result/Scer_n7_Spar/freq_each/PARS_utr_stat_stem_GC_AT.csv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umh/data/mrna-structure/result/Scer_n7_Spar/freq_each/PARS_utr_stat_loop_GC_AT.csv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umh/data/mrna-structure/result/Scer_n7_Spar/freq_each/PARS_utr_stat_chi_square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umh/data/mrna-structure/result/Scer_n7_Spar/dd_gene.csv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umh/data/mrna-structure/result/Scer_n7_Spar/freq_each/PARS_syn_stat_SNPs.csv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umh/data/mrna-structure/result/Scer_n7_Spar/freq_each/PARS_syn_stat_gene.csv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umh/data/mrna-structure/result/Scer_n7_Spar/freq_each/PARS_syn_stat_stem.csv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umh/data/mrna-structure/result/Scer_n7_Spar/freq_each/PARS_syn_stat_loop.csv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umh/data/mrna-structure/result/Scer_n7_Spar/freq_each/PARS_syn_stat_stem_AT_GC.csv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umh/data/mrna-structure/result/Scer_n7_Spar/freq_each/PARS_syn_stat_loop_AT_GC.csv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umh/data/mrna-structure/result/Scer_n7_Spar/freq_each/PARS_syn_stat_stem_GC_AT.csv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umh/data/mrna-structure/result/Scer_n7_Spar/freq_each/PARS_syn_stat_loop_GC_AT.csv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umh/data/mrna-structure/result/Scer_n7_Spar/freq_each/PARS_syn_stat_chi_square.csv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umh/data/mrna-structure/result/Scer_n7_Spar/freq_each/PARS_nsy_stat_SNPs.csv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umh/data/mrna-structure/result/Scer_n7_Spar/freq_each/PARS_cds_stat_SNPs.csv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umh/data/mrna-structure/result/Scer_n7_Spar/freq_each/PARS_nsy_stat_gene.csv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umh/data/mrna-structure/result/Scer_n7_Spar/freq_each/PARS_nsy_stat_stem.csv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umh/data/mrna-structure/result/Scer_n7_Spar/freq_each/PARS_nsy_stat_loop.csv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umh/data/mrna-structure/result/Scer_n7_Spar/freq_each/PARS_nsy_stat_stem_AT_GC.csv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umh/data/mrna-structure/result/Scer_n7_Spar/freq_each/PARS_nsy_stat_loop_AT_GC.csv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umh/data/mrna-structure/result/Scer_n7_Spar/freq_each/PARS_nsy_stat_stem_GC_AT.csv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umh/data/mrna-structure/result/Scer_n7_Spar/freq_each/PARS_nsy_stat_loop_GC_AT.csv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umh/data/mrna-structure/result/Scer_n7_Spar/freq_each/PARS_nsy_stat_chi_square.csv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umh/data/mrna-structure/result/Scer_n157_nonMosaic_Spar/freq_each/PARS_cds_stat.csv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umh/data/mrna-structure/result/Scer_n7_Spar/freq_each/PARS_cds_stat.csv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umh/data/mrna-structure/result/Scer_n7_Spar/freq_each/PARS_cds_stat_gene.csv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umh/data/mrna-structure/result/Scer_n7_Spar/freq_each/PARS_utr_stat.csv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umh/data/mrna-structure/result/Scer_n7_Spar/freq_each/PARS_syn_stat.csv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umh/data/mrna-structure/result/Scer_n7_Spar/freq_each/PARS_nsy_stat.csv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umh/data/mrna-structure/result/Scer_n7_Spar/freq_each/PARS_cds_stat_stem.csv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umh/data/mrna-structure/result/Scer_n7_Spar/freq_each/PARS_cds_stat_loop.csv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umh/data/mrna-structure/result/Scer_n7_Spar/freq_each/PARS_cds_stat_stem_AT_GC.csv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umh/data/mrna-structure/result/Scer_n7_Spar/freq_each/PARS_cds_stat_loop_AT_GC.csv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umh/data/mrna-structure/result/Scer_n7_Spar/freq_each/PARS_cds_stat_stem_GC_AT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d_SNPs"/>
    </sheetNames>
    <sheetDataSet>
      <sheetData sheetId="0">
        <row r="2">
          <cell r="B2">
            <v>119889</v>
          </cell>
        </row>
        <row r="3">
          <cell r="B3">
            <v>35560</v>
          </cell>
        </row>
        <row r="4">
          <cell r="B4">
            <v>39606</v>
          </cell>
        </row>
        <row r="5">
          <cell r="B5">
            <v>34603</v>
          </cell>
        </row>
        <row r="6">
          <cell r="B6">
            <v>31725</v>
          </cell>
        </row>
        <row r="7">
          <cell r="B7">
            <v>27127</v>
          </cell>
        </row>
        <row r="8">
          <cell r="B8">
            <v>4585</v>
          </cell>
        </row>
        <row r="9">
          <cell r="B9">
            <v>18535</v>
          </cell>
        </row>
        <row r="10">
          <cell r="B10">
            <v>8363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S_cds_stat_loop_GC_AT"/>
    </sheetNames>
    <sheetDataSet>
      <sheetData sheetId="0">
        <row r="2">
          <cell r="B2">
            <v>1541</v>
          </cell>
        </row>
        <row r="3">
          <cell r="B3">
            <v>647</v>
          </cell>
        </row>
        <row r="4">
          <cell r="B4">
            <v>605</v>
          </cell>
        </row>
        <row r="5">
          <cell r="B5">
            <v>532</v>
          </cell>
        </row>
        <row r="6">
          <cell r="B6">
            <v>441</v>
          </cell>
        </row>
        <row r="7">
          <cell r="B7">
            <v>373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S_cds_stat_chi_square"/>
    </sheetNames>
    <sheetDataSet>
      <sheetData sheetId="0">
        <row r="2">
          <cell r="B2">
            <v>2201</v>
          </cell>
          <cell r="C2">
            <v>2908</v>
          </cell>
          <cell r="D2">
            <v>0.430808377373263</v>
          </cell>
        </row>
        <row r="3">
          <cell r="B3">
            <v>1961</v>
          </cell>
          <cell r="C3">
            <v>1541</v>
          </cell>
          <cell r="D3">
            <v>0.55996573386636195</v>
          </cell>
          <cell r="E3">
            <v>138.79679800490001</v>
          </cell>
          <cell r="F3">
            <v>4.8789999999999999E-32</v>
          </cell>
        </row>
        <row r="4">
          <cell r="B4">
            <v>1123</v>
          </cell>
          <cell r="C4">
            <v>1118</v>
          </cell>
          <cell r="D4">
            <v>0.50111557340473001</v>
          </cell>
        </row>
        <row r="5">
          <cell r="B5">
            <v>868</v>
          </cell>
          <cell r="C5">
            <v>647</v>
          </cell>
          <cell r="D5">
            <v>0.57293729372937297</v>
          </cell>
          <cell r="E5">
            <v>18.718701124380299</v>
          </cell>
          <cell r="F5">
            <v>1.5149E-5</v>
          </cell>
        </row>
        <row r="6">
          <cell r="B6">
            <v>990</v>
          </cell>
          <cell r="C6">
            <v>830</v>
          </cell>
          <cell r="D6">
            <v>0.54395604395604402</v>
          </cell>
        </row>
        <row r="7">
          <cell r="B7">
            <v>755</v>
          </cell>
          <cell r="C7">
            <v>605</v>
          </cell>
          <cell r="D7">
            <v>0.55514705882352899</v>
          </cell>
          <cell r="E7">
            <v>0.39366701700920897</v>
          </cell>
          <cell r="F7">
            <v>0.53037999999999996</v>
          </cell>
        </row>
        <row r="8">
          <cell r="B8">
            <v>989</v>
          </cell>
          <cell r="C8">
            <v>705</v>
          </cell>
          <cell r="D8">
            <v>0.58382526564344694</v>
          </cell>
        </row>
        <row r="9">
          <cell r="B9">
            <v>559</v>
          </cell>
          <cell r="C9">
            <v>532</v>
          </cell>
          <cell r="D9">
            <v>0.51237396883593</v>
          </cell>
          <cell r="E9">
            <v>13.7228062292518</v>
          </cell>
          <cell r="F9">
            <v>2.1186999999999999E-4</v>
          </cell>
        </row>
        <row r="10">
          <cell r="B10">
            <v>806</v>
          </cell>
          <cell r="C10">
            <v>470</v>
          </cell>
          <cell r="D10">
            <v>0.63166144200626995</v>
          </cell>
        </row>
        <row r="11">
          <cell r="B11">
            <v>398</v>
          </cell>
          <cell r="C11">
            <v>441</v>
          </cell>
          <cell r="D11">
            <v>0.47437425506555397</v>
          </cell>
          <cell r="E11">
            <v>51.069879536489701</v>
          </cell>
          <cell r="F11">
            <v>8.9135999999999995E-13</v>
          </cell>
        </row>
        <row r="12">
          <cell r="B12">
            <v>843</v>
          </cell>
          <cell r="C12">
            <v>443</v>
          </cell>
          <cell r="D12">
            <v>0.65552099533437003</v>
          </cell>
        </row>
        <row r="13">
          <cell r="B13">
            <v>460</v>
          </cell>
          <cell r="C13">
            <v>373</v>
          </cell>
          <cell r="D13">
            <v>0.552220888355342</v>
          </cell>
          <cell r="E13">
            <v>22.7815828239784</v>
          </cell>
          <cell r="F13">
            <v>1.815E-6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S_utr_stat_gene"/>
    </sheetNames>
    <sheetDataSet>
      <sheetData sheetId="0">
        <row r="2">
          <cell r="B2">
            <v>1003</v>
          </cell>
        </row>
        <row r="3">
          <cell r="B3">
            <v>512</v>
          </cell>
        </row>
        <row r="4">
          <cell r="B4">
            <v>393</v>
          </cell>
        </row>
        <row r="5">
          <cell r="B5">
            <v>325</v>
          </cell>
        </row>
        <row r="6">
          <cell r="B6">
            <v>285</v>
          </cell>
        </row>
        <row r="7">
          <cell r="B7">
            <v>277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S_utr_stat_stem"/>
    </sheetNames>
    <sheetDataSet>
      <sheetData sheetId="0">
        <row r="2">
          <cell r="B2">
            <v>837</v>
          </cell>
        </row>
        <row r="3">
          <cell r="B3">
            <v>355</v>
          </cell>
        </row>
        <row r="4">
          <cell r="B4">
            <v>286</v>
          </cell>
        </row>
        <row r="5">
          <cell r="B5">
            <v>200</v>
          </cell>
        </row>
        <row r="6">
          <cell r="B6">
            <v>186</v>
          </cell>
        </row>
        <row r="7">
          <cell r="B7">
            <v>179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S_utr_stat_loop"/>
    </sheetNames>
    <sheetDataSet>
      <sheetData sheetId="0">
        <row r="2">
          <cell r="B2">
            <v>734</v>
          </cell>
        </row>
        <row r="3">
          <cell r="B3">
            <v>308</v>
          </cell>
        </row>
        <row r="4">
          <cell r="B4">
            <v>225</v>
          </cell>
        </row>
        <row r="5">
          <cell r="B5">
            <v>210</v>
          </cell>
        </row>
        <row r="6">
          <cell r="B6">
            <v>162</v>
          </cell>
        </row>
        <row r="7">
          <cell r="B7">
            <v>128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S_utr_stat_stem_AT_GC"/>
    </sheetNames>
    <sheetDataSet>
      <sheetData sheetId="0">
        <row r="2">
          <cell r="B2">
            <v>361</v>
          </cell>
        </row>
        <row r="3">
          <cell r="B3">
            <v>172</v>
          </cell>
        </row>
        <row r="4">
          <cell r="B4">
            <v>150</v>
          </cell>
        </row>
        <row r="5">
          <cell r="B5">
            <v>116</v>
          </cell>
        </row>
        <row r="6">
          <cell r="B6">
            <v>96</v>
          </cell>
        </row>
        <row r="7">
          <cell r="B7">
            <v>112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S_utr_stat_loop_AT_GC"/>
    </sheetNames>
    <sheetDataSet>
      <sheetData sheetId="0">
        <row r="2">
          <cell r="B2">
            <v>377</v>
          </cell>
        </row>
        <row r="3">
          <cell r="B3">
            <v>148</v>
          </cell>
        </row>
        <row r="4">
          <cell r="B4">
            <v>115</v>
          </cell>
        </row>
        <row r="5">
          <cell r="B5">
            <v>97</v>
          </cell>
        </row>
        <row r="6">
          <cell r="B6">
            <v>74</v>
          </cell>
        </row>
        <row r="7">
          <cell r="B7">
            <v>59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S_utr_stat_stem_GC_AT"/>
    </sheetNames>
    <sheetDataSet>
      <sheetData sheetId="0">
        <row r="2">
          <cell r="B2">
            <v>344</v>
          </cell>
        </row>
        <row r="3">
          <cell r="B3">
            <v>135</v>
          </cell>
        </row>
        <row r="4">
          <cell r="B4">
            <v>102</v>
          </cell>
        </row>
        <row r="5">
          <cell r="B5">
            <v>62</v>
          </cell>
        </row>
        <row r="6">
          <cell r="B6">
            <v>67</v>
          </cell>
        </row>
        <row r="7">
          <cell r="B7">
            <v>54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S_utr_stat_loop_GC_AT"/>
    </sheetNames>
    <sheetDataSet>
      <sheetData sheetId="0">
        <row r="2">
          <cell r="B2">
            <v>241</v>
          </cell>
        </row>
        <row r="3">
          <cell r="B3">
            <v>116</v>
          </cell>
        </row>
        <row r="4">
          <cell r="B4">
            <v>76</v>
          </cell>
        </row>
        <row r="5">
          <cell r="B5">
            <v>82</v>
          </cell>
        </row>
        <row r="6">
          <cell r="B6">
            <v>62</v>
          </cell>
        </row>
        <row r="7">
          <cell r="B7">
            <v>51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S_utr_stat_chi_square"/>
    </sheetNames>
    <sheetDataSet>
      <sheetData sheetId="0">
        <row r="2">
          <cell r="B2">
            <v>361</v>
          </cell>
          <cell r="C2">
            <v>344</v>
          </cell>
          <cell r="D2">
            <v>0.512056737588652</v>
          </cell>
        </row>
        <row r="3">
          <cell r="B3">
            <v>377</v>
          </cell>
          <cell r="C3">
            <v>241</v>
          </cell>
          <cell r="D3">
            <v>0.61003236245954695</v>
          </cell>
          <cell r="E3">
            <v>12.8162595024596</v>
          </cell>
          <cell r="F3">
            <v>3.4361999999999999E-4</v>
          </cell>
        </row>
        <row r="4">
          <cell r="B4">
            <v>172</v>
          </cell>
          <cell r="C4">
            <v>135</v>
          </cell>
          <cell r="D4">
            <v>0.56026058631921805</v>
          </cell>
        </row>
        <row r="5">
          <cell r="B5">
            <v>148</v>
          </cell>
          <cell r="C5">
            <v>116</v>
          </cell>
          <cell r="D5">
            <v>0.560606060606061</v>
          </cell>
          <cell r="E5">
            <v>6.8767964367961898E-5</v>
          </cell>
          <cell r="F5">
            <v>0.99338000000000004</v>
          </cell>
        </row>
        <row r="6">
          <cell r="B6">
            <v>150</v>
          </cell>
          <cell r="C6">
            <v>102</v>
          </cell>
          <cell r="D6">
            <v>0.59523809523809501</v>
          </cell>
        </row>
        <row r="7">
          <cell r="B7">
            <v>115</v>
          </cell>
          <cell r="C7">
            <v>76</v>
          </cell>
          <cell r="D7">
            <v>0.60209424083769603</v>
          </cell>
          <cell r="E7">
            <v>2.1248673419666901E-2</v>
          </cell>
          <cell r="F7">
            <v>0.8841</v>
          </cell>
        </row>
        <row r="8">
          <cell r="B8">
            <v>116</v>
          </cell>
          <cell r="C8">
            <v>62</v>
          </cell>
          <cell r="D8">
            <v>0.651685393258427</v>
          </cell>
        </row>
        <row r="9">
          <cell r="B9">
            <v>97</v>
          </cell>
          <cell r="C9">
            <v>82</v>
          </cell>
          <cell r="D9">
            <v>0.54189944134078205</v>
          </cell>
          <cell r="E9">
            <v>4.4698474097361798</v>
          </cell>
          <cell r="F9">
            <v>3.4498000000000001E-2</v>
          </cell>
        </row>
        <row r="10">
          <cell r="B10">
            <v>96</v>
          </cell>
          <cell r="C10">
            <v>67</v>
          </cell>
          <cell r="D10">
            <v>0.58895705521472397</v>
          </cell>
        </row>
        <row r="11">
          <cell r="B11">
            <v>74</v>
          </cell>
          <cell r="C11">
            <v>62</v>
          </cell>
          <cell r="D11">
            <v>0.54411764705882304</v>
          </cell>
          <cell r="E11">
            <v>0.60768541451812597</v>
          </cell>
          <cell r="F11">
            <v>0.43565999999999999</v>
          </cell>
        </row>
        <row r="12">
          <cell r="B12">
            <v>112</v>
          </cell>
          <cell r="C12">
            <v>54</v>
          </cell>
          <cell r="D12">
            <v>0.67469879518072295</v>
          </cell>
        </row>
        <row r="13">
          <cell r="B13">
            <v>59</v>
          </cell>
          <cell r="C13">
            <v>51</v>
          </cell>
          <cell r="D13">
            <v>0.53636363636363604</v>
          </cell>
          <cell r="E13">
            <v>5.3714259361437602</v>
          </cell>
          <cell r="F13">
            <v>2.0469000000000001E-2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d_gene"/>
    </sheetNames>
    <sheetDataSet>
      <sheetData sheetId="0">
        <row r="2">
          <cell r="B2">
            <v>2390</v>
          </cell>
        </row>
        <row r="3">
          <cell r="B3">
            <v>2388</v>
          </cell>
        </row>
        <row r="4">
          <cell r="B4">
            <v>2341</v>
          </cell>
        </row>
        <row r="5">
          <cell r="B5">
            <v>1709</v>
          </cell>
        </row>
        <row r="6">
          <cell r="B6">
            <v>2294</v>
          </cell>
        </row>
        <row r="7">
          <cell r="B7">
            <v>1970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S_syn_stat_SNPs"/>
    </sheetNames>
    <sheetDataSet>
      <sheetData sheetId="0">
        <row r="2">
          <cell r="B2">
            <v>5691</v>
          </cell>
        </row>
        <row r="3">
          <cell r="B3">
            <v>2864</v>
          </cell>
        </row>
        <row r="4">
          <cell r="B4">
            <v>2590</v>
          </cell>
        </row>
        <row r="5">
          <cell r="B5">
            <v>2320</v>
          </cell>
        </row>
        <row r="6">
          <cell r="B6">
            <v>1831</v>
          </cell>
        </row>
        <row r="7">
          <cell r="B7">
            <v>1919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S_syn_stat_gene"/>
    </sheetNames>
    <sheetDataSet>
      <sheetData sheetId="0">
        <row r="2">
          <cell r="B2">
            <v>1839</v>
          </cell>
        </row>
        <row r="3">
          <cell r="B3">
            <v>1325</v>
          </cell>
        </row>
        <row r="4">
          <cell r="B4">
            <v>1164</v>
          </cell>
        </row>
        <row r="5">
          <cell r="B5">
            <v>1126</v>
          </cell>
        </row>
        <row r="6">
          <cell r="B6">
            <v>963</v>
          </cell>
        </row>
        <row r="7">
          <cell r="B7">
            <v>1058</v>
          </cell>
        </row>
      </sheetData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S_syn_stat_stem"/>
    </sheetNames>
    <sheetDataSet>
      <sheetData sheetId="0">
        <row r="2">
          <cell r="B2">
            <v>3346</v>
          </cell>
        </row>
        <row r="3">
          <cell r="B3">
            <v>1693</v>
          </cell>
        </row>
        <row r="4">
          <cell r="B4">
            <v>1494</v>
          </cell>
        </row>
        <row r="5">
          <cell r="B5">
            <v>1422</v>
          </cell>
        </row>
        <row r="6">
          <cell r="B6">
            <v>1105</v>
          </cell>
        </row>
        <row r="7">
          <cell r="B7">
            <v>1167</v>
          </cell>
        </row>
      </sheetData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S_syn_stat_loop"/>
    </sheetNames>
    <sheetDataSet>
      <sheetData sheetId="0">
        <row r="2">
          <cell r="B2">
            <v>2345</v>
          </cell>
        </row>
        <row r="3">
          <cell r="B3">
            <v>1171</v>
          </cell>
        </row>
        <row r="4">
          <cell r="B4">
            <v>1096</v>
          </cell>
        </row>
        <row r="5">
          <cell r="B5">
            <v>898</v>
          </cell>
        </row>
        <row r="6">
          <cell r="B6">
            <v>726</v>
          </cell>
        </row>
        <row r="7">
          <cell r="B7">
            <v>752</v>
          </cell>
        </row>
      </sheetData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S_syn_stat_stem_AT_GC"/>
    </sheetNames>
    <sheetDataSet>
      <sheetData sheetId="0">
        <row r="2">
          <cell r="B2">
            <v>1490</v>
          </cell>
        </row>
        <row r="3">
          <cell r="B3">
            <v>842</v>
          </cell>
        </row>
        <row r="4">
          <cell r="B4">
            <v>778</v>
          </cell>
        </row>
        <row r="5">
          <cell r="B5">
            <v>794</v>
          </cell>
        </row>
        <row r="6">
          <cell r="B6">
            <v>662</v>
          </cell>
        </row>
        <row r="7">
          <cell r="B7">
            <v>734</v>
          </cell>
        </row>
      </sheetData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S_syn_stat_loop_AT_GC"/>
    </sheetNames>
    <sheetDataSet>
      <sheetData sheetId="0">
        <row r="2">
          <cell r="B2">
            <v>1255</v>
          </cell>
        </row>
        <row r="3">
          <cell r="B3">
            <v>645</v>
          </cell>
        </row>
        <row r="4">
          <cell r="B4">
            <v>591</v>
          </cell>
        </row>
        <row r="5">
          <cell r="B5">
            <v>445</v>
          </cell>
        </row>
        <row r="6">
          <cell r="B6">
            <v>338</v>
          </cell>
        </row>
        <row r="7">
          <cell r="B7">
            <v>406</v>
          </cell>
        </row>
      </sheetData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S_syn_stat_stem_GC_AT"/>
    </sheetNames>
    <sheetDataSet>
      <sheetData sheetId="0">
        <row r="2">
          <cell r="B2">
            <v>1652</v>
          </cell>
        </row>
        <row r="3">
          <cell r="B3">
            <v>758</v>
          </cell>
        </row>
        <row r="4">
          <cell r="B4">
            <v>613</v>
          </cell>
        </row>
        <row r="5">
          <cell r="B5">
            <v>552</v>
          </cell>
        </row>
        <row r="6">
          <cell r="B6">
            <v>382</v>
          </cell>
        </row>
        <row r="7">
          <cell r="B7">
            <v>389</v>
          </cell>
        </row>
      </sheetData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S_syn_stat_loop_GC_AT"/>
    </sheetNames>
    <sheetDataSet>
      <sheetData sheetId="0">
        <row r="2">
          <cell r="B2">
            <v>953</v>
          </cell>
        </row>
        <row r="3">
          <cell r="B3">
            <v>457</v>
          </cell>
        </row>
        <row r="4">
          <cell r="B4">
            <v>450</v>
          </cell>
        </row>
        <row r="5">
          <cell r="B5">
            <v>407</v>
          </cell>
        </row>
        <row r="6">
          <cell r="B6">
            <v>355</v>
          </cell>
        </row>
        <row r="7">
          <cell r="B7">
            <v>315</v>
          </cell>
        </row>
      </sheetData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S_syn_stat_chi_square"/>
    </sheetNames>
    <sheetDataSet>
      <sheetData sheetId="0">
        <row r="2">
          <cell r="B2">
            <v>1490</v>
          </cell>
          <cell r="C2">
            <v>1652</v>
          </cell>
          <cell r="D2">
            <v>0.47422024188415002</v>
          </cell>
        </row>
        <row r="3">
          <cell r="B3">
            <v>1255</v>
          </cell>
          <cell r="C3">
            <v>953</v>
          </cell>
          <cell r="D3">
            <v>0.56838768115941996</v>
          </cell>
          <cell r="E3">
            <v>46.0267676721109</v>
          </cell>
          <cell r="F3">
            <v>1.1664999999999999E-11</v>
          </cell>
        </row>
        <row r="4">
          <cell r="B4">
            <v>842</v>
          </cell>
          <cell r="C4">
            <v>758</v>
          </cell>
          <cell r="D4">
            <v>0.52625</v>
          </cell>
        </row>
        <row r="5">
          <cell r="B5">
            <v>645</v>
          </cell>
          <cell r="C5">
            <v>457</v>
          </cell>
          <cell r="D5">
            <v>0.58529945553538998</v>
          </cell>
          <cell r="E5">
            <v>9.1945709952849395</v>
          </cell>
          <cell r="F5">
            <v>2.4272999999999999E-3</v>
          </cell>
        </row>
        <row r="6">
          <cell r="B6">
            <v>778</v>
          </cell>
          <cell r="C6">
            <v>613</v>
          </cell>
          <cell r="D6">
            <v>0.559309849029475</v>
          </cell>
        </row>
        <row r="7">
          <cell r="B7">
            <v>591</v>
          </cell>
          <cell r="C7">
            <v>450</v>
          </cell>
          <cell r="D7">
            <v>0.56772334293948101</v>
          </cell>
          <cell r="E7">
            <v>0.17130004886814801</v>
          </cell>
          <cell r="F7">
            <v>0.67896000000000001</v>
          </cell>
        </row>
        <row r="8">
          <cell r="B8">
            <v>794</v>
          </cell>
          <cell r="C8">
            <v>552</v>
          </cell>
          <cell r="D8">
            <v>0.58989598811292698</v>
          </cell>
        </row>
        <row r="9">
          <cell r="B9">
            <v>445</v>
          </cell>
          <cell r="C9">
            <v>407</v>
          </cell>
          <cell r="D9">
            <v>0.52230046948356801</v>
          </cell>
          <cell r="E9">
            <v>9.6930005697834094</v>
          </cell>
          <cell r="F9">
            <v>1.8496999999999999E-3</v>
          </cell>
        </row>
        <row r="10">
          <cell r="B10">
            <v>662</v>
          </cell>
          <cell r="C10">
            <v>382</v>
          </cell>
          <cell r="D10">
            <v>0.63409961685823801</v>
          </cell>
        </row>
        <row r="11">
          <cell r="B11">
            <v>338</v>
          </cell>
          <cell r="C11">
            <v>355</v>
          </cell>
          <cell r="D11">
            <v>0.48773448773448802</v>
          </cell>
          <cell r="E11">
            <v>36.529296152264003</v>
          </cell>
          <cell r="F11">
            <v>1.5038999999999999E-9</v>
          </cell>
        </row>
        <row r="12">
          <cell r="B12">
            <v>734</v>
          </cell>
          <cell r="C12">
            <v>389</v>
          </cell>
          <cell r="D12">
            <v>0.65360641139804099</v>
          </cell>
        </row>
        <row r="13">
          <cell r="B13">
            <v>406</v>
          </cell>
          <cell r="C13">
            <v>315</v>
          </cell>
          <cell r="D13">
            <v>0.56310679611650505</v>
          </cell>
          <cell r="E13">
            <v>15.2367342609624</v>
          </cell>
          <cell r="F13">
            <v>9.4840999999999995E-5</v>
          </cell>
        </row>
      </sheetData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S_nsy_stat_SNPs"/>
    </sheetNames>
    <sheetDataSet>
      <sheetData sheetId="0">
        <row r="2">
          <cell r="B2">
            <v>3840</v>
          </cell>
        </row>
        <row r="3">
          <cell r="B3">
            <v>1220</v>
          </cell>
        </row>
        <row r="4">
          <cell r="B4">
            <v>841</v>
          </cell>
        </row>
        <row r="5">
          <cell r="B5">
            <v>682</v>
          </cell>
        </row>
        <row r="6">
          <cell r="B6">
            <v>436</v>
          </cell>
        </row>
        <row r="7">
          <cell r="B7">
            <v>291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S_cds_stat_SNPs"/>
    </sheetNames>
    <sheetDataSet>
      <sheetData sheetId="0">
        <row r="2">
          <cell r="B2">
            <v>9583</v>
          </cell>
        </row>
        <row r="3">
          <cell r="B3">
            <v>4106</v>
          </cell>
        </row>
        <row r="4">
          <cell r="B4">
            <v>3452</v>
          </cell>
        </row>
        <row r="5">
          <cell r="B5">
            <v>3011</v>
          </cell>
        </row>
        <row r="6">
          <cell r="B6">
            <v>2273</v>
          </cell>
        </row>
        <row r="7">
          <cell r="B7">
            <v>2221</v>
          </cell>
        </row>
      </sheetData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S_nsy_stat_gene"/>
    </sheetNames>
    <sheetDataSet>
      <sheetData sheetId="0">
        <row r="2">
          <cell r="B2">
            <v>1595</v>
          </cell>
        </row>
        <row r="3">
          <cell r="B3">
            <v>759</v>
          </cell>
        </row>
        <row r="4">
          <cell r="B4">
            <v>544</v>
          </cell>
        </row>
        <row r="5">
          <cell r="B5">
            <v>489</v>
          </cell>
        </row>
        <row r="6">
          <cell r="B6">
            <v>320</v>
          </cell>
        </row>
        <row r="7">
          <cell r="B7">
            <v>245</v>
          </cell>
        </row>
      </sheetData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S_nsy_stat_stem"/>
    </sheetNames>
    <sheetDataSet>
      <sheetData sheetId="0">
        <row r="2">
          <cell r="B2">
            <v>2301</v>
          </cell>
        </row>
        <row r="3">
          <cell r="B3">
            <v>745</v>
          </cell>
        </row>
        <row r="4">
          <cell r="B4">
            <v>481</v>
          </cell>
        </row>
        <row r="5">
          <cell r="B5">
            <v>404</v>
          </cell>
        </row>
        <row r="6">
          <cell r="B6">
            <v>268</v>
          </cell>
        </row>
        <row r="7">
          <cell r="B7">
            <v>172</v>
          </cell>
        </row>
      </sheetData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S_nsy_stat_loop"/>
    </sheetNames>
    <sheetDataSet>
      <sheetData sheetId="0">
        <row r="2">
          <cell r="B2">
            <v>1539</v>
          </cell>
        </row>
        <row r="3">
          <cell r="B3">
            <v>475</v>
          </cell>
        </row>
        <row r="4">
          <cell r="B4">
            <v>360</v>
          </cell>
        </row>
        <row r="5">
          <cell r="B5">
            <v>278</v>
          </cell>
        </row>
        <row r="6">
          <cell r="B6">
            <v>168</v>
          </cell>
        </row>
        <row r="7">
          <cell r="B7">
            <v>119</v>
          </cell>
        </row>
      </sheetData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S_nsy_stat_stem_AT_GC"/>
    </sheetNames>
    <sheetDataSet>
      <sheetData sheetId="0">
        <row r="2">
          <cell r="B2">
            <v>707</v>
          </cell>
        </row>
        <row r="3">
          <cell r="B3">
            <v>277</v>
          </cell>
        </row>
        <row r="4">
          <cell r="B4">
            <v>208</v>
          </cell>
        </row>
        <row r="5">
          <cell r="B5">
            <v>193</v>
          </cell>
        </row>
        <row r="6">
          <cell r="B6">
            <v>142</v>
          </cell>
        </row>
        <row r="7">
          <cell r="B7">
            <v>104</v>
          </cell>
        </row>
      </sheetData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S_nsy_stat_loop_AT_GC"/>
    </sheetNames>
    <sheetDataSet>
      <sheetData sheetId="0">
        <row r="2">
          <cell r="B2">
            <v>700</v>
          </cell>
        </row>
        <row r="3">
          <cell r="B3">
            <v>217</v>
          </cell>
        </row>
        <row r="4">
          <cell r="B4">
            <v>160</v>
          </cell>
        </row>
        <row r="5">
          <cell r="B5">
            <v>112</v>
          </cell>
        </row>
        <row r="6">
          <cell r="B6">
            <v>58</v>
          </cell>
        </row>
        <row r="7">
          <cell r="B7">
            <v>51</v>
          </cell>
        </row>
      </sheetData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S_nsy_stat_stem_GC_AT"/>
    </sheetNames>
    <sheetDataSet>
      <sheetData sheetId="0">
        <row r="2">
          <cell r="B2">
            <v>1235</v>
          </cell>
        </row>
        <row r="3">
          <cell r="B3">
            <v>356</v>
          </cell>
        </row>
        <row r="4">
          <cell r="B4">
            <v>212</v>
          </cell>
        </row>
        <row r="5">
          <cell r="B5">
            <v>150</v>
          </cell>
        </row>
        <row r="6">
          <cell r="B6">
            <v>87</v>
          </cell>
        </row>
        <row r="7">
          <cell r="B7">
            <v>53</v>
          </cell>
        </row>
      </sheetData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S_nsy_stat_loop_GC_AT"/>
    </sheetNames>
    <sheetDataSet>
      <sheetData sheetId="0">
        <row r="2">
          <cell r="B2">
            <v>582</v>
          </cell>
        </row>
        <row r="3">
          <cell r="B3">
            <v>186</v>
          </cell>
        </row>
        <row r="4">
          <cell r="B4">
            <v>149</v>
          </cell>
        </row>
        <row r="5">
          <cell r="B5">
            <v>123</v>
          </cell>
        </row>
        <row r="6">
          <cell r="B6">
            <v>86</v>
          </cell>
        </row>
        <row r="7">
          <cell r="B7">
            <v>58</v>
          </cell>
        </row>
      </sheetData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S_nsy_stat_chi_square"/>
    </sheetNames>
    <sheetDataSet>
      <sheetData sheetId="0">
        <row r="2">
          <cell r="B2">
            <v>707</v>
          </cell>
          <cell r="C2">
            <v>1235</v>
          </cell>
          <cell r="D2">
            <v>0.36405767250257498</v>
          </cell>
        </row>
        <row r="3">
          <cell r="B3">
            <v>700</v>
          </cell>
          <cell r="C3">
            <v>582</v>
          </cell>
          <cell r="D3">
            <v>0.54602184087363503</v>
          </cell>
          <cell r="E3">
            <v>103.95730517694901</v>
          </cell>
          <cell r="F3">
            <v>2.0672E-24</v>
          </cell>
        </row>
        <row r="4">
          <cell r="B4">
            <v>277</v>
          </cell>
          <cell r="C4">
            <v>356</v>
          </cell>
          <cell r="D4">
            <v>0.43759873617693501</v>
          </cell>
        </row>
        <row r="5">
          <cell r="B5">
            <v>217</v>
          </cell>
          <cell r="C5">
            <v>186</v>
          </cell>
          <cell r="D5">
            <v>0.53846153846153799</v>
          </cell>
          <cell r="E5">
            <v>10.0416328013021</v>
          </cell>
          <cell r="F5">
            <v>1.5303999999999999E-3</v>
          </cell>
        </row>
        <row r="6">
          <cell r="B6">
            <v>208</v>
          </cell>
          <cell r="C6">
            <v>212</v>
          </cell>
          <cell r="D6">
            <v>0.49523809523809498</v>
          </cell>
        </row>
        <row r="7">
          <cell r="B7">
            <v>160</v>
          </cell>
          <cell r="C7">
            <v>149</v>
          </cell>
          <cell r="D7">
            <v>0.51779935275080902</v>
          </cell>
          <cell r="E7">
            <v>0.36249905829201501</v>
          </cell>
          <cell r="F7">
            <v>0.54712000000000005</v>
          </cell>
        </row>
        <row r="8">
          <cell r="B8">
            <v>193</v>
          </cell>
          <cell r="C8">
            <v>150</v>
          </cell>
          <cell r="D8">
            <v>0.56268221574344002</v>
          </cell>
        </row>
        <row r="9">
          <cell r="B9">
            <v>112</v>
          </cell>
          <cell r="C9">
            <v>123</v>
          </cell>
          <cell r="D9">
            <v>0.47659574468085097</v>
          </cell>
          <cell r="E9">
            <v>4.14664775262729</v>
          </cell>
          <cell r="F9">
            <v>4.1716999999999997E-2</v>
          </cell>
        </row>
        <row r="10">
          <cell r="B10">
            <v>142</v>
          </cell>
          <cell r="C10">
            <v>87</v>
          </cell>
          <cell r="D10">
            <v>0.62008733624454104</v>
          </cell>
        </row>
        <row r="11">
          <cell r="B11">
            <v>58</v>
          </cell>
          <cell r="C11">
            <v>86</v>
          </cell>
          <cell r="D11">
            <v>0.40277777777777801</v>
          </cell>
          <cell r="E11">
            <v>16.787590473926699</v>
          </cell>
          <cell r="F11">
            <v>4.1805999999999999E-5</v>
          </cell>
        </row>
        <row r="12">
          <cell r="B12">
            <v>104</v>
          </cell>
          <cell r="C12">
            <v>53</v>
          </cell>
          <cell r="D12">
            <v>0.66242038216560495</v>
          </cell>
        </row>
        <row r="13">
          <cell r="B13">
            <v>51</v>
          </cell>
          <cell r="C13">
            <v>58</v>
          </cell>
          <cell r="D13">
            <v>0.46788990825688098</v>
          </cell>
          <cell r="E13">
            <v>10.012174255902901</v>
          </cell>
          <cell r="F13">
            <v>1.5551E-3</v>
          </cell>
        </row>
      </sheetData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S_cds_stat"/>
    </sheetNames>
    <sheetDataSet>
      <sheetData sheetId="0">
        <row r="1">
          <cell r="B1" t="str">
            <v>AT_GC</v>
          </cell>
          <cell r="C1" t="str">
            <v>GC_AT</v>
          </cell>
        </row>
      </sheetData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S_cds_stat"/>
    </sheetNames>
    <sheetDataSet>
      <sheetData sheetId="0">
        <row r="2">
          <cell r="B2">
            <v>2201</v>
          </cell>
          <cell r="C2">
            <v>2908</v>
          </cell>
        </row>
        <row r="3">
          <cell r="B3">
            <v>1961</v>
          </cell>
          <cell r="C3">
            <v>1541</v>
          </cell>
        </row>
        <row r="4">
          <cell r="B4">
            <v>1123</v>
          </cell>
          <cell r="C4">
            <v>1118</v>
          </cell>
        </row>
        <row r="5">
          <cell r="B5">
            <v>868</v>
          </cell>
          <cell r="C5">
            <v>647</v>
          </cell>
        </row>
        <row r="6">
          <cell r="B6">
            <v>990</v>
          </cell>
          <cell r="C6">
            <v>830</v>
          </cell>
        </row>
        <row r="7">
          <cell r="B7">
            <v>755</v>
          </cell>
          <cell r="C7">
            <v>605</v>
          </cell>
        </row>
        <row r="8">
          <cell r="B8">
            <v>989</v>
          </cell>
          <cell r="C8">
            <v>705</v>
          </cell>
        </row>
        <row r="9">
          <cell r="B9">
            <v>559</v>
          </cell>
          <cell r="C9">
            <v>532</v>
          </cell>
        </row>
        <row r="10">
          <cell r="B10">
            <v>806</v>
          </cell>
          <cell r="C10">
            <v>470</v>
          </cell>
        </row>
        <row r="11">
          <cell r="B11">
            <v>398</v>
          </cell>
          <cell r="C11">
            <v>441</v>
          </cell>
        </row>
        <row r="12">
          <cell r="B12">
            <v>843</v>
          </cell>
          <cell r="C12">
            <v>443</v>
          </cell>
        </row>
        <row r="13">
          <cell r="B13">
            <v>460</v>
          </cell>
          <cell r="C13">
            <v>373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S_cds_stat_gene"/>
    </sheetNames>
    <sheetDataSet>
      <sheetData sheetId="0">
        <row r="2">
          <cell r="B2">
            <v>2101</v>
          </cell>
        </row>
        <row r="3">
          <cell r="B3">
            <v>1572</v>
          </cell>
        </row>
        <row r="4">
          <cell r="B4">
            <v>1331</v>
          </cell>
        </row>
        <row r="5">
          <cell r="B5">
            <v>1297</v>
          </cell>
        </row>
        <row r="6">
          <cell r="B6">
            <v>1060</v>
          </cell>
        </row>
        <row r="7">
          <cell r="B7">
            <v>1171</v>
          </cell>
        </row>
      </sheetData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S_utr_stat"/>
    </sheetNames>
    <sheetDataSet>
      <sheetData sheetId="0">
        <row r="2">
          <cell r="B2">
            <v>361</v>
          </cell>
          <cell r="C2">
            <v>344</v>
          </cell>
        </row>
        <row r="3">
          <cell r="B3">
            <v>377</v>
          </cell>
          <cell r="C3">
            <v>241</v>
          </cell>
        </row>
        <row r="4">
          <cell r="B4">
            <v>172</v>
          </cell>
          <cell r="C4">
            <v>135</v>
          </cell>
        </row>
        <row r="5">
          <cell r="B5">
            <v>148</v>
          </cell>
          <cell r="C5">
            <v>116</v>
          </cell>
        </row>
        <row r="6">
          <cell r="B6">
            <v>150</v>
          </cell>
          <cell r="C6">
            <v>102</v>
          </cell>
        </row>
        <row r="7">
          <cell r="B7">
            <v>115</v>
          </cell>
          <cell r="C7">
            <v>76</v>
          </cell>
        </row>
        <row r="8">
          <cell r="B8">
            <v>116</v>
          </cell>
          <cell r="C8">
            <v>62</v>
          </cell>
        </row>
        <row r="9">
          <cell r="B9">
            <v>97</v>
          </cell>
          <cell r="C9">
            <v>82</v>
          </cell>
        </row>
        <row r="10">
          <cell r="B10">
            <v>96</v>
          </cell>
          <cell r="C10">
            <v>67</v>
          </cell>
        </row>
        <row r="11">
          <cell r="B11">
            <v>74</v>
          </cell>
          <cell r="C11">
            <v>62</v>
          </cell>
        </row>
        <row r="12">
          <cell r="B12">
            <v>112</v>
          </cell>
          <cell r="C12">
            <v>54</v>
          </cell>
        </row>
        <row r="13">
          <cell r="B13">
            <v>59</v>
          </cell>
          <cell r="C13">
            <v>51</v>
          </cell>
        </row>
      </sheetData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S_syn_stat"/>
    </sheetNames>
    <sheetDataSet>
      <sheetData sheetId="0">
        <row r="2">
          <cell r="B2">
            <v>1490</v>
          </cell>
          <cell r="C2">
            <v>1652</v>
          </cell>
        </row>
        <row r="3">
          <cell r="B3">
            <v>1255</v>
          </cell>
          <cell r="C3">
            <v>953</v>
          </cell>
        </row>
        <row r="4">
          <cell r="B4">
            <v>842</v>
          </cell>
          <cell r="C4">
            <v>758</v>
          </cell>
        </row>
        <row r="5">
          <cell r="B5">
            <v>645</v>
          </cell>
          <cell r="C5">
            <v>457</v>
          </cell>
        </row>
        <row r="6">
          <cell r="B6">
            <v>778</v>
          </cell>
          <cell r="C6">
            <v>613</v>
          </cell>
        </row>
        <row r="7">
          <cell r="B7">
            <v>591</v>
          </cell>
          <cell r="C7">
            <v>450</v>
          </cell>
        </row>
        <row r="8">
          <cell r="B8">
            <v>794</v>
          </cell>
          <cell r="C8">
            <v>552</v>
          </cell>
        </row>
        <row r="9">
          <cell r="B9">
            <v>445</v>
          </cell>
          <cell r="C9">
            <v>407</v>
          </cell>
        </row>
        <row r="10">
          <cell r="B10">
            <v>662</v>
          </cell>
          <cell r="C10">
            <v>382</v>
          </cell>
        </row>
        <row r="11">
          <cell r="B11">
            <v>338</v>
          </cell>
          <cell r="C11">
            <v>355</v>
          </cell>
        </row>
        <row r="12">
          <cell r="B12">
            <v>734</v>
          </cell>
          <cell r="C12">
            <v>389</v>
          </cell>
        </row>
        <row r="13">
          <cell r="B13">
            <v>406</v>
          </cell>
          <cell r="C13">
            <v>315</v>
          </cell>
        </row>
      </sheetData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S_nsy_stat"/>
    </sheetNames>
    <sheetDataSet>
      <sheetData sheetId="0">
        <row r="2">
          <cell r="B2">
            <v>707</v>
          </cell>
          <cell r="C2">
            <v>1235</v>
          </cell>
        </row>
        <row r="3">
          <cell r="B3">
            <v>700</v>
          </cell>
          <cell r="C3">
            <v>582</v>
          </cell>
        </row>
        <row r="4">
          <cell r="B4">
            <v>277</v>
          </cell>
          <cell r="C4">
            <v>356</v>
          </cell>
        </row>
        <row r="5">
          <cell r="B5">
            <v>217</v>
          </cell>
          <cell r="C5">
            <v>186</v>
          </cell>
        </row>
        <row r="6">
          <cell r="B6">
            <v>208</v>
          </cell>
          <cell r="C6">
            <v>212</v>
          </cell>
        </row>
        <row r="7">
          <cell r="B7">
            <v>160</v>
          </cell>
          <cell r="C7">
            <v>149</v>
          </cell>
        </row>
        <row r="8">
          <cell r="B8">
            <v>193</v>
          </cell>
          <cell r="C8">
            <v>150</v>
          </cell>
        </row>
        <row r="9">
          <cell r="B9">
            <v>112</v>
          </cell>
          <cell r="C9">
            <v>123</v>
          </cell>
        </row>
        <row r="10">
          <cell r="B10">
            <v>142</v>
          </cell>
          <cell r="C10">
            <v>87</v>
          </cell>
        </row>
        <row r="11">
          <cell r="B11">
            <v>58</v>
          </cell>
          <cell r="C11">
            <v>86</v>
          </cell>
        </row>
        <row r="12">
          <cell r="B12">
            <v>104</v>
          </cell>
          <cell r="C12">
            <v>53</v>
          </cell>
        </row>
        <row r="13">
          <cell r="B13">
            <v>51</v>
          </cell>
          <cell r="C13">
            <v>58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S_cds_stat_stem"/>
    </sheetNames>
    <sheetDataSet>
      <sheetData sheetId="0">
        <row r="2">
          <cell r="B2">
            <v>5679</v>
          </cell>
        </row>
        <row r="3">
          <cell r="B3">
            <v>2447</v>
          </cell>
        </row>
        <row r="4">
          <cell r="B4">
            <v>1986</v>
          </cell>
        </row>
        <row r="5">
          <cell r="B5">
            <v>1831</v>
          </cell>
        </row>
        <row r="6">
          <cell r="B6">
            <v>1377</v>
          </cell>
        </row>
        <row r="7">
          <cell r="B7">
            <v>1347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S_cds_stat_loop"/>
    </sheetNames>
    <sheetDataSet>
      <sheetData sheetId="0">
        <row r="2">
          <cell r="B2">
            <v>3904</v>
          </cell>
        </row>
        <row r="3">
          <cell r="B3">
            <v>1659</v>
          </cell>
        </row>
        <row r="4">
          <cell r="B4">
            <v>1466</v>
          </cell>
        </row>
        <row r="5">
          <cell r="B5">
            <v>1180</v>
          </cell>
        </row>
        <row r="6">
          <cell r="B6">
            <v>896</v>
          </cell>
        </row>
        <row r="7">
          <cell r="B7">
            <v>874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S_cds_stat_stem_AT_GC"/>
    </sheetNames>
    <sheetDataSet>
      <sheetData sheetId="0">
        <row r="2">
          <cell r="B2">
            <v>2201</v>
          </cell>
        </row>
        <row r="3">
          <cell r="B3">
            <v>1123</v>
          </cell>
        </row>
        <row r="4">
          <cell r="B4">
            <v>990</v>
          </cell>
        </row>
        <row r="5">
          <cell r="B5">
            <v>989</v>
          </cell>
        </row>
        <row r="6">
          <cell r="B6">
            <v>806</v>
          </cell>
        </row>
        <row r="7">
          <cell r="B7">
            <v>843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S_cds_stat_loop_AT_GC"/>
    </sheetNames>
    <sheetDataSet>
      <sheetData sheetId="0">
        <row r="2">
          <cell r="B2">
            <v>1961</v>
          </cell>
        </row>
        <row r="3">
          <cell r="B3">
            <v>868</v>
          </cell>
        </row>
        <row r="4">
          <cell r="B4">
            <v>755</v>
          </cell>
        </row>
        <row r="5">
          <cell r="B5">
            <v>559</v>
          </cell>
        </row>
        <row r="6">
          <cell r="B6">
            <v>398</v>
          </cell>
        </row>
        <row r="7">
          <cell r="B7">
            <v>460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S_cds_stat_stem_GC_AT"/>
    </sheetNames>
    <sheetDataSet>
      <sheetData sheetId="0">
        <row r="2">
          <cell r="B2">
            <v>2908</v>
          </cell>
        </row>
        <row r="3">
          <cell r="B3">
            <v>1118</v>
          </cell>
        </row>
        <row r="4">
          <cell r="B4">
            <v>830</v>
          </cell>
        </row>
        <row r="5">
          <cell r="B5">
            <v>705</v>
          </cell>
        </row>
        <row r="6">
          <cell r="B6">
            <v>470</v>
          </cell>
        </row>
        <row r="7">
          <cell r="B7">
            <v>443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C27" sqref="C26:C27"/>
    </sheetView>
  </sheetViews>
  <sheetFormatPr baseColWidth="10" defaultRowHeight="15" x14ac:dyDescent="0.15"/>
  <cols>
    <col min="1" max="1" width="22.5" style="1" bestFit="1" customWidth="1"/>
    <col min="2" max="2" width="10.83203125" style="3"/>
  </cols>
  <sheetData>
    <row r="1" spans="1:3" x14ac:dyDescent="0.15">
      <c r="A1" s="2" t="s">
        <v>0</v>
      </c>
      <c r="B1" s="8" t="s">
        <v>5</v>
      </c>
      <c r="C1" s="8" t="s">
        <v>7</v>
      </c>
    </row>
    <row r="2" spans="1:3" x14ac:dyDescent="0.15">
      <c r="A2" s="2" t="s">
        <v>1</v>
      </c>
      <c r="B2" s="8">
        <f>[1]dd_SNPs!B2</f>
        <v>119889</v>
      </c>
      <c r="C2" s="8"/>
    </row>
    <row r="3" spans="1:3" x14ac:dyDescent="0.15">
      <c r="A3" s="2" t="s">
        <v>23</v>
      </c>
      <c r="B3" s="8">
        <f>[1]dd_SNPs!B3</f>
        <v>35560</v>
      </c>
      <c r="C3" s="8"/>
    </row>
    <row r="4" spans="1:3" x14ac:dyDescent="0.15">
      <c r="A4" s="2" t="s">
        <v>2</v>
      </c>
      <c r="B4" s="8">
        <f>[1]dd_SNPs!B4</f>
        <v>39606</v>
      </c>
      <c r="C4" s="8"/>
    </row>
    <row r="5" spans="1:3" x14ac:dyDescent="0.15">
      <c r="A5" s="2" t="s">
        <v>3</v>
      </c>
      <c r="B5" s="8">
        <f>[1]dd_SNPs!B5</f>
        <v>34603</v>
      </c>
      <c r="C5" s="8">
        <f>[2]dd_gene!B2</f>
        <v>2390</v>
      </c>
    </row>
    <row r="6" spans="1:3" x14ac:dyDescent="0.15">
      <c r="A6" s="2" t="s">
        <v>4</v>
      </c>
      <c r="B6" s="8">
        <f>[1]dd_SNPs!B6</f>
        <v>31725</v>
      </c>
      <c r="C6" s="8">
        <f>[2]dd_gene!B3</f>
        <v>2388</v>
      </c>
    </row>
    <row r="7" spans="1:3" x14ac:dyDescent="0.15">
      <c r="A7" s="2" t="s">
        <v>47</v>
      </c>
      <c r="B7" s="8">
        <f>[1]dd_SNPs!B7</f>
        <v>27127</v>
      </c>
      <c r="C7" s="8">
        <f>[2]dd_gene!B4</f>
        <v>2341</v>
      </c>
    </row>
    <row r="8" spans="1:3" x14ac:dyDescent="0.15">
      <c r="A8" s="2" t="s">
        <v>48</v>
      </c>
      <c r="B8" s="8">
        <f>[1]dd_SNPs!B8</f>
        <v>4585</v>
      </c>
      <c r="C8" s="8">
        <f>[2]dd_gene!B5</f>
        <v>1709</v>
      </c>
    </row>
    <row r="9" spans="1:3" x14ac:dyDescent="0.15">
      <c r="A9" s="2" t="s">
        <v>49</v>
      </c>
      <c r="B9" s="8">
        <f>[1]dd_SNPs!B9</f>
        <v>18535</v>
      </c>
      <c r="C9" s="8">
        <f>[2]dd_gene!B6</f>
        <v>2294</v>
      </c>
    </row>
    <row r="10" spans="1:3" x14ac:dyDescent="0.15">
      <c r="A10" s="2" t="s">
        <v>50</v>
      </c>
      <c r="B10" s="8">
        <f>[1]dd_SNPs!B10</f>
        <v>8363</v>
      </c>
      <c r="C10" s="8">
        <f>[2]dd_gene!B7</f>
        <v>1970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94"/>
  <sheetViews>
    <sheetView tabSelected="1" workbookViewId="0">
      <selection activeCell="F85" sqref="F85:I90"/>
    </sheetView>
  </sheetViews>
  <sheetFormatPr baseColWidth="10" defaultRowHeight="15" x14ac:dyDescent="0.15"/>
  <cols>
    <col min="1" max="5" width="10.83203125" style="11"/>
    <col min="6" max="7" width="16.5" style="11" bestFit="1" customWidth="1"/>
    <col min="8" max="10" width="16.5" style="11" customWidth="1"/>
    <col min="11" max="14" width="10.83203125" style="11"/>
    <col min="15" max="16" width="13.1640625" style="12" customWidth="1"/>
    <col min="17" max="17" width="10.83203125" style="12"/>
    <col min="18" max="18" width="10.83203125" style="13"/>
    <col min="19" max="19" width="17.5" style="11" bestFit="1" customWidth="1"/>
    <col min="20" max="21" width="10.83203125" style="15"/>
    <col min="22" max="22" width="10.6640625" style="15" customWidth="1"/>
    <col min="23" max="29" width="10.83203125" style="15"/>
    <col min="30" max="16384" width="10.83203125" style="11"/>
  </cols>
  <sheetData>
    <row r="1" spans="1:29" x14ac:dyDescent="0.15">
      <c r="A1" s="14" t="s">
        <v>46</v>
      </c>
    </row>
    <row r="2" spans="1:29" x14ac:dyDescent="0.15">
      <c r="A2" s="11" t="s">
        <v>13</v>
      </c>
      <c r="B2" s="11" t="s">
        <v>5</v>
      </c>
      <c r="C2" s="11" t="s">
        <v>6</v>
      </c>
      <c r="D2" s="11" t="s">
        <v>8</v>
      </c>
      <c r="E2" s="11" t="s">
        <v>19</v>
      </c>
      <c r="F2" s="11" t="s">
        <v>14</v>
      </c>
      <c r="G2" s="11" t="s">
        <v>15</v>
      </c>
      <c r="H2" s="11" t="s">
        <v>21</v>
      </c>
      <c r="I2" s="11" t="s">
        <v>22</v>
      </c>
      <c r="K2" s="11" t="s">
        <v>20</v>
      </c>
      <c r="L2" s="11" t="s">
        <v>9</v>
      </c>
      <c r="M2" s="11" t="s">
        <v>17</v>
      </c>
      <c r="N2" s="11" t="s">
        <v>16</v>
      </c>
      <c r="O2" s="12" t="s">
        <v>18</v>
      </c>
      <c r="P2" s="11" t="s">
        <v>27</v>
      </c>
      <c r="Q2" s="12" t="s">
        <v>24</v>
      </c>
      <c r="R2" s="13" t="s">
        <v>10</v>
      </c>
      <c r="S2" s="15"/>
    </row>
    <row r="3" spans="1:29" x14ac:dyDescent="0.15">
      <c r="A3" s="11">
        <v>1</v>
      </c>
      <c r="B3" s="11">
        <f>[3]PARS_cds_stat_SNPs!B2</f>
        <v>9583</v>
      </c>
      <c r="C3" s="11">
        <f>[4]PARS_cds_stat_gene!B2</f>
        <v>2101</v>
      </c>
      <c r="D3" s="11">
        <f>[5]PARS_cds_stat_stem!B2</f>
        <v>5679</v>
      </c>
      <c r="E3" s="11">
        <f>[6]PARS_cds_stat_loop!B2</f>
        <v>3904</v>
      </c>
      <c r="F3" s="3">
        <f>[7]PARS_cds_stat_stem_AT_GC!B2</f>
        <v>2201</v>
      </c>
      <c r="G3" s="11">
        <f>[8]PARS_cds_stat_loop_AT_GC!B2</f>
        <v>1961</v>
      </c>
      <c r="H3" s="3">
        <f>[9]PARS_cds_stat_stem_GC_AT!B2</f>
        <v>2908</v>
      </c>
      <c r="I3" s="3">
        <f>[10]PARS_cds_stat_loop_GC_AT!B2</f>
        <v>1541</v>
      </c>
      <c r="J3" s="3"/>
      <c r="K3" s="20">
        <v>1</v>
      </c>
      <c r="L3" s="11" t="s">
        <v>11</v>
      </c>
      <c r="M3" s="11">
        <f>[11]PARS_cds_stat_chi_square!B2</f>
        <v>2201</v>
      </c>
      <c r="N3" s="11">
        <f>[11]PARS_cds_stat_chi_square!C2</f>
        <v>2908</v>
      </c>
      <c r="O3" s="12">
        <f>[11]PARS_cds_stat_chi_square!D2</f>
        <v>0.430808377373263</v>
      </c>
      <c r="P3" s="12">
        <f>N3/(M3+N3)</f>
        <v>0.56919162262673717</v>
      </c>
      <c r="Q3" s="18">
        <f>[11]PARS_cds_stat_chi_square!E3</f>
        <v>138.79679800490001</v>
      </c>
      <c r="R3" s="19">
        <f>[11]PARS_cds_stat_chi_square!F3</f>
        <v>4.8789999999999999E-32</v>
      </c>
      <c r="S3" s="15"/>
    </row>
    <row r="4" spans="1:29" x14ac:dyDescent="0.15">
      <c r="A4" s="11">
        <v>2</v>
      </c>
      <c r="B4" s="11">
        <f>[3]PARS_cds_stat_SNPs!B3</f>
        <v>4106</v>
      </c>
      <c r="C4" s="11">
        <f>[4]PARS_cds_stat_gene!B3</f>
        <v>1572</v>
      </c>
      <c r="D4" s="11">
        <f>[5]PARS_cds_stat_stem!B3</f>
        <v>2447</v>
      </c>
      <c r="E4" s="11">
        <f>[6]PARS_cds_stat_loop!B3</f>
        <v>1659</v>
      </c>
      <c r="F4" s="3">
        <f>[7]PARS_cds_stat_stem_AT_GC!B3</f>
        <v>1123</v>
      </c>
      <c r="G4" s="11">
        <f>[8]PARS_cds_stat_loop_AT_GC!B3</f>
        <v>868</v>
      </c>
      <c r="H4" s="3">
        <f>[9]PARS_cds_stat_stem_GC_AT!B3</f>
        <v>1118</v>
      </c>
      <c r="I4" s="3">
        <f>[10]PARS_cds_stat_loop_GC_AT!B3</f>
        <v>647</v>
      </c>
      <c r="J4" s="3"/>
      <c r="K4" s="20"/>
      <c r="L4" s="11" t="s">
        <v>12</v>
      </c>
      <c r="M4" s="11">
        <f>[11]PARS_cds_stat_chi_square!B3</f>
        <v>1961</v>
      </c>
      <c r="N4" s="11">
        <f>[11]PARS_cds_stat_chi_square!C3</f>
        <v>1541</v>
      </c>
      <c r="O4" s="12">
        <f>[11]PARS_cds_stat_chi_square!D3</f>
        <v>0.55996573386636195</v>
      </c>
      <c r="P4" s="12">
        <f t="shared" ref="P4:P14" si="0">N4/(M4+N4)</f>
        <v>0.44003426613363794</v>
      </c>
      <c r="Q4" s="18"/>
      <c r="R4" s="19"/>
      <c r="S4" s="15"/>
    </row>
    <row r="5" spans="1:29" x14ac:dyDescent="0.15">
      <c r="A5" s="11">
        <v>3</v>
      </c>
      <c r="B5" s="11">
        <f>[3]PARS_cds_stat_SNPs!B4</f>
        <v>3452</v>
      </c>
      <c r="C5" s="11">
        <f>[4]PARS_cds_stat_gene!B4</f>
        <v>1331</v>
      </c>
      <c r="D5" s="11">
        <f>[5]PARS_cds_stat_stem!B4</f>
        <v>1986</v>
      </c>
      <c r="E5" s="11">
        <f>[6]PARS_cds_stat_loop!B4</f>
        <v>1466</v>
      </c>
      <c r="F5" s="3">
        <f>[7]PARS_cds_stat_stem_AT_GC!B4</f>
        <v>990</v>
      </c>
      <c r="G5" s="11">
        <f>[8]PARS_cds_stat_loop_AT_GC!B4</f>
        <v>755</v>
      </c>
      <c r="H5" s="3">
        <f>[9]PARS_cds_stat_stem_GC_AT!B4</f>
        <v>830</v>
      </c>
      <c r="I5" s="3">
        <f>[10]PARS_cds_stat_loop_GC_AT!B4</f>
        <v>605</v>
      </c>
      <c r="J5" s="3"/>
      <c r="K5" s="20">
        <v>2</v>
      </c>
      <c r="L5" s="11" t="s">
        <v>11</v>
      </c>
      <c r="M5" s="11">
        <f>[11]PARS_cds_stat_chi_square!B4</f>
        <v>1123</v>
      </c>
      <c r="N5" s="11">
        <f>[11]PARS_cds_stat_chi_square!C4</f>
        <v>1118</v>
      </c>
      <c r="O5" s="12">
        <f>[11]PARS_cds_stat_chi_square!D4</f>
        <v>0.50111557340473001</v>
      </c>
      <c r="P5" s="12">
        <f t="shared" si="0"/>
        <v>0.49888442659526999</v>
      </c>
      <c r="Q5" s="18">
        <f>[11]PARS_cds_stat_chi_square!E5</f>
        <v>18.718701124380299</v>
      </c>
      <c r="R5" s="19">
        <f>[11]PARS_cds_stat_chi_square!F5</f>
        <v>1.5149E-5</v>
      </c>
      <c r="S5" s="15"/>
    </row>
    <row r="6" spans="1:29" x14ac:dyDescent="0.15">
      <c r="A6" s="11">
        <v>4</v>
      </c>
      <c r="B6" s="11">
        <f>[3]PARS_cds_stat_SNPs!B5</f>
        <v>3011</v>
      </c>
      <c r="C6" s="11">
        <f>[4]PARS_cds_stat_gene!B5</f>
        <v>1297</v>
      </c>
      <c r="D6" s="11">
        <f>[5]PARS_cds_stat_stem!B5</f>
        <v>1831</v>
      </c>
      <c r="E6" s="11">
        <f>[6]PARS_cds_stat_loop!B5</f>
        <v>1180</v>
      </c>
      <c r="F6" s="3">
        <f>[7]PARS_cds_stat_stem_AT_GC!B5</f>
        <v>989</v>
      </c>
      <c r="G6" s="11">
        <f>[8]PARS_cds_stat_loop_AT_GC!B5</f>
        <v>559</v>
      </c>
      <c r="H6" s="3">
        <f>[9]PARS_cds_stat_stem_GC_AT!B5</f>
        <v>705</v>
      </c>
      <c r="I6" s="3">
        <f>[10]PARS_cds_stat_loop_GC_AT!B5</f>
        <v>532</v>
      </c>
      <c r="J6" s="3"/>
      <c r="K6" s="20"/>
      <c r="L6" s="11" t="s">
        <v>12</v>
      </c>
      <c r="M6" s="11">
        <f>[11]PARS_cds_stat_chi_square!B5</f>
        <v>868</v>
      </c>
      <c r="N6" s="11">
        <f>[11]PARS_cds_stat_chi_square!C5</f>
        <v>647</v>
      </c>
      <c r="O6" s="12">
        <f>[11]PARS_cds_stat_chi_square!D5</f>
        <v>0.57293729372937297</v>
      </c>
      <c r="P6" s="12">
        <f t="shared" si="0"/>
        <v>0.42706270627062709</v>
      </c>
      <c r="Q6" s="18"/>
      <c r="R6" s="19"/>
      <c r="S6" s="15"/>
    </row>
    <row r="7" spans="1:29" x14ac:dyDescent="0.15">
      <c r="A7" s="11">
        <v>5</v>
      </c>
      <c r="B7" s="11">
        <f>[3]PARS_cds_stat_SNPs!B6</f>
        <v>2273</v>
      </c>
      <c r="C7" s="11">
        <f>[4]PARS_cds_stat_gene!B6</f>
        <v>1060</v>
      </c>
      <c r="D7" s="11">
        <f>[5]PARS_cds_stat_stem!B6</f>
        <v>1377</v>
      </c>
      <c r="E7" s="11">
        <f>[6]PARS_cds_stat_loop!B6</f>
        <v>896</v>
      </c>
      <c r="F7" s="3">
        <f>[7]PARS_cds_stat_stem_AT_GC!B6</f>
        <v>806</v>
      </c>
      <c r="G7" s="11">
        <f>[8]PARS_cds_stat_loop_AT_GC!B6</f>
        <v>398</v>
      </c>
      <c r="H7" s="3">
        <f>[9]PARS_cds_stat_stem_GC_AT!B6</f>
        <v>470</v>
      </c>
      <c r="I7" s="3">
        <f>[10]PARS_cds_stat_loop_GC_AT!B6</f>
        <v>441</v>
      </c>
      <c r="J7" s="3"/>
      <c r="K7" s="20">
        <v>3</v>
      </c>
      <c r="L7" s="11" t="s">
        <v>11</v>
      </c>
      <c r="M7" s="11">
        <f>[11]PARS_cds_stat_chi_square!B6</f>
        <v>990</v>
      </c>
      <c r="N7" s="11">
        <f>[11]PARS_cds_stat_chi_square!C6</f>
        <v>830</v>
      </c>
      <c r="O7" s="12">
        <f>[11]PARS_cds_stat_chi_square!D6</f>
        <v>0.54395604395604402</v>
      </c>
      <c r="P7" s="12">
        <f t="shared" si="0"/>
        <v>0.45604395604395603</v>
      </c>
      <c r="Q7" s="18">
        <f>[11]PARS_cds_stat_chi_square!E7</f>
        <v>0.39366701700920897</v>
      </c>
      <c r="R7" s="19">
        <f>[11]PARS_cds_stat_chi_square!F7</f>
        <v>0.53037999999999996</v>
      </c>
      <c r="S7" s="15"/>
    </row>
    <row r="8" spans="1:29" x14ac:dyDescent="0.15">
      <c r="A8" s="11">
        <v>6</v>
      </c>
      <c r="B8" s="11">
        <f>[3]PARS_cds_stat_SNPs!B7</f>
        <v>2221</v>
      </c>
      <c r="C8" s="11">
        <f>[4]PARS_cds_stat_gene!B7</f>
        <v>1171</v>
      </c>
      <c r="D8" s="11">
        <f>[5]PARS_cds_stat_stem!B7</f>
        <v>1347</v>
      </c>
      <c r="E8" s="11">
        <f>[6]PARS_cds_stat_loop!B7</f>
        <v>874</v>
      </c>
      <c r="F8" s="3">
        <f>[7]PARS_cds_stat_stem_AT_GC!B7</f>
        <v>843</v>
      </c>
      <c r="G8" s="11">
        <f>[8]PARS_cds_stat_loop_AT_GC!B7</f>
        <v>460</v>
      </c>
      <c r="H8" s="3">
        <f>[9]PARS_cds_stat_stem_GC_AT!B7</f>
        <v>443</v>
      </c>
      <c r="I8" s="3">
        <f>[10]PARS_cds_stat_loop_GC_AT!B7</f>
        <v>373</v>
      </c>
      <c r="J8" s="3"/>
      <c r="K8" s="20"/>
      <c r="L8" s="11" t="s">
        <v>12</v>
      </c>
      <c r="M8" s="11">
        <f>[11]PARS_cds_stat_chi_square!B7</f>
        <v>755</v>
      </c>
      <c r="N8" s="11">
        <f>[11]PARS_cds_stat_chi_square!C7</f>
        <v>605</v>
      </c>
      <c r="O8" s="12">
        <f>[11]PARS_cds_stat_chi_square!D7</f>
        <v>0.55514705882352899</v>
      </c>
      <c r="P8" s="12">
        <f t="shared" si="0"/>
        <v>0.44485294117647056</v>
      </c>
      <c r="Q8" s="18"/>
      <c r="R8" s="19"/>
    </row>
    <row r="9" spans="1:29" x14ac:dyDescent="0.15">
      <c r="A9" s="11" t="s">
        <v>41</v>
      </c>
      <c r="D9" s="11">
        <f>SUM(D3:D8)</f>
        <v>14667</v>
      </c>
      <c r="E9" s="11">
        <f t="shared" ref="E9:I9" si="1">SUM(E3:E8)</f>
        <v>9979</v>
      </c>
      <c r="F9" s="11">
        <f t="shared" si="1"/>
        <v>6952</v>
      </c>
      <c r="G9" s="11">
        <f t="shared" si="1"/>
        <v>5001</v>
      </c>
      <c r="H9" s="11">
        <f t="shared" si="1"/>
        <v>6474</v>
      </c>
      <c r="I9" s="11">
        <f t="shared" si="1"/>
        <v>4139</v>
      </c>
      <c r="J9" s="3"/>
      <c r="K9" s="20">
        <v>4</v>
      </c>
      <c r="L9" s="11" t="s">
        <v>11</v>
      </c>
      <c r="M9" s="11">
        <f>[11]PARS_cds_stat_chi_square!B8</f>
        <v>989</v>
      </c>
      <c r="N9" s="11">
        <f>[11]PARS_cds_stat_chi_square!C8</f>
        <v>705</v>
      </c>
      <c r="O9" s="12">
        <f>[11]PARS_cds_stat_chi_square!D8</f>
        <v>0.58382526564344694</v>
      </c>
      <c r="P9" s="12">
        <f t="shared" si="0"/>
        <v>0.41617473435655256</v>
      </c>
      <c r="Q9" s="18">
        <f>[11]PARS_cds_stat_chi_square!E9</f>
        <v>13.7228062292518</v>
      </c>
      <c r="R9" s="19">
        <f>[11]PARS_cds_stat_chi_square!F9</f>
        <v>2.1186999999999999E-4</v>
      </c>
    </row>
    <row r="10" spans="1:29" x14ac:dyDescent="0.15">
      <c r="F10" s="3"/>
      <c r="H10" s="3"/>
      <c r="I10" s="3"/>
      <c r="J10" s="3"/>
      <c r="K10" s="20"/>
      <c r="L10" s="11" t="s">
        <v>12</v>
      </c>
      <c r="M10" s="11">
        <f>[11]PARS_cds_stat_chi_square!B9</f>
        <v>559</v>
      </c>
      <c r="N10" s="11">
        <f>[11]PARS_cds_stat_chi_square!C9</f>
        <v>532</v>
      </c>
      <c r="O10" s="12">
        <f>[11]PARS_cds_stat_chi_square!D9</f>
        <v>0.51237396883593</v>
      </c>
      <c r="P10" s="12">
        <f t="shared" si="0"/>
        <v>0.48762603116406966</v>
      </c>
      <c r="Q10" s="18"/>
      <c r="R10" s="19"/>
    </row>
    <row r="11" spans="1:29" x14ac:dyDescent="0.15">
      <c r="F11" s="3"/>
      <c r="H11" s="3"/>
      <c r="I11" s="3"/>
      <c r="J11" s="3"/>
      <c r="K11" s="20">
        <v>5</v>
      </c>
      <c r="L11" s="11" t="s">
        <v>11</v>
      </c>
      <c r="M11" s="11">
        <f>[11]PARS_cds_stat_chi_square!B10</f>
        <v>806</v>
      </c>
      <c r="N11" s="11">
        <f>[11]PARS_cds_stat_chi_square!C10</f>
        <v>470</v>
      </c>
      <c r="O11" s="12">
        <f>[11]PARS_cds_stat_chi_square!D10</f>
        <v>0.63166144200626995</v>
      </c>
      <c r="P11" s="12">
        <f t="shared" si="0"/>
        <v>0.36833855799373039</v>
      </c>
      <c r="Q11" s="18">
        <f>[11]PARS_cds_stat_chi_square!E11</f>
        <v>51.069879536489701</v>
      </c>
      <c r="R11" s="19">
        <f>[11]PARS_cds_stat_chi_square!F11</f>
        <v>8.9135999999999995E-13</v>
      </c>
    </row>
    <row r="12" spans="1:29" x14ac:dyDescent="0.15">
      <c r="A12" s="11" t="s">
        <v>42</v>
      </c>
      <c r="D12" s="11" t="s">
        <v>8</v>
      </c>
      <c r="E12" s="11" t="s">
        <v>25</v>
      </c>
      <c r="F12" s="11" t="s">
        <v>26</v>
      </c>
      <c r="G12" s="11" t="s">
        <v>15</v>
      </c>
      <c r="H12" s="11" t="s">
        <v>21</v>
      </c>
      <c r="I12" s="11" t="s">
        <v>22</v>
      </c>
      <c r="J12" s="3"/>
      <c r="K12" s="20"/>
      <c r="L12" s="11" t="s">
        <v>12</v>
      </c>
      <c r="M12" s="11">
        <f>[11]PARS_cds_stat_chi_square!B11</f>
        <v>398</v>
      </c>
      <c r="N12" s="11">
        <f>[11]PARS_cds_stat_chi_square!C11</f>
        <v>441</v>
      </c>
      <c r="O12" s="12">
        <f>[11]PARS_cds_stat_chi_square!D11</f>
        <v>0.47437425506555397</v>
      </c>
      <c r="P12" s="12">
        <f t="shared" si="0"/>
        <v>0.5256257449344458</v>
      </c>
      <c r="Q12" s="18"/>
      <c r="R12" s="19"/>
    </row>
    <row r="13" spans="1:29" x14ac:dyDescent="0.15">
      <c r="A13" s="11">
        <v>1</v>
      </c>
      <c r="D13" s="11">
        <f t="shared" ref="D13:I18" si="2">D3/D$9</f>
        <v>0.38719574555123748</v>
      </c>
      <c r="E13" s="11">
        <f t="shared" si="2"/>
        <v>0.39122156528710289</v>
      </c>
      <c r="F13" s="11">
        <f t="shared" si="2"/>
        <v>0.31659953970080551</v>
      </c>
      <c r="G13" s="11">
        <f t="shared" si="2"/>
        <v>0.39212157568486306</v>
      </c>
      <c r="H13" s="11">
        <f t="shared" si="2"/>
        <v>0.4491813407476058</v>
      </c>
      <c r="I13" s="11">
        <f t="shared" si="2"/>
        <v>0.3723121526938874</v>
      </c>
      <c r="K13" s="20">
        <v>6</v>
      </c>
      <c r="L13" s="11" t="s">
        <v>11</v>
      </c>
      <c r="M13" s="11">
        <f>[11]PARS_cds_stat_chi_square!B12</f>
        <v>843</v>
      </c>
      <c r="N13" s="11">
        <f>[11]PARS_cds_stat_chi_square!C12</f>
        <v>443</v>
      </c>
      <c r="O13" s="12">
        <f>[11]PARS_cds_stat_chi_square!D12</f>
        <v>0.65552099533437003</v>
      </c>
      <c r="P13" s="12">
        <f t="shared" si="0"/>
        <v>0.34447900466562986</v>
      </c>
      <c r="Q13" s="18">
        <f>[11]PARS_cds_stat_chi_square!E13</f>
        <v>22.7815828239784</v>
      </c>
      <c r="R13" s="19">
        <f>[11]PARS_cds_stat_chi_square!F13</f>
        <v>1.815E-6</v>
      </c>
    </row>
    <row r="14" spans="1:29" x14ac:dyDescent="0.15">
      <c r="A14" s="11">
        <v>2</v>
      </c>
      <c r="D14" s="11">
        <f t="shared" si="2"/>
        <v>0.1668371173382423</v>
      </c>
      <c r="E14" s="11">
        <f t="shared" si="2"/>
        <v>0.16624912315863313</v>
      </c>
      <c r="F14" s="11">
        <f t="shared" si="2"/>
        <v>0.16153624856156501</v>
      </c>
      <c r="G14" s="11">
        <f t="shared" si="2"/>
        <v>0.17356528694261147</v>
      </c>
      <c r="H14" s="11">
        <f t="shared" si="2"/>
        <v>0.17269076305220885</v>
      </c>
      <c r="I14" s="11">
        <f t="shared" si="2"/>
        <v>0.15631795119594105</v>
      </c>
      <c r="K14" s="20"/>
      <c r="L14" s="11" t="s">
        <v>12</v>
      </c>
      <c r="M14" s="11">
        <f>[11]PARS_cds_stat_chi_square!B13</f>
        <v>460</v>
      </c>
      <c r="N14" s="11">
        <f>[11]PARS_cds_stat_chi_square!C13</f>
        <v>373</v>
      </c>
      <c r="O14" s="12">
        <f>[11]PARS_cds_stat_chi_square!D13</f>
        <v>0.552220888355342</v>
      </c>
      <c r="P14" s="12">
        <f t="shared" si="0"/>
        <v>0.44777911164465789</v>
      </c>
      <c r="Q14" s="18"/>
      <c r="R14" s="19"/>
    </row>
    <row r="15" spans="1:29" x14ac:dyDescent="0.15">
      <c r="A15" s="11">
        <v>3</v>
      </c>
      <c r="D15" s="11">
        <f t="shared" si="2"/>
        <v>0.1354060134996932</v>
      </c>
      <c r="E15" s="11">
        <f t="shared" si="2"/>
        <v>0.14690850786651968</v>
      </c>
      <c r="F15" s="11">
        <f t="shared" si="2"/>
        <v>0.14240506329113925</v>
      </c>
      <c r="G15" s="11">
        <f t="shared" si="2"/>
        <v>0.15096980603879223</v>
      </c>
      <c r="H15" s="11">
        <f t="shared" si="2"/>
        <v>0.12820512820512819</v>
      </c>
      <c r="I15" s="11">
        <f t="shared" si="2"/>
        <v>0.1461705726020778</v>
      </c>
      <c r="L15" s="15"/>
      <c r="M15" s="15"/>
      <c r="N15" s="15"/>
      <c r="O15" s="15"/>
      <c r="P15" s="15"/>
      <c r="Q15" s="15"/>
      <c r="R15" s="15"/>
      <c r="S15" s="15"/>
      <c r="V15" s="11"/>
      <c r="W15" s="11"/>
      <c r="X15" s="11"/>
      <c r="Y15" s="11"/>
      <c r="Z15" s="11"/>
      <c r="AA15" s="11"/>
      <c r="AB15" s="11"/>
      <c r="AC15" s="11"/>
    </row>
    <row r="16" spans="1:29" x14ac:dyDescent="0.15">
      <c r="A16" s="11">
        <v>4</v>
      </c>
      <c r="D16" s="11">
        <f t="shared" si="2"/>
        <v>0.12483807186200313</v>
      </c>
      <c r="E16" s="11">
        <f t="shared" si="2"/>
        <v>0.1182483214750977</v>
      </c>
      <c r="F16" s="11">
        <f t="shared" si="2"/>
        <v>0.14226121979286535</v>
      </c>
      <c r="G16" s="11">
        <f t="shared" si="2"/>
        <v>0.11177764447110577</v>
      </c>
      <c r="H16" s="11">
        <f t="shared" si="2"/>
        <v>0.10889712696941613</v>
      </c>
      <c r="I16" s="11">
        <f t="shared" si="2"/>
        <v>0.12853346218893452</v>
      </c>
      <c r="L16" s="15"/>
      <c r="M16" s="15"/>
      <c r="N16" s="15"/>
      <c r="O16" s="15"/>
      <c r="P16" s="15"/>
      <c r="Q16" s="15"/>
      <c r="R16" s="15"/>
      <c r="S16" s="15"/>
      <c r="V16" s="11"/>
      <c r="W16" s="11"/>
      <c r="X16" s="11"/>
      <c r="Y16" s="11"/>
      <c r="Z16" s="11"/>
      <c r="AA16" s="11"/>
      <c r="AB16" s="11"/>
      <c r="AC16" s="11"/>
    </row>
    <row r="17" spans="1:29" x14ac:dyDescent="0.15">
      <c r="A17" s="11">
        <v>5</v>
      </c>
      <c r="D17" s="11">
        <f t="shared" si="2"/>
        <v>9.3884229903865815E-2</v>
      </c>
      <c r="E17" s="11">
        <f t="shared" si="2"/>
        <v>8.9788555967531811E-2</v>
      </c>
      <c r="F17" s="11">
        <f t="shared" si="2"/>
        <v>0.11593785960874568</v>
      </c>
      <c r="G17" s="11">
        <f t="shared" si="2"/>
        <v>7.9584083183363324E-2</v>
      </c>
      <c r="H17" s="11">
        <f t="shared" si="2"/>
        <v>7.2598084646277414E-2</v>
      </c>
      <c r="I17" s="11">
        <f t="shared" si="2"/>
        <v>0.10654747523556414</v>
      </c>
      <c r="L17" s="15"/>
      <c r="M17" s="15"/>
      <c r="N17" s="15"/>
      <c r="O17" s="15"/>
      <c r="P17" s="15"/>
      <c r="Q17" s="15"/>
      <c r="R17" s="15"/>
      <c r="S17" s="15"/>
      <c r="V17" s="11"/>
      <c r="W17" s="11"/>
      <c r="X17" s="11"/>
      <c r="Y17" s="11"/>
      <c r="Z17" s="11"/>
      <c r="AA17" s="11"/>
      <c r="AB17" s="11"/>
      <c r="AC17" s="11"/>
    </row>
    <row r="18" spans="1:29" x14ac:dyDescent="0.15">
      <c r="A18" s="11">
        <v>6</v>
      </c>
      <c r="D18" s="11">
        <f t="shared" si="2"/>
        <v>9.1838821844958063E-2</v>
      </c>
      <c r="E18" s="11">
        <f t="shared" si="2"/>
        <v>8.758392624511474E-2</v>
      </c>
      <c r="F18" s="11">
        <f t="shared" si="2"/>
        <v>0.12126006904487917</v>
      </c>
      <c r="G18" s="11">
        <f t="shared" si="2"/>
        <v>9.1981603679264154E-2</v>
      </c>
      <c r="H18" s="11">
        <f t="shared" si="2"/>
        <v>6.842755637936361E-2</v>
      </c>
      <c r="I18" s="11">
        <f t="shared" si="2"/>
        <v>9.011838608359507E-2</v>
      </c>
      <c r="L18" s="15"/>
      <c r="M18" s="15"/>
      <c r="N18" s="15"/>
      <c r="O18" s="15"/>
      <c r="P18" s="15"/>
      <c r="Q18" s="15"/>
      <c r="R18" s="15"/>
      <c r="S18" s="15"/>
      <c r="V18" s="11"/>
      <c r="W18" s="11"/>
      <c r="X18" s="11"/>
      <c r="Y18" s="11"/>
      <c r="Z18" s="11"/>
      <c r="AA18" s="11"/>
      <c r="AB18" s="11"/>
      <c r="AC18" s="11"/>
    </row>
    <row r="19" spans="1:29" x14ac:dyDescent="0.15">
      <c r="L19" s="15"/>
      <c r="M19" s="15"/>
      <c r="N19" s="15"/>
      <c r="O19" s="15"/>
      <c r="P19" s="15"/>
      <c r="Q19" s="15"/>
      <c r="R19" s="15"/>
      <c r="S19" s="15"/>
      <c r="V19" s="11"/>
      <c r="W19" s="11"/>
      <c r="X19" s="11"/>
      <c r="Y19" s="11"/>
      <c r="Z19" s="11"/>
      <c r="AA19" s="11"/>
      <c r="AB19" s="11"/>
      <c r="AC19" s="11"/>
    </row>
    <row r="20" spans="1:29" x14ac:dyDescent="0.15">
      <c r="S20" s="15"/>
      <c r="V20" s="11"/>
      <c r="W20" s="11"/>
      <c r="X20" s="11"/>
      <c r="Y20" s="11"/>
      <c r="Z20" s="11"/>
      <c r="AA20" s="11"/>
      <c r="AB20" s="11"/>
      <c r="AC20" s="11"/>
    </row>
    <row r="21" spans="1:29" x14ac:dyDescent="0.15">
      <c r="S21" s="15"/>
      <c r="V21" s="11"/>
      <c r="W21" s="11"/>
      <c r="X21" s="11"/>
      <c r="Y21" s="11"/>
      <c r="Z21" s="11"/>
      <c r="AA21" s="11"/>
      <c r="AB21" s="11"/>
      <c r="AC21" s="11"/>
    </row>
    <row r="22" spans="1:29" x14ac:dyDescent="0.15">
      <c r="S22" s="15"/>
      <c r="V22" s="11"/>
      <c r="W22" s="11"/>
      <c r="X22" s="11"/>
      <c r="Y22" s="11"/>
      <c r="Z22" s="11"/>
      <c r="AA22" s="11"/>
      <c r="AB22" s="11"/>
      <c r="AC22" s="11"/>
    </row>
    <row r="25" spans="1:29" x14ac:dyDescent="0.15">
      <c r="A25" s="14" t="s">
        <v>43</v>
      </c>
    </row>
    <row r="26" spans="1:29" x14ac:dyDescent="0.15">
      <c r="A26" s="11" t="s">
        <v>13</v>
      </c>
      <c r="B26" s="11" t="s">
        <v>5</v>
      </c>
      <c r="C26" s="11" t="s">
        <v>6</v>
      </c>
      <c r="D26" s="11" t="s">
        <v>8</v>
      </c>
      <c r="E26" s="11" t="s">
        <v>19</v>
      </c>
      <c r="F26" s="11" t="s">
        <v>14</v>
      </c>
      <c r="G26" s="11" t="s">
        <v>15</v>
      </c>
      <c r="H26" s="11" t="s">
        <v>21</v>
      </c>
      <c r="I26" s="11" t="s">
        <v>22</v>
      </c>
      <c r="K26" s="11" t="s">
        <v>13</v>
      </c>
      <c r="L26" s="11" t="s">
        <v>9</v>
      </c>
      <c r="M26" s="11" t="s">
        <v>17</v>
      </c>
      <c r="N26" s="11" t="s">
        <v>16</v>
      </c>
      <c r="O26" s="12" t="s">
        <v>18</v>
      </c>
      <c r="P26" s="11" t="s">
        <v>27</v>
      </c>
      <c r="Q26" s="12" t="s">
        <v>24</v>
      </c>
      <c r="R26" s="13" t="s">
        <v>10</v>
      </c>
    </row>
    <row r="27" spans="1:29" x14ac:dyDescent="0.15">
      <c r="A27" s="11">
        <v>1</v>
      </c>
      <c r="B27" s="11">
        <v>1925</v>
      </c>
      <c r="C27" s="11">
        <f>[12]PARS_utr_stat_gene!B2</f>
        <v>1003</v>
      </c>
      <c r="D27" s="11">
        <f>[13]PARS_utr_stat_stem!B2</f>
        <v>837</v>
      </c>
      <c r="E27" s="11">
        <f>[14]PARS_utr_stat_loop!B2</f>
        <v>734</v>
      </c>
      <c r="F27" s="3">
        <f>[15]PARS_utr_stat_stem_AT_GC!B2</f>
        <v>361</v>
      </c>
      <c r="G27" s="11">
        <f>[16]PARS_utr_stat_loop_AT_GC!B2</f>
        <v>377</v>
      </c>
      <c r="H27" s="3">
        <f>[17]PARS_utr_stat_stem_GC_AT!B2</f>
        <v>344</v>
      </c>
      <c r="I27" s="3">
        <f>[18]PARS_utr_stat_loop_GC_AT!B2</f>
        <v>241</v>
      </c>
      <c r="K27" s="20">
        <v>1</v>
      </c>
      <c r="L27" s="11" t="s">
        <v>11</v>
      </c>
      <c r="M27" s="11">
        <f>[19]PARS_utr_stat_chi_square!B2</f>
        <v>361</v>
      </c>
      <c r="N27" s="11">
        <f>[19]PARS_utr_stat_chi_square!C2</f>
        <v>344</v>
      </c>
      <c r="O27" s="12">
        <f>[19]PARS_utr_stat_chi_square!D2</f>
        <v>0.512056737588652</v>
      </c>
      <c r="P27" s="12">
        <f>N27/(M27+N27)</f>
        <v>0.4879432624113475</v>
      </c>
      <c r="Q27" s="18">
        <f>[19]PARS_utr_stat_chi_square!E3</f>
        <v>12.8162595024596</v>
      </c>
      <c r="R27" s="19">
        <f>[19]PARS_utr_stat_chi_square!F3</f>
        <v>3.4361999999999999E-4</v>
      </c>
    </row>
    <row r="28" spans="1:29" x14ac:dyDescent="0.15">
      <c r="A28" s="11">
        <v>2</v>
      </c>
      <c r="B28" s="11">
        <v>762</v>
      </c>
      <c r="C28" s="11">
        <f>[12]PARS_utr_stat_gene!B3</f>
        <v>512</v>
      </c>
      <c r="D28" s="11">
        <f>[13]PARS_utr_stat_stem!B3</f>
        <v>355</v>
      </c>
      <c r="E28" s="11">
        <f>[14]PARS_utr_stat_loop!B3</f>
        <v>308</v>
      </c>
      <c r="F28" s="3">
        <f>[15]PARS_utr_stat_stem_AT_GC!B3</f>
        <v>172</v>
      </c>
      <c r="G28" s="11">
        <f>[16]PARS_utr_stat_loop_AT_GC!B3</f>
        <v>148</v>
      </c>
      <c r="H28" s="3">
        <f>[17]PARS_utr_stat_stem_GC_AT!B3</f>
        <v>135</v>
      </c>
      <c r="I28" s="3">
        <f>[18]PARS_utr_stat_loop_GC_AT!B3</f>
        <v>116</v>
      </c>
      <c r="K28" s="20"/>
      <c r="L28" s="11" t="s">
        <v>12</v>
      </c>
      <c r="M28" s="11">
        <f>[19]PARS_utr_stat_chi_square!B3</f>
        <v>377</v>
      </c>
      <c r="N28" s="11">
        <f>[19]PARS_utr_stat_chi_square!C3</f>
        <v>241</v>
      </c>
      <c r="O28" s="12">
        <f>[19]PARS_utr_stat_chi_square!D3</f>
        <v>0.61003236245954695</v>
      </c>
      <c r="P28" s="12">
        <f t="shared" ref="P28:P38" si="3">N28/(M28+N28)</f>
        <v>0.38996763754045305</v>
      </c>
      <c r="Q28" s="18"/>
      <c r="R28" s="19"/>
    </row>
    <row r="29" spans="1:29" x14ac:dyDescent="0.15">
      <c r="A29" s="11">
        <v>3</v>
      </c>
      <c r="B29" s="11">
        <v>599</v>
      </c>
      <c r="C29" s="11">
        <f>[12]PARS_utr_stat_gene!B4</f>
        <v>393</v>
      </c>
      <c r="D29" s="11">
        <f>[13]PARS_utr_stat_stem!B4</f>
        <v>286</v>
      </c>
      <c r="E29" s="11">
        <f>[14]PARS_utr_stat_loop!B4</f>
        <v>225</v>
      </c>
      <c r="F29" s="3">
        <f>[15]PARS_utr_stat_stem_AT_GC!B4</f>
        <v>150</v>
      </c>
      <c r="G29" s="11">
        <f>[16]PARS_utr_stat_loop_AT_GC!B4</f>
        <v>115</v>
      </c>
      <c r="H29" s="3">
        <f>[17]PARS_utr_stat_stem_GC_AT!B4</f>
        <v>102</v>
      </c>
      <c r="I29" s="3">
        <f>[18]PARS_utr_stat_loop_GC_AT!B4</f>
        <v>76</v>
      </c>
      <c r="K29" s="20">
        <v>2</v>
      </c>
      <c r="L29" s="11" t="s">
        <v>11</v>
      </c>
      <c r="M29" s="11">
        <f>[19]PARS_utr_stat_chi_square!B4</f>
        <v>172</v>
      </c>
      <c r="N29" s="11">
        <f>[19]PARS_utr_stat_chi_square!C4</f>
        <v>135</v>
      </c>
      <c r="O29" s="12">
        <f>[19]PARS_utr_stat_chi_square!D4</f>
        <v>0.56026058631921805</v>
      </c>
      <c r="P29" s="12">
        <f t="shared" si="3"/>
        <v>0.43973941368078173</v>
      </c>
      <c r="Q29" s="18">
        <f>[19]PARS_utr_stat_chi_square!E5</f>
        <v>6.8767964367961898E-5</v>
      </c>
      <c r="R29" s="19">
        <f>[19]PARS_utr_stat_chi_square!F5</f>
        <v>0.99338000000000004</v>
      </c>
    </row>
    <row r="30" spans="1:29" x14ac:dyDescent="0.15">
      <c r="A30" s="11">
        <v>4</v>
      </c>
      <c r="B30" s="11">
        <v>480</v>
      </c>
      <c r="C30" s="11">
        <f>[12]PARS_utr_stat_gene!B5</f>
        <v>325</v>
      </c>
      <c r="D30" s="11">
        <f>[13]PARS_utr_stat_stem!B5</f>
        <v>200</v>
      </c>
      <c r="E30" s="11">
        <f>[14]PARS_utr_stat_loop!B5</f>
        <v>210</v>
      </c>
      <c r="F30" s="3">
        <f>[15]PARS_utr_stat_stem_AT_GC!B5</f>
        <v>116</v>
      </c>
      <c r="G30" s="11">
        <f>[16]PARS_utr_stat_loop_AT_GC!B5</f>
        <v>97</v>
      </c>
      <c r="H30" s="3">
        <f>[17]PARS_utr_stat_stem_GC_AT!B5</f>
        <v>62</v>
      </c>
      <c r="I30" s="3">
        <f>[18]PARS_utr_stat_loop_GC_AT!B5</f>
        <v>82</v>
      </c>
      <c r="K30" s="20"/>
      <c r="L30" s="11" t="s">
        <v>12</v>
      </c>
      <c r="M30" s="11">
        <f>[19]PARS_utr_stat_chi_square!B5</f>
        <v>148</v>
      </c>
      <c r="N30" s="11">
        <f>[19]PARS_utr_stat_chi_square!C5</f>
        <v>116</v>
      </c>
      <c r="O30" s="12">
        <f>[19]PARS_utr_stat_chi_square!D5</f>
        <v>0.560606060606061</v>
      </c>
      <c r="P30" s="12">
        <f t="shared" si="3"/>
        <v>0.43939393939393939</v>
      </c>
      <c r="Q30" s="18"/>
      <c r="R30" s="19"/>
    </row>
    <row r="31" spans="1:29" x14ac:dyDescent="0.15">
      <c r="A31" s="11">
        <v>5</v>
      </c>
      <c r="B31" s="11">
        <v>408</v>
      </c>
      <c r="C31" s="11">
        <f>[12]PARS_utr_stat_gene!B6</f>
        <v>285</v>
      </c>
      <c r="D31" s="11">
        <f>[13]PARS_utr_stat_stem!B6</f>
        <v>186</v>
      </c>
      <c r="E31" s="11">
        <f>[14]PARS_utr_stat_loop!B6</f>
        <v>162</v>
      </c>
      <c r="F31" s="3">
        <f>[15]PARS_utr_stat_stem_AT_GC!B6</f>
        <v>96</v>
      </c>
      <c r="G31" s="11">
        <f>[16]PARS_utr_stat_loop_AT_GC!B6</f>
        <v>74</v>
      </c>
      <c r="H31" s="3">
        <f>[17]PARS_utr_stat_stem_GC_AT!B6</f>
        <v>67</v>
      </c>
      <c r="I31" s="3">
        <f>[18]PARS_utr_stat_loop_GC_AT!B6</f>
        <v>62</v>
      </c>
      <c r="J31" s="3"/>
      <c r="K31" s="20">
        <v>3</v>
      </c>
      <c r="L31" s="11" t="s">
        <v>11</v>
      </c>
      <c r="M31" s="11">
        <f>[19]PARS_utr_stat_chi_square!B6</f>
        <v>150</v>
      </c>
      <c r="N31" s="11">
        <f>[19]PARS_utr_stat_chi_square!C6</f>
        <v>102</v>
      </c>
      <c r="O31" s="12">
        <f>[19]PARS_utr_stat_chi_square!D6</f>
        <v>0.59523809523809501</v>
      </c>
      <c r="P31" s="12">
        <f t="shared" si="3"/>
        <v>0.40476190476190477</v>
      </c>
      <c r="Q31" s="18">
        <f>[19]PARS_utr_stat_chi_square!E7</f>
        <v>2.1248673419666901E-2</v>
      </c>
      <c r="R31" s="19">
        <f>[19]PARS_utr_stat_chi_square!F7</f>
        <v>0.8841</v>
      </c>
    </row>
    <row r="32" spans="1:29" x14ac:dyDescent="0.15">
      <c r="A32" s="11">
        <v>6</v>
      </c>
      <c r="B32" s="11">
        <v>392</v>
      </c>
      <c r="C32" s="11">
        <f>[12]PARS_utr_stat_gene!B7</f>
        <v>277</v>
      </c>
      <c r="D32" s="11">
        <f>[13]PARS_utr_stat_stem!B7</f>
        <v>179</v>
      </c>
      <c r="E32" s="11">
        <f>[14]PARS_utr_stat_loop!B7</f>
        <v>128</v>
      </c>
      <c r="F32" s="3">
        <f>[15]PARS_utr_stat_stem_AT_GC!B7</f>
        <v>112</v>
      </c>
      <c r="G32" s="11">
        <f>[16]PARS_utr_stat_loop_AT_GC!B7</f>
        <v>59</v>
      </c>
      <c r="H32" s="3">
        <f>[17]PARS_utr_stat_stem_GC_AT!B7</f>
        <v>54</v>
      </c>
      <c r="I32" s="3">
        <f>[18]PARS_utr_stat_loop_GC_AT!B7</f>
        <v>51</v>
      </c>
      <c r="J32" s="3"/>
      <c r="K32" s="20"/>
      <c r="L32" s="11" t="s">
        <v>12</v>
      </c>
      <c r="M32" s="11">
        <f>[19]PARS_utr_stat_chi_square!B7</f>
        <v>115</v>
      </c>
      <c r="N32" s="11">
        <f>[19]PARS_utr_stat_chi_square!C7</f>
        <v>76</v>
      </c>
      <c r="O32" s="12">
        <f>[19]PARS_utr_stat_chi_square!D7</f>
        <v>0.60209424083769603</v>
      </c>
      <c r="P32" s="12">
        <f t="shared" si="3"/>
        <v>0.39790575916230364</v>
      </c>
      <c r="Q32" s="18"/>
      <c r="R32" s="19"/>
    </row>
    <row r="33" spans="1:19" x14ac:dyDescent="0.15">
      <c r="A33" s="11" t="s">
        <v>41</v>
      </c>
      <c r="D33" s="11">
        <f>SUM(D27:D32)</f>
        <v>2043</v>
      </c>
      <c r="E33" s="11">
        <f t="shared" ref="E33" si="4">SUM(E27:E32)</f>
        <v>1767</v>
      </c>
      <c r="F33" s="11">
        <f t="shared" ref="F33" si="5">SUM(F27:F32)</f>
        <v>1007</v>
      </c>
      <c r="G33" s="11">
        <f t="shared" ref="G33" si="6">SUM(G27:G32)</f>
        <v>870</v>
      </c>
      <c r="H33" s="11">
        <f t="shared" ref="H33" si="7">SUM(H27:H32)</f>
        <v>764</v>
      </c>
      <c r="I33" s="11">
        <f t="shared" ref="I33" si="8">SUM(I27:I32)</f>
        <v>628</v>
      </c>
      <c r="J33" s="3"/>
      <c r="K33" s="20">
        <v>4</v>
      </c>
      <c r="L33" s="11" t="s">
        <v>11</v>
      </c>
      <c r="M33" s="11">
        <f>[19]PARS_utr_stat_chi_square!B8</f>
        <v>116</v>
      </c>
      <c r="N33" s="11">
        <f>[19]PARS_utr_stat_chi_square!C8</f>
        <v>62</v>
      </c>
      <c r="O33" s="12">
        <f>[19]PARS_utr_stat_chi_square!D8</f>
        <v>0.651685393258427</v>
      </c>
      <c r="P33" s="12">
        <f t="shared" si="3"/>
        <v>0.34831460674157305</v>
      </c>
      <c r="Q33" s="18">
        <f>[19]PARS_utr_stat_chi_square!E9</f>
        <v>4.4698474097361798</v>
      </c>
      <c r="R33" s="19">
        <f>[19]PARS_utr_stat_chi_square!F9</f>
        <v>3.4498000000000001E-2</v>
      </c>
    </row>
    <row r="34" spans="1:19" x14ac:dyDescent="0.15">
      <c r="F34" s="3"/>
      <c r="H34" s="3"/>
      <c r="I34" s="3"/>
      <c r="J34" s="3"/>
      <c r="K34" s="20"/>
      <c r="L34" s="11" t="s">
        <v>12</v>
      </c>
      <c r="M34" s="11">
        <f>[19]PARS_utr_stat_chi_square!B9</f>
        <v>97</v>
      </c>
      <c r="N34" s="11">
        <f>[19]PARS_utr_stat_chi_square!C9</f>
        <v>82</v>
      </c>
      <c r="O34" s="12">
        <f>[19]PARS_utr_stat_chi_square!D9</f>
        <v>0.54189944134078205</v>
      </c>
      <c r="P34" s="12">
        <f t="shared" si="3"/>
        <v>0.45810055865921789</v>
      </c>
      <c r="Q34" s="18"/>
      <c r="R34" s="19"/>
    </row>
    <row r="35" spans="1:19" x14ac:dyDescent="0.15">
      <c r="F35" s="3"/>
      <c r="H35" s="3"/>
      <c r="I35" s="3"/>
      <c r="J35" s="3"/>
      <c r="K35" s="20">
        <v>5</v>
      </c>
      <c r="L35" s="11" t="s">
        <v>11</v>
      </c>
      <c r="M35" s="11">
        <f>[19]PARS_utr_stat_chi_square!B10</f>
        <v>96</v>
      </c>
      <c r="N35" s="11">
        <f>[19]PARS_utr_stat_chi_square!C10</f>
        <v>67</v>
      </c>
      <c r="O35" s="12">
        <f>[19]PARS_utr_stat_chi_square!D10</f>
        <v>0.58895705521472397</v>
      </c>
      <c r="P35" s="12">
        <f t="shared" si="3"/>
        <v>0.41104294478527609</v>
      </c>
      <c r="Q35" s="18">
        <f>[19]PARS_utr_stat_chi_square!E11</f>
        <v>0.60768541451812597</v>
      </c>
      <c r="R35" s="19">
        <f>[19]PARS_utr_stat_chi_square!F11</f>
        <v>0.43565999999999999</v>
      </c>
    </row>
    <row r="36" spans="1:19" x14ac:dyDescent="0.15">
      <c r="A36" s="11" t="s">
        <v>13</v>
      </c>
      <c r="D36" s="11" t="s">
        <v>8</v>
      </c>
      <c r="E36" s="11" t="s">
        <v>19</v>
      </c>
      <c r="F36" s="11" t="s">
        <v>14</v>
      </c>
      <c r="G36" s="11" t="s">
        <v>15</v>
      </c>
      <c r="H36" s="11" t="s">
        <v>21</v>
      </c>
      <c r="I36" s="11" t="s">
        <v>22</v>
      </c>
      <c r="J36" s="3"/>
      <c r="K36" s="20"/>
      <c r="L36" s="11" t="s">
        <v>12</v>
      </c>
      <c r="M36" s="11">
        <f>[19]PARS_utr_stat_chi_square!B11</f>
        <v>74</v>
      </c>
      <c r="N36" s="11">
        <f>[19]PARS_utr_stat_chi_square!C11</f>
        <v>62</v>
      </c>
      <c r="O36" s="12">
        <f>[19]PARS_utr_stat_chi_square!D11</f>
        <v>0.54411764705882304</v>
      </c>
      <c r="P36" s="12">
        <f t="shared" si="3"/>
        <v>0.45588235294117646</v>
      </c>
      <c r="Q36" s="18"/>
      <c r="R36" s="19"/>
    </row>
    <row r="37" spans="1:19" x14ac:dyDescent="0.15">
      <c r="A37" s="11">
        <v>1</v>
      </c>
      <c r="D37" s="11">
        <f t="shared" ref="D37:I42" si="9">D27/D$33</f>
        <v>0.40969162995594716</v>
      </c>
      <c r="E37" s="11">
        <f t="shared" si="9"/>
        <v>0.41539332201471418</v>
      </c>
      <c r="F37" s="11">
        <f t="shared" si="9"/>
        <v>0.35849056603773582</v>
      </c>
      <c r="G37" s="11">
        <f t="shared" si="9"/>
        <v>0.43333333333333335</v>
      </c>
      <c r="H37" s="11">
        <f t="shared" si="9"/>
        <v>0.45026178010471202</v>
      </c>
      <c r="I37" s="11">
        <f t="shared" si="9"/>
        <v>0.38375796178343952</v>
      </c>
      <c r="K37" s="20">
        <v>6</v>
      </c>
      <c r="L37" s="11" t="s">
        <v>11</v>
      </c>
      <c r="M37" s="11">
        <f>[19]PARS_utr_stat_chi_square!B12</f>
        <v>112</v>
      </c>
      <c r="N37" s="11">
        <f>[19]PARS_utr_stat_chi_square!C12</f>
        <v>54</v>
      </c>
      <c r="O37" s="12">
        <f>[19]PARS_utr_stat_chi_square!D12</f>
        <v>0.67469879518072295</v>
      </c>
      <c r="P37" s="12">
        <f t="shared" si="3"/>
        <v>0.3253012048192771</v>
      </c>
      <c r="Q37" s="18">
        <f>[19]PARS_utr_stat_chi_square!E13</f>
        <v>5.3714259361437602</v>
      </c>
      <c r="R37" s="19">
        <f>[19]PARS_utr_stat_chi_square!F13</f>
        <v>2.0469000000000001E-2</v>
      </c>
    </row>
    <row r="38" spans="1:19" x14ac:dyDescent="0.15">
      <c r="A38" s="11">
        <v>2</v>
      </c>
      <c r="D38" s="11">
        <f t="shared" si="9"/>
        <v>0.17376407244248654</v>
      </c>
      <c r="E38" s="11">
        <f t="shared" si="9"/>
        <v>0.17430673457838144</v>
      </c>
      <c r="F38" s="11">
        <f t="shared" si="9"/>
        <v>0.17080436941410129</v>
      </c>
      <c r="G38" s="11">
        <f t="shared" si="9"/>
        <v>0.17011494252873563</v>
      </c>
      <c r="H38" s="11">
        <f t="shared" si="9"/>
        <v>0.17670157068062828</v>
      </c>
      <c r="I38" s="11">
        <f t="shared" si="9"/>
        <v>0.18471337579617833</v>
      </c>
      <c r="K38" s="20"/>
      <c r="L38" s="11" t="s">
        <v>12</v>
      </c>
      <c r="M38" s="11">
        <f>[19]PARS_utr_stat_chi_square!B13</f>
        <v>59</v>
      </c>
      <c r="N38" s="11">
        <f>[19]PARS_utr_stat_chi_square!C13</f>
        <v>51</v>
      </c>
      <c r="O38" s="12">
        <f>[19]PARS_utr_stat_chi_square!D13</f>
        <v>0.53636363636363604</v>
      </c>
      <c r="P38" s="12">
        <f t="shared" si="3"/>
        <v>0.46363636363636362</v>
      </c>
      <c r="Q38" s="18"/>
      <c r="R38" s="19"/>
    </row>
    <row r="39" spans="1:19" x14ac:dyDescent="0.15">
      <c r="A39" s="11">
        <v>3</v>
      </c>
      <c r="D39" s="11">
        <f t="shared" si="9"/>
        <v>0.13999021047479196</v>
      </c>
      <c r="E39" s="11">
        <f t="shared" si="9"/>
        <v>0.12733446519524619</v>
      </c>
      <c r="F39" s="11">
        <f t="shared" si="9"/>
        <v>0.14895729890764647</v>
      </c>
      <c r="G39" s="11">
        <f t="shared" si="9"/>
        <v>0.13218390804597702</v>
      </c>
      <c r="H39" s="11">
        <f t="shared" si="9"/>
        <v>0.13350785340314136</v>
      </c>
      <c r="I39" s="11">
        <f t="shared" si="9"/>
        <v>0.12101910828025478</v>
      </c>
      <c r="L39" s="15"/>
      <c r="M39" s="15"/>
      <c r="N39" s="15"/>
      <c r="O39" s="15"/>
      <c r="P39" s="15"/>
      <c r="Q39" s="15"/>
      <c r="R39" s="15"/>
    </row>
    <row r="40" spans="1:19" x14ac:dyDescent="0.15">
      <c r="A40" s="11">
        <v>4</v>
      </c>
      <c r="D40" s="11">
        <f t="shared" si="9"/>
        <v>9.7895252080274109E-2</v>
      </c>
      <c r="E40" s="11">
        <f t="shared" si="9"/>
        <v>0.11884550084889643</v>
      </c>
      <c r="F40" s="11">
        <f t="shared" si="9"/>
        <v>0.11519364448857994</v>
      </c>
      <c r="G40" s="11">
        <f t="shared" si="9"/>
        <v>0.11149425287356322</v>
      </c>
      <c r="H40" s="11">
        <f t="shared" si="9"/>
        <v>8.1151832460732987E-2</v>
      </c>
      <c r="I40" s="11">
        <f t="shared" si="9"/>
        <v>0.13057324840764331</v>
      </c>
      <c r="L40" s="15"/>
      <c r="M40" s="15"/>
      <c r="N40" s="15"/>
      <c r="O40" s="15"/>
      <c r="P40" s="15"/>
      <c r="Q40" s="15"/>
      <c r="R40" s="15"/>
    </row>
    <row r="41" spans="1:19" x14ac:dyDescent="0.15">
      <c r="A41" s="11">
        <v>5</v>
      </c>
      <c r="D41" s="11">
        <f t="shared" si="9"/>
        <v>9.1042584434654919E-2</v>
      </c>
      <c r="E41" s="11">
        <f t="shared" si="9"/>
        <v>9.1680814940577254E-2</v>
      </c>
      <c r="F41" s="11">
        <f t="shared" si="9"/>
        <v>9.5332671300893748E-2</v>
      </c>
      <c r="G41" s="11">
        <f t="shared" si="9"/>
        <v>8.5057471264367815E-2</v>
      </c>
      <c r="H41" s="11">
        <f t="shared" si="9"/>
        <v>8.7696335078534027E-2</v>
      </c>
      <c r="I41" s="11">
        <f t="shared" si="9"/>
        <v>9.8726114649681534E-2</v>
      </c>
      <c r="L41" s="15"/>
      <c r="M41" s="15"/>
      <c r="N41" s="15"/>
      <c r="O41" s="15"/>
      <c r="P41" s="15"/>
      <c r="Q41" s="15"/>
      <c r="R41" s="15"/>
    </row>
    <row r="42" spans="1:19" x14ac:dyDescent="0.15">
      <c r="A42" s="11">
        <v>6</v>
      </c>
      <c r="D42" s="11">
        <f t="shared" si="9"/>
        <v>8.7616250611845331E-2</v>
      </c>
      <c r="E42" s="11">
        <f t="shared" si="9"/>
        <v>7.2439162422184497E-2</v>
      </c>
      <c r="F42" s="11">
        <f t="shared" si="9"/>
        <v>0.11122144985104269</v>
      </c>
      <c r="G42" s="11">
        <f t="shared" si="9"/>
        <v>6.7816091954022995E-2</v>
      </c>
      <c r="H42" s="11">
        <f t="shared" si="9"/>
        <v>7.0680628272251314E-2</v>
      </c>
      <c r="I42" s="11">
        <f t="shared" si="9"/>
        <v>8.1210191082802544E-2</v>
      </c>
      <c r="L42" s="15"/>
      <c r="M42" s="15"/>
      <c r="N42" s="15"/>
      <c r="O42" s="15"/>
      <c r="P42" s="15"/>
      <c r="Q42" s="15"/>
      <c r="R42" s="15"/>
      <c r="S42" s="15"/>
    </row>
    <row r="43" spans="1:19" x14ac:dyDescent="0.15">
      <c r="S43" s="15"/>
    </row>
    <row r="44" spans="1:19" x14ac:dyDescent="0.15">
      <c r="S44" s="15"/>
    </row>
    <row r="45" spans="1:19" x14ac:dyDescent="0.15">
      <c r="S45" s="15"/>
    </row>
    <row r="46" spans="1:19" x14ac:dyDescent="0.15">
      <c r="S46" s="15"/>
    </row>
    <row r="47" spans="1:19" x14ac:dyDescent="0.15">
      <c r="S47" s="15"/>
    </row>
    <row r="49" spans="1:18" x14ac:dyDescent="0.15">
      <c r="A49" s="14" t="s">
        <v>44</v>
      </c>
    </row>
    <row r="50" spans="1:18" x14ac:dyDescent="0.15">
      <c r="A50" s="11" t="s">
        <v>13</v>
      </c>
      <c r="B50" s="11" t="s">
        <v>5</v>
      </c>
      <c r="C50" s="11" t="s">
        <v>6</v>
      </c>
      <c r="D50" s="11" t="s">
        <v>8</v>
      </c>
      <c r="E50" s="11" t="s">
        <v>19</v>
      </c>
      <c r="F50" s="11" t="s">
        <v>14</v>
      </c>
      <c r="G50" s="11" t="s">
        <v>15</v>
      </c>
      <c r="H50" s="11" t="s">
        <v>21</v>
      </c>
      <c r="I50" s="11" t="s">
        <v>22</v>
      </c>
      <c r="K50" s="11" t="s">
        <v>13</v>
      </c>
      <c r="L50" s="11" t="s">
        <v>9</v>
      </c>
      <c r="M50" s="11" t="s">
        <v>17</v>
      </c>
      <c r="N50" s="11" t="s">
        <v>16</v>
      </c>
      <c r="O50" s="12" t="s">
        <v>18</v>
      </c>
      <c r="P50" s="11" t="s">
        <v>27</v>
      </c>
      <c r="Q50" s="12" t="s">
        <v>24</v>
      </c>
      <c r="R50" s="13" t="s">
        <v>10</v>
      </c>
    </row>
    <row r="51" spans="1:18" x14ac:dyDescent="0.15">
      <c r="A51" s="11">
        <v>1</v>
      </c>
      <c r="B51" s="11">
        <f>[20]PARS_syn_stat_SNPs!B2</f>
        <v>5691</v>
      </c>
      <c r="C51" s="11">
        <f>[21]PARS_syn_stat_gene!B2</f>
        <v>1839</v>
      </c>
      <c r="D51" s="11">
        <f>[22]PARS_syn_stat_stem!B2</f>
        <v>3346</v>
      </c>
      <c r="E51" s="11">
        <f>[23]PARS_syn_stat_loop!B2</f>
        <v>2345</v>
      </c>
      <c r="F51" s="3">
        <f>[24]PARS_syn_stat_stem_AT_GC!B2</f>
        <v>1490</v>
      </c>
      <c r="G51" s="11">
        <f>[25]PARS_syn_stat_loop_AT_GC!B2</f>
        <v>1255</v>
      </c>
      <c r="H51" s="3">
        <f>[26]PARS_syn_stat_stem_GC_AT!B2</f>
        <v>1652</v>
      </c>
      <c r="I51" s="3">
        <f>[27]PARS_syn_stat_loop_GC_AT!B2</f>
        <v>953</v>
      </c>
      <c r="K51" s="20">
        <v>1</v>
      </c>
      <c r="L51" s="11" t="s">
        <v>11</v>
      </c>
      <c r="M51" s="11">
        <f>[28]PARS_syn_stat_chi_square!B2</f>
        <v>1490</v>
      </c>
      <c r="N51" s="11">
        <f>[28]PARS_syn_stat_chi_square!C2</f>
        <v>1652</v>
      </c>
      <c r="O51" s="12">
        <f>[28]PARS_syn_stat_chi_square!D2</f>
        <v>0.47422024188415002</v>
      </c>
      <c r="P51" s="12">
        <f>N51/(M51+N51)</f>
        <v>0.52577975811584976</v>
      </c>
      <c r="Q51" s="18">
        <f>[28]PARS_syn_stat_chi_square!E3</f>
        <v>46.0267676721109</v>
      </c>
      <c r="R51" s="19">
        <f>[28]PARS_syn_stat_chi_square!F3</f>
        <v>1.1664999999999999E-11</v>
      </c>
    </row>
    <row r="52" spans="1:18" x14ac:dyDescent="0.15">
      <c r="A52" s="11">
        <v>2</v>
      </c>
      <c r="B52" s="11">
        <f>[20]PARS_syn_stat_SNPs!B3</f>
        <v>2864</v>
      </c>
      <c r="C52" s="11">
        <f>[21]PARS_syn_stat_gene!B3</f>
        <v>1325</v>
      </c>
      <c r="D52" s="11">
        <f>[22]PARS_syn_stat_stem!B3</f>
        <v>1693</v>
      </c>
      <c r="E52" s="11">
        <f>[23]PARS_syn_stat_loop!B3</f>
        <v>1171</v>
      </c>
      <c r="F52" s="3">
        <f>[24]PARS_syn_stat_stem_AT_GC!B3</f>
        <v>842</v>
      </c>
      <c r="G52" s="11">
        <f>[25]PARS_syn_stat_loop_AT_GC!B3</f>
        <v>645</v>
      </c>
      <c r="H52" s="3">
        <f>[26]PARS_syn_stat_stem_GC_AT!B3</f>
        <v>758</v>
      </c>
      <c r="I52" s="3">
        <f>[27]PARS_syn_stat_loop_GC_AT!B3</f>
        <v>457</v>
      </c>
      <c r="K52" s="20"/>
      <c r="L52" s="11" t="s">
        <v>12</v>
      </c>
      <c r="M52" s="11">
        <f>[28]PARS_syn_stat_chi_square!B3</f>
        <v>1255</v>
      </c>
      <c r="N52" s="11">
        <f>[28]PARS_syn_stat_chi_square!C3</f>
        <v>953</v>
      </c>
      <c r="O52" s="12">
        <f>[28]PARS_syn_stat_chi_square!D3</f>
        <v>0.56838768115941996</v>
      </c>
      <c r="P52" s="12">
        <f t="shared" ref="P52:P62" si="10">N52/(M52+N52)</f>
        <v>0.43161231884057971</v>
      </c>
      <c r="Q52" s="18"/>
      <c r="R52" s="19"/>
    </row>
    <row r="53" spans="1:18" x14ac:dyDescent="0.15">
      <c r="A53" s="11">
        <v>3</v>
      </c>
      <c r="B53" s="11">
        <f>[20]PARS_syn_stat_SNPs!B4</f>
        <v>2590</v>
      </c>
      <c r="C53" s="11">
        <f>[21]PARS_syn_stat_gene!B4</f>
        <v>1164</v>
      </c>
      <c r="D53" s="11">
        <f>[22]PARS_syn_stat_stem!B4</f>
        <v>1494</v>
      </c>
      <c r="E53" s="11">
        <f>[23]PARS_syn_stat_loop!B4</f>
        <v>1096</v>
      </c>
      <c r="F53" s="3">
        <f>[24]PARS_syn_stat_stem_AT_GC!B4</f>
        <v>778</v>
      </c>
      <c r="G53" s="11">
        <f>[25]PARS_syn_stat_loop_AT_GC!B4</f>
        <v>591</v>
      </c>
      <c r="H53" s="3">
        <f>[26]PARS_syn_stat_stem_GC_AT!B4</f>
        <v>613</v>
      </c>
      <c r="I53" s="3">
        <f>[27]PARS_syn_stat_loop_GC_AT!B4</f>
        <v>450</v>
      </c>
      <c r="K53" s="20">
        <v>2</v>
      </c>
      <c r="L53" s="11" t="s">
        <v>11</v>
      </c>
      <c r="M53" s="11">
        <f>[28]PARS_syn_stat_chi_square!B4</f>
        <v>842</v>
      </c>
      <c r="N53" s="11">
        <f>[28]PARS_syn_stat_chi_square!C4</f>
        <v>758</v>
      </c>
      <c r="O53" s="12">
        <f>[28]PARS_syn_stat_chi_square!D4</f>
        <v>0.52625</v>
      </c>
      <c r="P53" s="12">
        <f t="shared" si="10"/>
        <v>0.47375</v>
      </c>
      <c r="Q53" s="18">
        <f>[28]PARS_syn_stat_chi_square!E5</f>
        <v>9.1945709952849395</v>
      </c>
      <c r="R53" s="19">
        <f>[28]PARS_syn_stat_chi_square!F5</f>
        <v>2.4272999999999999E-3</v>
      </c>
    </row>
    <row r="54" spans="1:18" x14ac:dyDescent="0.15">
      <c r="A54" s="11">
        <v>4</v>
      </c>
      <c r="B54" s="11">
        <f>[20]PARS_syn_stat_SNPs!B5</f>
        <v>2320</v>
      </c>
      <c r="C54" s="11">
        <f>[21]PARS_syn_stat_gene!B5</f>
        <v>1126</v>
      </c>
      <c r="D54" s="11">
        <f>[22]PARS_syn_stat_stem!B5</f>
        <v>1422</v>
      </c>
      <c r="E54" s="11">
        <f>[23]PARS_syn_stat_loop!B5</f>
        <v>898</v>
      </c>
      <c r="F54" s="3">
        <f>[24]PARS_syn_stat_stem_AT_GC!B5</f>
        <v>794</v>
      </c>
      <c r="G54" s="11">
        <f>[25]PARS_syn_stat_loop_AT_GC!B5</f>
        <v>445</v>
      </c>
      <c r="H54" s="3">
        <f>[26]PARS_syn_stat_stem_GC_AT!B5</f>
        <v>552</v>
      </c>
      <c r="I54" s="3">
        <f>[27]PARS_syn_stat_loop_GC_AT!B5</f>
        <v>407</v>
      </c>
      <c r="K54" s="20"/>
      <c r="L54" s="11" t="s">
        <v>12</v>
      </c>
      <c r="M54" s="11">
        <f>[28]PARS_syn_stat_chi_square!B5</f>
        <v>645</v>
      </c>
      <c r="N54" s="11">
        <f>[28]PARS_syn_stat_chi_square!C5</f>
        <v>457</v>
      </c>
      <c r="O54" s="12">
        <f>[28]PARS_syn_stat_chi_square!D5</f>
        <v>0.58529945553538998</v>
      </c>
      <c r="P54" s="12">
        <f t="shared" si="10"/>
        <v>0.4147005444646098</v>
      </c>
      <c r="Q54" s="18"/>
      <c r="R54" s="19"/>
    </row>
    <row r="55" spans="1:18" x14ac:dyDescent="0.15">
      <c r="A55" s="11">
        <v>5</v>
      </c>
      <c r="B55" s="11">
        <f>[20]PARS_syn_stat_SNPs!B6</f>
        <v>1831</v>
      </c>
      <c r="C55" s="11">
        <f>[21]PARS_syn_stat_gene!B6</f>
        <v>963</v>
      </c>
      <c r="D55" s="11">
        <f>[22]PARS_syn_stat_stem!B6</f>
        <v>1105</v>
      </c>
      <c r="E55" s="11">
        <f>[23]PARS_syn_stat_loop!B6</f>
        <v>726</v>
      </c>
      <c r="F55" s="3">
        <f>[24]PARS_syn_stat_stem_AT_GC!B6</f>
        <v>662</v>
      </c>
      <c r="G55" s="11">
        <f>[25]PARS_syn_stat_loop_AT_GC!B6</f>
        <v>338</v>
      </c>
      <c r="H55" s="3">
        <f>[26]PARS_syn_stat_stem_GC_AT!B6</f>
        <v>382</v>
      </c>
      <c r="I55" s="3">
        <f>[27]PARS_syn_stat_loop_GC_AT!B6</f>
        <v>355</v>
      </c>
      <c r="J55" s="3"/>
      <c r="K55" s="20">
        <v>3</v>
      </c>
      <c r="L55" s="11" t="s">
        <v>11</v>
      </c>
      <c r="M55" s="11">
        <f>[28]PARS_syn_stat_chi_square!B6</f>
        <v>778</v>
      </c>
      <c r="N55" s="11">
        <f>[28]PARS_syn_stat_chi_square!C6</f>
        <v>613</v>
      </c>
      <c r="O55" s="12">
        <f>[28]PARS_syn_stat_chi_square!D6</f>
        <v>0.559309849029475</v>
      </c>
      <c r="P55" s="12">
        <f t="shared" si="10"/>
        <v>0.44069015097052483</v>
      </c>
      <c r="Q55" s="18">
        <f>[28]PARS_syn_stat_chi_square!E7</f>
        <v>0.17130004886814801</v>
      </c>
      <c r="R55" s="19">
        <f>[28]PARS_syn_stat_chi_square!F7</f>
        <v>0.67896000000000001</v>
      </c>
    </row>
    <row r="56" spans="1:18" x14ac:dyDescent="0.15">
      <c r="A56" s="11">
        <v>6</v>
      </c>
      <c r="B56" s="11">
        <f>[20]PARS_syn_stat_SNPs!B7</f>
        <v>1919</v>
      </c>
      <c r="C56" s="11">
        <f>[21]PARS_syn_stat_gene!B7</f>
        <v>1058</v>
      </c>
      <c r="D56" s="11">
        <f>[22]PARS_syn_stat_stem!B7</f>
        <v>1167</v>
      </c>
      <c r="E56" s="11">
        <f>[23]PARS_syn_stat_loop!B7</f>
        <v>752</v>
      </c>
      <c r="F56" s="3">
        <f>[24]PARS_syn_stat_stem_AT_GC!B7</f>
        <v>734</v>
      </c>
      <c r="G56" s="11">
        <f>[25]PARS_syn_stat_loop_AT_GC!B7</f>
        <v>406</v>
      </c>
      <c r="H56" s="3">
        <f>[26]PARS_syn_stat_stem_GC_AT!B7</f>
        <v>389</v>
      </c>
      <c r="I56" s="3">
        <f>[27]PARS_syn_stat_loop_GC_AT!B7</f>
        <v>315</v>
      </c>
      <c r="J56" s="3"/>
      <c r="K56" s="20"/>
      <c r="L56" s="11" t="s">
        <v>12</v>
      </c>
      <c r="M56" s="11">
        <f>[28]PARS_syn_stat_chi_square!B7</f>
        <v>591</v>
      </c>
      <c r="N56" s="11">
        <f>[28]PARS_syn_stat_chi_square!C7</f>
        <v>450</v>
      </c>
      <c r="O56" s="12">
        <f>[28]PARS_syn_stat_chi_square!D7</f>
        <v>0.56772334293948101</v>
      </c>
      <c r="P56" s="12">
        <f t="shared" si="10"/>
        <v>0.43227665706051871</v>
      </c>
      <c r="Q56" s="18"/>
      <c r="R56" s="19"/>
    </row>
    <row r="57" spans="1:18" x14ac:dyDescent="0.15">
      <c r="A57" s="11" t="s">
        <v>41</v>
      </c>
      <c r="D57" s="11">
        <f>SUM(D51:D56)</f>
        <v>10227</v>
      </c>
      <c r="E57" s="11">
        <f t="shared" ref="E57" si="11">SUM(E51:E56)</f>
        <v>6988</v>
      </c>
      <c r="F57" s="11">
        <f t="shared" ref="F57" si="12">SUM(F51:F56)</f>
        <v>5300</v>
      </c>
      <c r="G57" s="11">
        <f t="shared" ref="G57" si="13">SUM(G51:G56)</f>
        <v>3680</v>
      </c>
      <c r="H57" s="11">
        <f t="shared" ref="H57" si="14">SUM(H51:H56)</f>
        <v>4346</v>
      </c>
      <c r="I57" s="11">
        <f t="shared" ref="I57" si="15">SUM(I51:I56)</f>
        <v>2937</v>
      </c>
      <c r="J57" s="3"/>
      <c r="K57" s="20">
        <v>4</v>
      </c>
      <c r="L57" s="11" t="s">
        <v>11</v>
      </c>
      <c r="M57" s="11">
        <f>[28]PARS_syn_stat_chi_square!B8</f>
        <v>794</v>
      </c>
      <c r="N57" s="11">
        <f>[28]PARS_syn_stat_chi_square!C8</f>
        <v>552</v>
      </c>
      <c r="O57" s="12">
        <f>[28]PARS_syn_stat_chi_square!D8</f>
        <v>0.58989598811292698</v>
      </c>
      <c r="P57" s="12">
        <f t="shared" si="10"/>
        <v>0.41010401188707279</v>
      </c>
      <c r="Q57" s="18">
        <f>[28]PARS_syn_stat_chi_square!E9</f>
        <v>9.6930005697834094</v>
      </c>
      <c r="R57" s="19">
        <f>[28]PARS_syn_stat_chi_square!F9</f>
        <v>1.8496999999999999E-3</v>
      </c>
    </row>
    <row r="58" spans="1:18" x14ac:dyDescent="0.15">
      <c r="F58" s="3"/>
      <c r="H58" s="3"/>
      <c r="I58" s="3"/>
      <c r="J58" s="3"/>
      <c r="K58" s="20"/>
      <c r="L58" s="11" t="s">
        <v>12</v>
      </c>
      <c r="M58" s="11">
        <f>[28]PARS_syn_stat_chi_square!B9</f>
        <v>445</v>
      </c>
      <c r="N58" s="11">
        <f>[28]PARS_syn_stat_chi_square!C9</f>
        <v>407</v>
      </c>
      <c r="O58" s="12">
        <f>[28]PARS_syn_stat_chi_square!D9</f>
        <v>0.52230046948356801</v>
      </c>
      <c r="P58" s="12">
        <f t="shared" si="10"/>
        <v>0.47769953051643194</v>
      </c>
      <c r="Q58" s="18"/>
      <c r="R58" s="19"/>
    </row>
    <row r="59" spans="1:18" x14ac:dyDescent="0.15">
      <c r="F59" s="3"/>
      <c r="H59" s="3"/>
      <c r="I59" s="3"/>
      <c r="J59" s="3"/>
      <c r="K59" s="20">
        <v>5</v>
      </c>
      <c r="L59" s="11" t="s">
        <v>11</v>
      </c>
      <c r="M59" s="11">
        <f>[28]PARS_syn_stat_chi_square!B10</f>
        <v>662</v>
      </c>
      <c r="N59" s="11">
        <f>[28]PARS_syn_stat_chi_square!C10</f>
        <v>382</v>
      </c>
      <c r="O59" s="12">
        <f>[28]PARS_syn_stat_chi_square!D10</f>
        <v>0.63409961685823801</v>
      </c>
      <c r="P59" s="12">
        <f t="shared" si="10"/>
        <v>0.36590038314176243</v>
      </c>
      <c r="Q59" s="18">
        <f>[28]PARS_syn_stat_chi_square!E11</f>
        <v>36.529296152264003</v>
      </c>
      <c r="R59" s="19">
        <f>[28]PARS_syn_stat_chi_square!F11</f>
        <v>1.5038999999999999E-9</v>
      </c>
    </row>
    <row r="60" spans="1:18" x14ac:dyDescent="0.15">
      <c r="A60" s="11" t="s">
        <v>13</v>
      </c>
      <c r="D60" s="11" t="s">
        <v>8</v>
      </c>
      <c r="E60" s="11" t="s">
        <v>19</v>
      </c>
      <c r="F60" s="11" t="s">
        <v>14</v>
      </c>
      <c r="G60" s="11" t="s">
        <v>15</v>
      </c>
      <c r="H60" s="11" t="s">
        <v>21</v>
      </c>
      <c r="I60" s="11" t="s">
        <v>22</v>
      </c>
      <c r="J60" s="3"/>
      <c r="K60" s="20"/>
      <c r="L60" s="11" t="s">
        <v>12</v>
      </c>
      <c r="M60" s="11">
        <f>[28]PARS_syn_stat_chi_square!B11</f>
        <v>338</v>
      </c>
      <c r="N60" s="11">
        <f>[28]PARS_syn_stat_chi_square!C11</f>
        <v>355</v>
      </c>
      <c r="O60" s="12">
        <f>[28]PARS_syn_stat_chi_square!D11</f>
        <v>0.48773448773448802</v>
      </c>
      <c r="P60" s="12">
        <f t="shared" si="10"/>
        <v>0.51226551226551231</v>
      </c>
      <c r="Q60" s="18"/>
      <c r="R60" s="19"/>
    </row>
    <row r="61" spans="1:18" x14ac:dyDescent="0.15">
      <c r="A61" s="11">
        <v>1</v>
      </c>
      <c r="D61" s="11">
        <f t="shared" ref="D61:I66" si="16">D51/D$57</f>
        <v>0.32717316906228611</v>
      </c>
      <c r="E61" s="11">
        <f t="shared" si="16"/>
        <v>0.33557527189467656</v>
      </c>
      <c r="F61" s="11">
        <f t="shared" si="16"/>
        <v>0.28113207547169811</v>
      </c>
      <c r="G61" s="11">
        <f t="shared" si="16"/>
        <v>0.34103260869565216</v>
      </c>
      <c r="H61" s="11">
        <f t="shared" si="16"/>
        <v>0.38011965025310629</v>
      </c>
      <c r="I61" s="11">
        <f t="shared" si="16"/>
        <v>0.32448076268300985</v>
      </c>
      <c r="J61" s="3"/>
      <c r="K61" s="20">
        <v>6</v>
      </c>
      <c r="L61" s="11" t="s">
        <v>11</v>
      </c>
      <c r="M61" s="11">
        <f>[28]PARS_syn_stat_chi_square!B12</f>
        <v>734</v>
      </c>
      <c r="N61" s="11">
        <f>[28]PARS_syn_stat_chi_square!C12</f>
        <v>389</v>
      </c>
      <c r="O61" s="12">
        <f>[28]PARS_syn_stat_chi_square!D12</f>
        <v>0.65360641139804099</v>
      </c>
      <c r="P61" s="12">
        <f t="shared" si="10"/>
        <v>0.34639358860195901</v>
      </c>
      <c r="Q61" s="18">
        <f>[28]PARS_syn_stat_chi_square!E13</f>
        <v>15.2367342609624</v>
      </c>
      <c r="R61" s="19">
        <f>[28]PARS_syn_stat_chi_square!F13</f>
        <v>9.4840999999999995E-5</v>
      </c>
    </row>
    <row r="62" spans="1:18" x14ac:dyDescent="0.15">
      <c r="A62" s="11">
        <v>2</v>
      </c>
      <c r="D62" s="11">
        <f t="shared" si="16"/>
        <v>0.16554219223623742</v>
      </c>
      <c r="E62" s="11">
        <f t="shared" si="16"/>
        <v>0.16757298225529479</v>
      </c>
      <c r="F62" s="11">
        <f t="shared" si="16"/>
        <v>0.1588679245283019</v>
      </c>
      <c r="G62" s="11">
        <f t="shared" si="16"/>
        <v>0.17527173913043478</v>
      </c>
      <c r="H62" s="11">
        <f t="shared" si="16"/>
        <v>0.17441325356649792</v>
      </c>
      <c r="I62" s="11">
        <f t="shared" si="16"/>
        <v>0.15560095335376234</v>
      </c>
      <c r="J62" s="3"/>
      <c r="K62" s="20"/>
      <c r="L62" s="11" t="s">
        <v>12</v>
      </c>
      <c r="M62" s="11">
        <f>[28]PARS_syn_stat_chi_square!B13</f>
        <v>406</v>
      </c>
      <c r="N62" s="11">
        <f>[28]PARS_syn_stat_chi_square!C13</f>
        <v>315</v>
      </c>
      <c r="O62" s="12">
        <f>[28]PARS_syn_stat_chi_square!D13</f>
        <v>0.56310679611650505</v>
      </c>
      <c r="P62" s="12">
        <f t="shared" si="10"/>
        <v>0.43689320388349512</v>
      </c>
      <c r="Q62" s="18"/>
      <c r="R62" s="19"/>
    </row>
    <row r="63" spans="1:18" x14ac:dyDescent="0.15">
      <c r="A63" s="11">
        <v>3</v>
      </c>
      <c r="D63" s="11">
        <f t="shared" si="16"/>
        <v>0.14608389557054854</v>
      </c>
      <c r="E63" s="11">
        <f t="shared" si="16"/>
        <v>0.15684029765311963</v>
      </c>
      <c r="F63" s="11">
        <f t="shared" si="16"/>
        <v>0.14679245283018869</v>
      </c>
      <c r="G63" s="11">
        <f t="shared" si="16"/>
        <v>0.16059782608695652</v>
      </c>
      <c r="H63" s="11">
        <f t="shared" si="16"/>
        <v>0.14104924068108607</v>
      </c>
      <c r="I63" s="11">
        <f t="shared" si="16"/>
        <v>0.15321756894790603</v>
      </c>
      <c r="J63" s="3"/>
      <c r="L63" s="15"/>
      <c r="M63" s="15"/>
      <c r="N63" s="15"/>
      <c r="O63" s="15"/>
      <c r="P63" s="15"/>
      <c r="Q63" s="15"/>
      <c r="R63" s="15"/>
    </row>
    <row r="64" spans="1:18" x14ac:dyDescent="0.15">
      <c r="A64" s="11">
        <v>4</v>
      </c>
      <c r="D64" s="11">
        <f t="shared" si="16"/>
        <v>0.13904370783220885</v>
      </c>
      <c r="E64" s="11">
        <f t="shared" si="16"/>
        <v>0.12850601030337722</v>
      </c>
      <c r="F64" s="11">
        <f t="shared" si="16"/>
        <v>0.14981132075471698</v>
      </c>
      <c r="G64" s="11">
        <f t="shared" si="16"/>
        <v>0.12092391304347826</v>
      </c>
      <c r="H64" s="11">
        <f t="shared" si="16"/>
        <v>0.12701334560515418</v>
      </c>
      <c r="I64" s="11">
        <f t="shared" si="16"/>
        <v>0.13857677902621723</v>
      </c>
      <c r="J64" s="3"/>
      <c r="L64" s="15"/>
      <c r="M64" s="15"/>
      <c r="N64" s="15"/>
      <c r="O64" s="15"/>
      <c r="P64" s="15"/>
      <c r="Q64" s="15"/>
      <c r="R64" s="15"/>
    </row>
    <row r="65" spans="1:18" x14ac:dyDescent="0.15">
      <c r="A65" s="11">
        <v>5</v>
      </c>
      <c r="D65" s="11">
        <f t="shared" si="16"/>
        <v>0.10804732570646329</v>
      </c>
      <c r="E65" s="11">
        <f t="shared" si="16"/>
        <v>0.10389238694905552</v>
      </c>
      <c r="F65" s="11">
        <f t="shared" si="16"/>
        <v>0.12490566037735849</v>
      </c>
      <c r="G65" s="11">
        <f t="shared" si="16"/>
        <v>9.1847826086956519E-2</v>
      </c>
      <c r="H65" s="11">
        <f t="shared" si="16"/>
        <v>8.7896916705016107E-2</v>
      </c>
      <c r="I65" s="11">
        <f t="shared" si="16"/>
        <v>0.12087163772557032</v>
      </c>
      <c r="L65" s="15"/>
      <c r="M65" s="15"/>
      <c r="N65" s="15"/>
      <c r="O65" s="15"/>
      <c r="P65" s="15"/>
      <c r="Q65" s="15"/>
      <c r="R65" s="15"/>
    </row>
    <row r="66" spans="1:18" x14ac:dyDescent="0.15">
      <c r="A66" s="11">
        <v>6</v>
      </c>
      <c r="D66" s="11">
        <f t="shared" si="16"/>
        <v>0.11410970959225579</v>
      </c>
      <c r="E66" s="11">
        <f t="shared" si="16"/>
        <v>0.10761305094447625</v>
      </c>
      <c r="F66" s="11">
        <f t="shared" si="16"/>
        <v>0.13849056603773585</v>
      </c>
      <c r="G66" s="11">
        <f t="shared" si="16"/>
        <v>0.11032608695652174</v>
      </c>
      <c r="H66" s="11">
        <f t="shared" si="16"/>
        <v>8.9507593189139437E-2</v>
      </c>
      <c r="I66" s="11">
        <f t="shared" si="16"/>
        <v>0.10725229826353422</v>
      </c>
    </row>
    <row r="73" spans="1:18" x14ac:dyDescent="0.15">
      <c r="A73" s="14" t="s">
        <v>45</v>
      </c>
    </row>
    <row r="74" spans="1:18" x14ac:dyDescent="0.15">
      <c r="A74" s="11" t="s">
        <v>13</v>
      </c>
      <c r="B74" s="11" t="s">
        <v>5</v>
      </c>
      <c r="C74" s="11" t="s">
        <v>6</v>
      </c>
      <c r="D74" s="11" t="s">
        <v>8</v>
      </c>
      <c r="E74" s="11" t="s">
        <v>19</v>
      </c>
      <c r="F74" s="11" t="s">
        <v>14</v>
      </c>
      <c r="G74" s="11" t="s">
        <v>15</v>
      </c>
      <c r="H74" s="11" t="s">
        <v>21</v>
      </c>
      <c r="I74" s="11" t="s">
        <v>22</v>
      </c>
      <c r="K74" s="11" t="s">
        <v>13</v>
      </c>
      <c r="L74" s="11" t="s">
        <v>9</v>
      </c>
      <c r="M74" s="11" t="s">
        <v>17</v>
      </c>
      <c r="N74" s="11" t="s">
        <v>16</v>
      </c>
      <c r="O74" s="12" t="s">
        <v>18</v>
      </c>
      <c r="P74" s="11" t="s">
        <v>27</v>
      </c>
      <c r="Q74" s="12" t="s">
        <v>24</v>
      </c>
      <c r="R74" s="13" t="s">
        <v>10</v>
      </c>
    </row>
    <row r="75" spans="1:18" x14ac:dyDescent="0.15">
      <c r="A75" s="11">
        <v>1</v>
      </c>
      <c r="B75" s="11">
        <f>[29]PARS_nsy_stat_SNPs!B2</f>
        <v>3840</v>
      </c>
      <c r="C75" s="11">
        <f>[30]PARS_nsy_stat_gene!B2</f>
        <v>1595</v>
      </c>
      <c r="D75" s="11">
        <f>[31]PARS_nsy_stat_stem!B2</f>
        <v>2301</v>
      </c>
      <c r="E75" s="11">
        <f>[32]PARS_nsy_stat_loop!B2</f>
        <v>1539</v>
      </c>
      <c r="F75" s="3">
        <f>[33]PARS_nsy_stat_stem_AT_GC!B2</f>
        <v>707</v>
      </c>
      <c r="G75" s="11">
        <f>[34]PARS_nsy_stat_loop_AT_GC!B2</f>
        <v>700</v>
      </c>
      <c r="H75" s="3">
        <f>[35]PARS_nsy_stat_stem_GC_AT!B2</f>
        <v>1235</v>
      </c>
      <c r="I75" s="3">
        <f>[36]PARS_nsy_stat_loop_GC_AT!B2</f>
        <v>582</v>
      </c>
      <c r="K75" s="20">
        <v>1</v>
      </c>
      <c r="L75" s="11" t="s">
        <v>11</v>
      </c>
      <c r="M75" s="11">
        <f>[37]PARS_nsy_stat_chi_square!B2</f>
        <v>707</v>
      </c>
      <c r="N75" s="11">
        <f>[37]PARS_nsy_stat_chi_square!C2</f>
        <v>1235</v>
      </c>
      <c r="O75" s="12">
        <f>[37]PARS_nsy_stat_chi_square!D2</f>
        <v>0.36405767250257498</v>
      </c>
      <c r="P75" s="12">
        <f>N75/(M75+N75)</f>
        <v>0.6359423274974253</v>
      </c>
      <c r="Q75" s="18">
        <f>[37]PARS_nsy_stat_chi_square!E3</f>
        <v>103.95730517694901</v>
      </c>
      <c r="R75" s="19">
        <f>[37]PARS_nsy_stat_chi_square!F3</f>
        <v>2.0672E-24</v>
      </c>
    </row>
    <row r="76" spans="1:18" x14ac:dyDescent="0.15">
      <c r="A76" s="11">
        <v>2</v>
      </c>
      <c r="B76" s="11">
        <f>[29]PARS_nsy_stat_SNPs!B3</f>
        <v>1220</v>
      </c>
      <c r="C76" s="11">
        <f>[30]PARS_nsy_stat_gene!B3</f>
        <v>759</v>
      </c>
      <c r="D76" s="11">
        <f>[31]PARS_nsy_stat_stem!B3</f>
        <v>745</v>
      </c>
      <c r="E76" s="11">
        <f>[32]PARS_nsy_stat_loop!B3</f>
        <v>475</v>
      </c>
      <c r="F76" s="3">
        <f>[33]PARS_nsy_stat_stem_AT_GC!B3</f>
        <v>277</v>
      </c>
      <c r="G76" s="11">
        <f>[34]PARS_nsy_stat_loop_AT_GC!B3</f>
        <v>217</v>
      </c>
      <c r="H76" s="3">
        <f>[35]PARS_nsy_stat_stem_GC_AT!B3</f>
        <v>356</v>
      </c>
      <c r="I76" s="3">
        <f>[36]PARS_nsy_stat_loop_GC_AT!B3</f>
        <v>186</v>
      </c>
      <c r="K76" s="20"/>
      <c r="L76" s="11" t="s">
        <v>12</v>
      </c>
      <c r="M76" s="11">
        <f>[37]PARS_nsy_stat_chi_square!B3</f>
        <v>700</v>
      </c>
      <c r="N76" s="11">
        <f>[37]PARS_nsy_stat_chi_square!C3</f>
        <v>582</v>
      </c>
      <c r="O76" s="12">
        <f>[37]PARS_nsy_stat_chi_square!D3</f>
        <v>0.54602184087363503</v>
      </c>
      <c r="P76" s="12">
        <f t="shared" ref="P76:P86" si="17">N76/(M76+N76)</f>
        <v>0.45397815912636508</v>
      </c>
      <c r="Q76" s="18"/>
      <c r="R76" s="19"/>
    </row>
    <row r="77" spans="1:18" x14ac:dyDescent="0.15">
      <c r="A77" s="11">
        <v>3</v>
      </c>
      <c r="B77" s="11">
        <f>[29]PARS_nsy_stat_SNPs!B4</f>
        <v>841</v>
      </c>
      <c r="C77" s="11">
        <f>[30]PARS_nsy_stat_gene!B4</f>
        <v>544</v>
      </c>
      <c r="D77" s="11">
        <f>[31]PARS_nsy_stat_stem!B4</f>
        <v>481</v>
      </c>
      <c r="E77" s="11">
        <f>[32]PARS_nsy_stat_loop!B4</f>
        <v>360</v>
      </c>
      <c r="F77" s="3">
        <f>[33]PARS_nsy_stat_stem_AT_GC!B4</f>
        <v>208</v>
      </c>
      <c r="G77" s="11">
        <f>[34]PARS_nsy_stat_loop_AT_GC!B4</f>
        <v>160</v>
      </c>
      <c r="H77" s="3">
        <f>[35]PARS_nsy_stat_stem_GC_AT!B4</f>
        <v>212</v>
      </c>
      <c r="I77" s="3">
        <f>[36]PARS_nsy_stat_loop_GC_AT!B4</f>
        <v>149</v>
      </c>
      <c r="K77" s="20">
        <v>2</v>
      </c>
      <c r="L77" s="11" t="s">
        <v>11</v>
      </c>
      <c r="M77" s="11">
        <f>[37]PARS_nsy_stat_chi_square!B4</f>
        <v>277</v>
      </c>
      <c r="N77" s="11">
        <f>[37]PARS_nsy_stat_chi_square!C4</f>
        <v>356</v>
      </c>
      <c r="O77" s="12">
        <f>[37]PARS_nsy_stat_chi_square!D4</f>
        <v>0.43759873617693501</v>
      </c>
      <c r="P77" s="12">
        <f t="shared" si="17"/>
        <v>0.56240126382306477</v>
      </c>
      <c r="Q77" s="18">
        <f>[37]PARS_nsy_stat_chi_square!E5</f>
        <v>10.0416328013021</v>
      </c>
      <c r="R77" s="19">
        <f>[37]PARS_nsy_stat_chi_square!F5</f>
        <v>1.5303999999999999E-3</v>
      </c>
    </row>
    <row r="78" spans="1:18" x14ac:dyDescent="0.15">
      <c r="A78" s="11">
        <v>4</v>
      </c>
      <c r="B78" s="11">
        <f>[29]PARS_nsy_stat_SNPs!B5</f>
        <v>682</v>
      </c>
      <c r="C78" s="11">
        <f>[30]PARS_nsy_stat_gene!B5</f>
        <v>489</v>
      </c>
      <c r="D78" s="11">
        <f>[31]PARS_nsy_stat_stem!B5</f>
        <v>404</v>
      </c>
      <c r="E78" s="11">
        <f>[32]PARS_nsy_stat_loop!B5</f>
        <v>278</v>
      </c>
      <c r="F78" s="3">
        <f>[33]PARS_nsy_stat_stem_AT_GC!B5</f>
        <v>193</v>
      </c>
      <c r="G78" s="11">
        <f>[34]PARS_nsy_stat_loop_AT_GC!B5</f>
        <v>112</v>
      </c>
      <c r="H78" s="3">
        <f>[35]PARS_nsy_stat_stem_GC_AT!B5</f>
        <v>150</v>
      </c>
      <c r="I78" s="3">
        <f>[36]PARS_nsy_stat_loop_GC_AT!B5</f>
        <v>123</v>
      </c>
      <c r="K78" s="20"/>
      <c r="L78" s="11" t="s">
        <v>12</v>
      </c>
      <c r="M78" s="11">
        <f>[37]PARS_nsy_stat_chi_square!B5</f>
        <v>217</v>
      </c>
      <c r="N78" s="11">
        <f>[37]PARS_nsy_stat_chi_square!C5</f>
        <v>186</v>
      </c>
      <c r="O78" s="12">
        <f>[37]PARS_nsy_stat_chi_square!D5</f>
        <v>0.53846153846153799</v>
      </c>
      <c r="P78" s="12">
        <f t="shared" si="17"/>
        <v>0.46153846153846156</v>
      </c>
      <c r="Q78" s="18"/>
      <c r="R78" s="19"/>
    </row>
    <row r="79" spans="1:18" x14ac:dyDescent="0.15">
      <c r="A79" s="11">
        <v>5</v>
      </c>
      <c r="B79" s="11">
        <f>[29]PARS_nsy_stat_SNPs!B6</f>
        <v>436</v>
      </c>
      <c r="C79" s="11">
        <f>[30]PARS_nsy_stat_gene!B6</f>
        <v>320</v>
      </c>
      <c r="D79" s="11">
        <f>[31]PARS_nsy_stat_stem!B6</f>
        <v>268</v>
      </c>
      <c r="E79" s="11">
        <f>[32]PARS_nsy_stat_loop!B6</f>
        <v>168</v>
      </c>
      <c r="F79" s="3">
        <f>[33]PARS_nsy_stat_stem_AT_GC!B6</f>
        <v>142</v>
      </c>
      <c r="G79" s="11">
        <f>[34]PARS_nsy_stat_loop_AT_GC!B6</f>
        <v>58</v>
      </c>
      <c r="H79" s="3">
        <f>[35]PARS_nsy_stat_stem_GC_AT!B6</f>
        <v>87</v>
      </c>
      <c r="I79" s="3">
        <f>[36]PARS_nsy_stat_loop_GC_AT!B6</f>
        <v>86</v>
      </c>
      <c r="K79" s="20">
        <v>3</v>
      </c>
      <c r="L79" s="11" t="s">
        <v>11</v>
      </c>
      <c r="M79" s="11">
        <f>[37]PARS_nsy_stat_chi_square!B6</f>
        <v>208</v>
      </c>
      <c r="N79" s="11">
        <f>[37]PARS_nsy_stat_chi_square!C6</f>
        <v>212</v>
      </c>
      <c r="O79" s="12">
        <f>[37]PARS_nsy_stat_chi_square!D6</f>
        <v>0.49523809523809498</v>
      </c>
      <c r="P79" s="12">
        <f t="shared" si="17"/>
        <v>0.50476190476190474</v>
      </c>
      <c r="Q79" s="18">
        <f>[37]PARS_nsy_stat_chi_square!E7</f>
        <v>0.36249905829201501</v>
      </c>
      <c r="R79" s="19">
        <f>[37]PARS_nsy_stat_chi_square!F7</f>
        <v>0.54712000000000005</v>
      </c>
    </row>
    <row r="80" spans="1:18" x14ac:dyDescent="0.15">
      <c r="A80" s="11">
        <v>6</v>
      </c>
      <c r="B80" s="11">
        <f>[29]PARS_nsy_stat_SNPs!B7</f>
        <v>291</v>
      </c>
      <c r="C80" s="11">
        <f>[30]PARS_nsy_stat_gene!B7</f>
        <v>245</v>
      </c>
      <c r="D80" s="11">
        <f>[31]PARS_nsy_stat_stem!B7</f>
        <v>172</v>
      </c>
      <c r="E80" s="11">
        <f>[32]PARS_nsy_stat_loop!B7</f>
        <v>119</v>
      </c>
      <c r="F80" s="3">
        <f>[33]PARS_nsy_stat_stem_AT_GC!B7</f>
        <v>104</v>
      </c>
      <c r="G80" s="11">
        <f>[34]PARS_nsy_stat_loop_AT_GC!B7</f>
        <v>51</v>
      </c>
      <c r="H80" s="3">
        <f>[35]PARS_nsy_stat_stem_GC_AT!B7</f>
        <v>53</v>
      </c>
      <c r="I80" s="3">
        <f>[36]PARS_nsy_stat_loop_GC_AT!B7</f>
        <v>58</v>
      </c>
      <c r="K80" s="20"/>
      <c r="L80" s="11" t="s">
        <v>12</v>
      </c>
      <c r="M80" s="11">
        <f>[37]PARS_nsy_stat_chi_square!B7</f>
        <v>160</v>
      </c>
      <c r="N80" s="11">
        <f>[37]PARS_nsy_stat_chi_square!C7</f>
        <v>149</v>
      </c>
      <c r="O80" s="12">
        <f>[37]PARS_nsy_stat_chi_square!D7</f>
        <v>0.51779935275080902</v>
      </c>
      <c r="P80" s="12">
        <f t="shared" si="17"/>
        <v>0.48220064724919093</v>
      </c>
      <c r="Q80" s="18"/>
      <c r="R80" s="19"/>
    </row>
    <row r="81" spans="1:18" x14ac:dyDescent="0.15">
      <c r="A81" s="11" t="s">
        <v>41</v>
      </c>
      <c r="D81" s="11">
        <f>SUM(D75:D80)</f>
        <v>4371</v>
      </c>
      <c r="E81" s="11">
        <f t="shared" ref="E81" si="18">SUM(E75:E80)</f>
        <v>2939</v>
      </c>
      <c r="F81" s="11">
        <f t="shared" ref="F81" si="19">SUM(F75:F80)</f>
        <v>1631</v>
      </c>
      <c r="G81" s="11">
        <f t="shared" ref="G81" si="20">SUM(G75:G80)</f>
        <v>1298</v>
      </c>
      <c r="H81" s="11">
        <f t="shared" ref="H81" si="21">SUM(H75:H80)</f>
        <v>2093</v>
      </c>
      <c r="I81" s="11">
        <f t="shared" ref="I81" si="22">SUM(I75:I80)</f>
        <v>1184</v>
      </c>
      <c r="K81" s="20">
        <v>4</v>
      </c>
      <c r="L81" s="11" t="s">
        <v>11</v>
      </c>
      <c r="M81" s="11">
        <f>[37]PARS_nsy_stat_chi_square!B8</f>
        <v>193</v>
      </c>
      <c r="N81" s="11">
        <f>[37]PARS_nsy_stat_chi_square!C8</f>
        <v>150</v>
      </c>
      <c r="O81" s="12">
        <f>[37]PARS_nsy_stat_chi_square!D8</f>
        <v>0.56268221574344002</v>
      </c>
      <c r="P81" s="12">
        <f t="shared" si="17"/>
        <v>0.43731778425655976</v>
      </c>
      <c r="Q81" s="18">
        <f>[37]PARS_nsy_stat_chi_square!E9</f>
        <v>4.14664775262729</v>
      </c>
      <c r="R81" s="19">
        <f>[37]PARS_nsy_stat_chi_square!F9</f>
        <v>4.1716999999999997E-2</v>
      </c>
    </row>
    <row r="82" spans="1:18" x14ac:dyDescent="0.15">
      <c r="F82" s="3"/>
      <c r="H82" s="3"/>
      <c r="I82" s="3"/>
      <c r="K82" s="20"/>
      <c r="L82" s="11" t="s">
        <v>12</v>
      </c>
      <c r="M82" s="11">
        <f>[37]PARS_nsy_stat_chi_square!B9</f>
        <v>112</v>
      </c>
      <c r="N82" s="11">
        <f>[37]PARS_nsy_stat_chi_square!C9</f>
        <v>123</v>
      </c>
      <c r="O82" s="12">
        <f>[37]PARS_nsy_stat_chi_square!D9</f>
        <v>0.47659574468085097</v>
      </c>
      <c r="P82" s="12">
        <f t="shared" si="17"/>
        <v>0.52340425531914891</v>
      </c>
      <c r="Q82" s="18"/>
      <c r="R82" s="19"/>
    </row>
    <row r="83" spans="1:18" x14ac:dyDescent="0.15">
      <c r="F83" s="3"/>
      <c r="H83" s="3"/>
      <c r="I83" s="3"/>
      <c r="J83" s="3"/>
      <c r="K83" s="20">
        <v>5</v>
      </c>
      <c r="L83" s="11" t="s">
        <v>11</v>
      </c>
      <c r="M83" s="11">
        <f>[37]PARS_nsy_stat_chi_square!B10</f>
        <v>142</v>
      </c>
      <c r="N83" s="11">
        <f>[37]PARS_nsy_stat_chi_square!C10</f>
        <v>87</v>
      </c>
      <c r="O83" s="12">
        <f>[37]PARS_nsy_stat_chi_square!D10</f>
        <v>0.62008733624454104</v>
      </c>
      <c r="P83" s="12">
        <f t="shared" si="17"/>
        <v>0.37991266375545851</v>
      </c>
      <c r="Q83" s="18">
        <f>[37]PARS_nsy_stat_chi_square!E11</f>
        <v>16.787590473926699</v>
      </c>
      <c r="R83" s="19">
        <f>[37]PARS_nsy_stat_chi_square!F11</f>
        <v>4.1805999999999999E-5</v>
      </c>
    </row>
    <row r="84" spans="1:18" x14ac:dyDescent="0.15">
      <c r="A84" s="11" t="s">
        <v>13</v>
      </c>
      <c r="D84" s="11" t="s">
        <v>8</v>
      </c>
      <c r="E84" s="11" t="s">
        <v>19</v>
      </c>
      <c r="F84" s="11" t="s">
        <v>14</v>
      </c>
      <c r="G84" s="11" t="s">
        <v>15</v>
      </c>
      <c r="H84" s="11" t="s">
        <v>21</v>
      </c>
      <c r="I84" s="11" t="s">
        <v>22</v>
      </c>
      <c r="J84" s="3"/>
      <c r="K84" s="20"/>
      <c r="L84" s="11" t="s">
        <v>12</v>
      </c>
      <c r="M84" s="11">
        <f>[37]PARS_nsy_stat_chi_square!B11</f>
        <v>58</v>
      </c>
      <c r="N84" s="11">
        <f>[37]PARS_nsy_stat_chi_square!C11</f>
        <v>86</v>
      </c>
      <c r="O84" s="12">
        <f>[37]PARS_nsy_stat_chi_square!D11</f>
        <v>0.40277777777777801</v>
      </c>
      <c r="P84" s="12">
        <f t="shared" si="17"/>
        <v>0.59722222222222221</v>
      </c>
      <c r="Q84" s="18"/>
      <c r="R84" s="19"/>
    </row>
    <row r="85" spans="1:18" x14ac:dyDescent="0.15">
      <c r="A85" s="11">
        <v>1</v>
      </c>
      <c r="D85" s="11">
        <f>D75/D$81</f>
        <v>0.52642415923129715</v>
      </c>
      <c r="E85" s="11">
        <f t="shared" ref="E85:I85" si="23">E75/E$81</f>
        <v>0.52364749914937059</v>
      </c>
      <c r="F85" s="11">
        <f t="shared" si="23"/>
        <v>0.4334763948497854</v>
      </c>
      <c r="G85" s="11">
        <f t="shared" si="23"/>
        <v>0.53929121725731899</v>
      </c>
      <c r="H85" s="11">
        <f t="shared" si="23"/>
        <v>0.59006211180124224</v>
      </c>
      <c r="I85" s="11">
        <f t="shared" si="23"/>
        <v>0.49155405405405406</v>
      </c>
      <c r="J85" s="3"/>
      <c r="K85" s="20">
        <v>6</v>
      </c>
      <c r="L85" s="11" t="s">
        <v>11</v>
      </c>
      <c r="M85" s="11">
        <f>[37]PARS_nsy_stat_chi_square!B12</f>
        <v>104</v>
      </c>
      <c r="N85" s="11">
        <f>[37]PARS_nsy_stat_chi_square!C12</f>
        <v>53</v>
      </c>
      <c r="O85" s="12">
        <f>[37]PARS_nsy_stat_chi_square!D12</f>
        <v>0.66242038216560495</v>
      </c>
      <c r="P85" s="12">
        <f t="shared" si="17"/>
        <v>0.33757961783439489</v>
      </c>
      <c r="Q85" s="18">
        <f>[37]PARS_nsy_stat_chi_square!E13</f>
        <v>10.012174255902901</v>
      </c>
      <c r="R85" s="19">
        <f>[37]PARS_nsy_stat_chi_square!F13</f>
        <v>1.5551E-3</v>
      </c>
    </row>
    <row r="86" spans="1:18" x14ac:dyDescent="0.15">
      <c r="A86" s="11">
        <v>2</v>
      </c>
      <c r="D86" s="11">
        <f t="shared" ref="D86:I86" si="24">D76/D$81</f>
        <v>0.17044154655685198</v>
      </c>
      <c r="E86" s="11">
        <f t="shared" si="24"/>
        <v>0.16161959850289215</v>
      </c>
      <c r="F86" s="11">
        <f t="shared" si="24"/>
        <v>0.16983445738810546</v>
      </c>
      <c r="G86" s="11">
        <f t="shared" si="24"/>
        <v>0.16718027734976887</v>
      </c>
      <c r="H86" s="11">
        <f t="shared" si="24"/>
        <v>0.17009077878643097</v>
      </c>
      <c r="I86" s="11">
        <f t="shared" si="24"/>
        <v>0.1570945945945946</v>
      </c>
      <c r="J86" s="3"/>
      <c r="K86" s="20"/>
      <c r="L86" s="11" t="s">
        <v>12</v>
      </c>
      <c r="M86" s="11">
        <f>[37]PARS_nsy_stat_chi_square!B13</f>
        <v>51</v>
      </c>
      <c r="N86" s="11">
        <f>[37]PARS_nsy_stat_chi_square!C13</f>
        <v>58</v>
      </c>
      <c r="O86" s="12">
        <f>[37]PARS_nsy_stat_chi_square!D13</f>
        <v>0.46788990825688098</v>
      </c>
      <c r="P86" s="12">
        <f t="shared" si="17"/>
        <v>0.5321100917431193</v>
      </c>
      <c r="Q86" s="18"/>
      <c r="R86" s="19"/>
    </row>
    <row r="87" spans="1:18" x14ac:dyDescent="0.15">
      <c r="A87" s="11">
        <v>3</v>
      </c>
      <c r="D87" s="11">
        <f t="shared" ref="D87:I87" si="25">D77/D$81</f>
        <v>0.11004346831388698</v>
      </c>
      <c r="E87" s="11">
        <f t="shared" si="25"/>
        <v>0.12249064307587615</v>
      </c>
      <c r="F87" s="11">
        <f t="shared" si="25"/>
        <v>0.12752912323727775</v>
      </c>
      <c r="G87" s="11">
        <f t="shared" si="25"/>
        <v>0.12326656394453005</v>
      </c>
      <c r="H87" s="11">
        <f t="shared" si="25"/>
        <v>0.10129001433349259</v>
      </c>
      <c r="I87" s="11">
        <f t="shared" si="25"/>
        <v>0.1258445945945946</v>
      </c>
      <c r="J87" s="3"/>
      <c r="L87" s="15"/>
      <c r="M87" s="15"/>
      <c r="N87" s="15"/>
      <c r="O87" s="15"/>
      <c r="P87" s="15"/>
      <c r="Q87" s="15"/>
      <c r="R87" s="15"/>
    </row>
    <row r="88" spans="1:18" x14ac:dyDescent="0.15">
      <c r="A88" s="11">
        <v>4</v>
      </c>
      <c r="D88" s="11">
        <f t="shared" ref="D88:I88" si="26">D78/D$81</f>
        <v>9.2427362159688858E-2</v>
      </c>
      <c r="E88" s="11">
        <f t="shared" si="26"/>
        <v>9.4589996597482143E-2</v>
      </c>
      <c r="F88" s="11">
        <f t="shared" si="26"/>
        <v>0.11833231146535868</v>
      </c>
      <c r="G88" s="11">
        <f t="shared" si="26"/>
        <v>8.6286594761171037E-2</v>
      </c>
      <c r="H88" s="11">
        <f t="shared" si="26"/>
        <v>7.16674629718108E-2</v>
      </c>
      <c r="I88" s="11">
        <f t="shared" si="26"/>
        <v>0.10388513513513513</v>
      </c>
      <c r="J88" s="3"/>
      <c r="L88" s="15"/>
      <c r="M88" s="15"/>
      <c r="N88" s="15"/>
      <c r="O88" s="15"/>
      <c r="P88" s="15"/>
      <c r="Q88" s="15"/>
      <c r="R88" s="15"/>
    </row>
    <row r="89" spans="1:18" x14ac:dyDescent="0.15">
      <c r="A89" s="11">
        <v>5</v>
      </c>
      <c r="D89" s="11">
        <f t="shared" ref="D89:I89" si="27">D79/D$81</f>
        <v>6.131320064058568E-2</v>
      </c>
      <c r="E89" s="11">
        <f t="shared" si="27"/>
        <v>5.7162300102075535E-2</v>
      </c>
      <c r="F89" s="11">
        <f t="shared" si="27"/>
        <v>8.7063151440833847E-2</v>
      </c>
      <c r="G89" s="11">
        <f t="shared" si="27"/>
        <v>4.4684129429892139E-2</v>
      </c>
      <c r="H89" s="11">
        <f t="shared" si="27"/>
        <v>4.1567128523650264E-2</v>
      </c>
      <c r="I89" s="11">
        <f t="shared" si="27"/>
        <v>7.2635135135135129E-2</v>
      </c>
      <c r="L89" s="15"/>
      <c r="M89" s="15"/>
      <c r="N89" s="15"/>
      <c r="O89" s="15"/>
      <c r="P89" s="15"/>
      <c r="Q89" s="15"/>
      <c r="R89" s="15"/>
    </row>
    <row r="90" spans="1:18" x14ac:dyDescent="0.15">
      <c r="A90" s="11">
        <v>6</v>
      </c>
      <c r="D90" s="11">
        <f t="shared" ref="D90:I90" si="28">D80/D$81</f>
        <v>3.9350263097689318E-2</v>
      </c>
      <c r="E90" s="11">
        <f t="shared" si="28"/>
        <v>4.0489962572303508E-2</v>
      </c>
      <c r="F90" s="11">
        <f t="shared" si="28"/>
        <v>6.3764561618638874E-2</v>
      </c>
      <c r="G90" s="11">
        <f t="shared" si="28"/>
        <v>3.9291217257318954E-2</v>
      </c>
      <c r="H90" s="11">
        <f t="shared" si="28"/>
        <v>2.5322503583373148E-2</v>
      </c>
      <c r="I90" s="11">
        <f t="shared" si="28"/>
        <v>4.8986486486486486E-2</v>
      </c>
      <c r="L90" s="15"/>
      <c r="M90" s="15"/>
      <c r="N90" s="15"/>
      <c r="O90" s="15"/>
      <c r="P90" s="15"/>
      <c r="Q90" s="15"/>
      <c r="R90" s="15"/>
    </row>
    <row r="91" spans="1:18" x14ac:dyDescent="0.15">
      <c r="L91" s="15"/>
      <c r="M91" s="15"/>
      <c r="N91" s="15"/>
      <c r="O91" s="15"/>
      <c r="P91" s="15"/>
      <c r="Q91" s="15"/>
      <c r="R91" s="15"/>
    </row>
    <row r="92" spans="1:18" x14ac:dyDescent="0.15">
      <c r="L92" s="15"/>
      <c r="M92" s="15"/>
      <c r="N92" s="15"/>
      <c r="O92" s="15"/>
      <c r="P92" s="15"/>
      <c r="Q92" s="15"/>
      <c r="R92" s="15"/>
    </row>
    <row r="93" spans="1:18" x14ac:dyDescent="0.15">
      <c r="L93" s="15"/>
      <c r="M93" s="15"/>
      <c r="N93" s="15"/>
      <c r="O93" s="15"/>
      <c r="P93" s="15"/>
      <c r="Q93" s="15"/>
      <c r="R93" s="15"/>
    </row>
    <row r="94" spans="1:18" x14ac:dyDescent="0.15">
      <c r="L94" s="15"/>
      <c r="M94" s="15"/>
      <c r="N94" s="15"/>
      <c r="O94" s="15"/>
      <c r="P94" s="15"/>
      <c r="Q94" s="15"/>
      <c r="R94" s="15"/>
    </row>
  </sheetData>
  <mergeCells count="72">
    <mergeCell ref="K83:K84"/>
    <mergeCell ref="K85:K86"/>
    <mergeCell ref="K79:K80"/>
    <mergeCell ref="K81:K82"/>
    <mergeCell ref="K35:K36"/>
    <mergeCell ref="K37:K38"/>
    <mergeCell ref="K57:K58"/>
    <mergeCell ref="K77:K78"/>
    <mergeCell ref="K59:K60"/>
    <mergeCell ref="K61:K62"/>
    <mergeCell ref="K75:K76"/>
    <mergeCell ref="K31:K32"/>
    <mergeCell ref="K33:K34"/>
    <mergeCell ref="K55:K56"/>
    <mergeCell ref="K51:K52"/>
    <mergeCell ref="K53:K54"/>
    <mergeCell ref="K3:K4"/>
    <mergeCell ref="K5:K6"/>
    <mergeCell ref="K7:K8"/>
    <mergeCell ref="K9:K10"/>
    <mergeCell ref="K11:K12"/>
    <mergeCell ref="K27:K28"/>
    <mergeCell ref="K29:K30"/>
    <mergeCell ref="K13:K14"/>
    <mergeCell ref="Q3:Q4"/>
    <mergeCell ref="R3:R4"/>
    <mergeCell ref="Q5:Q6"/>
    <mergeCell ref="R5:R6"/>
    <mergeCell ref="Q7:Q8"/>
    <mergeCell ref="R7:R8"/>
    <mergeCell ref="Q9:Q10"/>
    <mergeCell ref="R9:R10"/>
    <mergeCell ref="Q11:Q12"/>
    <mergeCell ref="R11:R12"/>
    <mergeCell ref="Q13:Q14"/>
    <mergeCell ref="R13:R14"/>
    <mergeCell ref="Q27:Q28"/>
    <mergeCell ref="R27:R28"/>
    <mergeCell ref="Q29:Q30"/>
    <mergeCell ref="R29:R30"/>
    <mergeCell ref="Q31:Q32"/>
    <mergeCell ref="R31:R32"/>
    <mergeCell ref="Q33:Q34"/>
    <mergeCell ref="R33:R34"/>
    <mergeCell ref="Q35:Q36"/>
    <mergeCell ref="R35:R36"/>
    <mergeCell ref="Q37:Q38"/>
    <mergeCell ref="R37:R38"/>
    <mergeCell ref="Q51:Q52"/>
    <mergeCell ref="R51:R52"/>
    <mergeCell ref="Q53:Q54"/>
    <mergeCell ref="R53:R54"/>
    <mergeCell ref="Q55:Q56"/>
    <mergeCell ref="R55:R56"/>
    <mergeCell ref="Q57:Q58"/>
    <mergeCell ref="R57:R58"/>
    <mergeCell ref="Q59:Q60"/>
    <mergeCell ref="R59:R60"/>
    <mergeCell ref="Q61:Q62"/>
    <mergeCell ref="R61:R62"/>
    <mergeCell ref="R75:R76"/>
    <mergeCell ref="Q75:Q76"/>
    <mergeCell ref="Q77:Q78"/>
    <mergeCell ref="R77:R78"/>
    <mergeCell ref="Q79:Q80"/>
    <mergeCell ref="R79:R80"/>
    <mergeCell ref="Q81:Q82"/>
    <mergeCell ref="R81:R82"/>
    <mergeCell ref="Q83:Q84"/>
    <mergeCell ref="R83:R84"/>
    <mergeCell ref="Q85:Q86"/>
    <mergeCell ref="R85:R86"/>
  </mergeCells>
  <phoneticPr fontId="1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4"/>
  <sheetViews>
    <sheetView workbookViewId="0">
      <selection activeCell="F8" sqref="F8"/>
    </sheetView>
  </sheetViews>
  <sheetFormatPr baseColWidth="10" defaultRowHeight="15" x14ac:dyDescent="0.15"/>
  <cols>
    <col min="1" max="1" width="14.33203125" customWidth="1"/>
    <col min="2" max="2" width="17" customWidth="1"/>
    <col min="3" max="3" width="19.1640625" customWidth="1"/>
    <col min="4" max="4" width="14.83203125" customWidth="1"/>
    <col min="5" max="5" width="15.83203125" customWidth="1"/>
    <col min="6" max="6" width="12.1640625" customWidth="1"/>
    <col min="9" max="9" width="14.33203125" customWidth="1"/>
    <col min="10" max="10" width="17" customWidth="1"/>
    <col min="11" max="11" width="19.1640625" customWidth="1"/>
    <col min="12" max="12" width="14.83203125" customWidth="1"/>
    <col min="13" max="13" width="15.83203125" customWidth="1"/>
    <col min="14" max="14" width="12.1640625" customWidth="1"/>
    <col min="17" max="17" width="14.33203125" customWidth="1"/>
    <col min="18" max="18" width="17" customWidth="1"/>
    <col min="19" max="19" width="19.1640625" customWidth="1"/>
    <col min="20" max="20" width="14.83203125" customWidth="1"/>
    <col min="21" max="21" width="15.83203125" customWidth="1"/>
    <col min="22" max="22" width="12.1640625" customWidth="1"/>
    <col min="25" max="25" width="14.33203125" customWidth="1"/>
    <col min="26" max="26" width="17" customWidth="1"/>
    <col min="27" max="27" width="19.1640625" customWidth="1"/>
    <col min="28" max="28" width="14.83203125" customWidth="1"/>
    <col min="29" max="29" width="15.83203125" customWidth="1"/>
    <col min="30" max="30" width="12.1640625" customWidth="1"/>
  </cols>
  <sheetData>
    <row r="1" spans="1:30" x14ac:dyDescent="0.15">
      <c r="A1" s="14" t="s">
        <v>37</v>
      </c>
      <c r="B1" s="6" t="s">
        <v>31</v>
      </c>
      <c r="C1" s="6" t="s">
        <v>30</v>
      </c>
      <c r="D1" s="6" t="s">
        <v>29</v>
      </c>
      <c r="E1" s="7" t="s">
        <v>32</v>
      </c>
      <c r="F1" s="6" t="s">
        <v>28</v>
      </c>
      <c r="H1" s="5"/>
      <c r="I1" s="14" t="s">
        <v>39</v>
      </c>
      <c r="J1" s="8" t="s">
        <v>31</v>
      </c>
      <c r="K1" s="8" t="s">
        <v>30</v>
      </c>
      <c r="L1" s="8" t="s">
        <v>29</v>
      </c>
      <c r="M1" s="8" t="s">
        <v>32</v>
      </c>
      <c r="N1" s="8" t="s">
        <v>28</v>
      </c>
      <c r="Q1" s="14" t="s">
        <v>38</v>
      </c>
      <c r="R1" s="8" t="s">
        <v>31</v>
      </c>
      <c r="S1" s="8" t="s">
        <v>30</v>
      </c>
      <c r="T1" s="8" t="s">
        <v>29</v>
      </c>
      <c r="U1" s="8" t="s">
        <v>32</v>
      </c>
      <c r="V1" s="8" t="s">
        <v>28</v>
      </c>
      <c r="Y1" s="14" t="s">
        <v>40</v>
      </c>
      <c r="Z1" s="8" t="s">
        <v>31</v>
      </c>
      <c r="AA1" s="8" t="s">
        <v>30</v>
      </c>
      <c r="AB1" s="8" t="s">
        <v>29</v>
      </c>
      <c r="AC1" s="8" t="s">
        <v>32</v>
      </c>
      <c r="AD1" s="8" t="s">
        <v>28</v>
      </c>
    </row>
    <row r="2" spans="1:30" x14ac:dyDescent="0.15">
      <c r="A2" s="6">
        <v>1</v>
      </c>
      <c r="B2" s="7">
        <f>freq_each!F13</f>
        <v>0.31659953970080551</v>
      </c>
      <c r="C2" s="7">
        <f>freq_each!G13</f>
        <v>0.39212157568486306</v>
      </c>
      <c r="D2" s="7">
        <f>freq_each!H13</f>
        <v>0.4491813407476058</v>
      </c>
      <c r="E2" s="3">
        <f>freq_each!I13</f>
        <v>0.3723121526938874</v>
      </c>
      <c r="F2" s="11">
        <v>0.40820000000000001</v>
      </c>
      <c r="H2" s="5"/>
      <c r="I2" s="11">
        <v>1</v>
      </c>
      <c r="J2" s="8">
        <f>freq_each!F37</f>
        <v>0.35849056603773582</v>
      </c>
      <c r="K2" s="8">
        <f>freq_each!G37</f>
        <v>0.43333333333333335</v>
      </c>
      <c r="L2" s="8">
        <f>freq_each!H37</f>
        <v>0.45026178010471202</v>
      </c>
      <c r="M2" s="3">
        <f>freq_each!I37</f>
        <v>0.38375796178343952</v>
      </c>
      <c r="N2" s="11">
        <v>0.40820000000000001</v>
      </c>
      <c r="Q2" s="11">
        <v>1</v>
      </c>
      <c r="R2" s="8">
        <f>freq_each!F61</f>
        <v>0.28113207547169811</v>
      </c>
      <c r="S2" s="8">
        <f>freq_each!G61</f>
        <v>0.34103260869565216</v>
      </c>
      <c r="T2" s="8">
        <f>freq_each!H61</f>
        <v>0.38011965025310629</v>
      </c>
      <c r="U2" s="3">
        <f>freq_each!I61</f>
        <v>0.32448076268300985</v>
      </c>
      <c r="V2" s="11">
        <v>0.40820000000000001</v>
      </c>
      <c r="Y2" s="11">
        <v>1</v>
      </c>
      <c r="Z2" s="8">
        <f>freq_each!F85</f>
        <v>0.4334763948497854</v>
      </c>
      <c r="AA2" s="8">
        <f>freq_each!G85</f>
        <v>0.53929121725731899</v>
      </c>
      <c r="AB2" s="8">
        <f>freq_each!H85</f>
        <v>0.59006211180124224</v>
      </c>
      <c r="AC2" s="3">
        <f>freq_each!I85</f>
        <v>0.49155405405405406</v>
      </c>
      <c r="AD2" s="11">
        <v>0.40820000000000001</v>
      </c>
    </row>
    <row r="3" spans="1:30" x14ac:dyDescent="0.15">
      <c r="A3" s="6">
        <v>2</v>
      </c>
      <c r="B3" s="7">
        <f>freq_each!F14</f>
        <v>0.16153624856156501</v>
      </c>
      <c r="C3" s="7">
        <f>freq_each!G14</f>
        <v>0.17356528694261147</v>
      </c>
      <c r="D3" s="7">
        <f>freq_each!H14</f>
        <v>0.17269076305220885</v>
      </c>
      <c r="E3" s="3">
        <f>freq_each!I14</f>
        <v>0.15631795119594105</v>
      </c>
      <c r="F3" s="11">
        <v>0.2041</v>
      </c>
      <c r="H3" s="5"/>
      <c r="I3" s="11">
        <v>2</v>
      </c>
      <c r="J3" s="8">
        <f>freq_each!F38</f>
        <v>0.17080436941410129</v>
      </c>
      <c r="K3" s="8">
        <f>freq_each!G38</f>
        <v>0.17011494252873563</v>
      </c>
      <c r="L3" s="8">
        <f>freq_each!H38</f>
        <v>0.17670157068062828</v>
      </c>
      <c r="M3" s="3">
        <f>freq_each!I38</f>
        <v>0.18471337579617833</v>
      </c>
      <c r="N3" s="11">
        <v>0.2041</v>
      </c>
      <c r="Q3" s="11">
        <v>2</v>
      </c>
      <c r="R3" s="8">
        <f>freq_each!F62</f>
        <v>0.1588679245283019</v>
      </c>
      <c r="S3" s="8">
        <f>freq_each!G62</f>
        <v>0.17527173913043478</v>
      </c>
      <c r="T3" s="8">
        <f>freq_each!H62</f>
        <v>0.17441325356649792</v>
      </c>
      <c r="U3" s="3">
        <f>freq_each!I62</f>
        <v>0.15560095335376234</v>
      </c>
      <c r="V3" s="11">
        <v>0.2041</v>
      </c>
      <c r="Y3" s="11">
        <v>2</v>
      </c>
      <c r="Z3" s="8">
        <f>freq_each!F86</f>
        <v>0.16983445738810546</v>
      </c>
      <c r="AA3" s="8">
        <f>freq_each!G86</f>
        <v>0.16718027734976887</v>
      </c>
      <c r="AB3" s="8">
        <f>freq_each!H86</f>
        <v>0.17009077878643097</v>
      </c>
      <c r="AC3" s="3">
        <f>freq_each!I86</f>
        <v>0.1570945945945946</v>
      </c>
      <c r="AD3" s="11">
        <v>0.2041</v>
      </c>
    </row>
    <row r="4" spans="1:30" x14ac:dyDescent="0.15">
      <c r="A4" s="11">
        <v>3</v>
      </c>
      <c r="B4" s="7">
        <f>freq_each!F15</f>
        <v>0.14240506329113925</v>
      </c>
      <c r="C4" s="7">
        <f>freq_each!G15</f>
        <v>0.15096980603879223</v>
      </c>
      <c r="D4" s="7">
        <f>freq_each!H15</f>
        <v>0.12820512820512819</v>
      </c>
      <c r="E4" s="3">
        <f>freq_each!I15</f>
        <v>0.1461705726020778</v>
      </c>
      <c r="F4" s="11">
        <v>0.1361</v>
      </c>
      <c r="H4" s="5"/>
      <c r="I4" s="11">
        <v>3</v>
      </c>
      <c r="J4" s="8">
        <f>freq_each!F39</f>
        <v>0.14895729890764647</v>
      </c>
      <c r="K4" s="8">
        <f>freq_each!G39</f>
        <v>0.13218390804597702</v>
      </c>
      <c r="L4" s="8">
        <f>freq_each!H39</f>
        <v>0.13350785340314136</v>
      </c>
      <c r="M4" s="3">
        <f>freq_each!I39</f>
        <v>0.12101910828025478</v>
      </c>
      <c r="N4" s="11">
        <v>0.1361</v>
      </c>
      <c r="Q4" s="11">
        <v>3</v>
      </c>
      <c r="R4" s="8">
        <f>freq_each!F63</f>
        <v>0.14679245283018869</v>
      </c>
      <c r="S4" s="8">
        <f>freq_each!G63</f>
        <v>0.16059782608695652</v>
      </c>
      <c r="T4" s="8">
        <f>freq_each!H63</f>
        <v>0.14104924068108607</v>
      </c>
      <c r="U4" s="3">
        <f>freq_each!I63</f>
        <v>0.15321756894790603</v>
      </c>
      <c r="V4" s="11">
        <v>0.1361</v>
      </c>
      <c r="Y4" s="11">
        <v>3</v>
      </c>
      <c r="Z4" s="8">
        <f>freq_each!F87</f>
        <v>0.12752912323727775</v>
      </c>
      <c r="AA4" s="8">
        <f>freq_each!G87</f>
        <v>0.12326656394453005</v>
      </c>
      <c r="AB4" s="8">
        <f>freq_each!H87</f>
        <v>0.10129001433349259</v>
      </c>
      <c r="AC4" s="3">
        <f>freq_each!I87</f>
        <v>0.1258445945945946</v>
      </c>
      <c r="AD4" s="11">
        <v>0.1361</v>
      </c>
    </row>
    <row r="5" spans="1:30" x14ac:dyDescent="0.15">
      <c r="A5" s="11">
        <v>4</v>
      </c>
      <c r="B5" s="7">
        <f>freq_each!F16</f>
        <v>0.14226121979286535</v>
      </c>
      <c r="C5" s="7">
        <f>freq_each!G16</f>
        <v>0.11177764447110577</v>
      </c>
      <c r="D5" s="7">
        <f>freq_each!H16</f>
        <v>0.10889712696941613</v>
      </c>
      <c r="E5" s="3">
        <f>freq_each!I16</f>
        <v>0.12853346218893452</v>
      </c>
      <c r="F5" s="11">
        <v>0.10199999999999999</v>
      </c>
      <c r="H5" s="5"/>
      <c r="I5" s="11">
        <v>4</v>
      </c>
      <c r="J5" s="8">
        <f>freq_each!F40</f>
        <v>0.11519364448857994</v>
      </c>
      <c r="K5" s="8">
        <f>freq_each!G40</f>
        <v>0.11149425287356322</v>
      </c>
      <c r="L5" s="8">
        <f>freq_each!H40</f>
        <v>8.1151832460732987E-2</v>
      </c>
      <c r="M5" s="3">
        <f>freq_each!I40</f>
        <v>0.13057324840764331</v>
      </c>
      <c r="N5" s="11">
        <v>0.10199999999999999</v>
      </c>
      <c r="Q5" s="11">
        <v>4</v>
      </c>
      <c r="R5" s="8">
        <f>freq_each!F64</f>
        <v>0.14981132075471698</v>
      </c>
      <c r="S5" s="8">
        <f>freq_each!G64</f>
        <v>0.12092391304347826</v>
      </c>
      <c r="T5" s="8">
        <f>freq_each!H64</f>
        <v>0.12701334560515418</v>
      </c>
      <c r="U5" s="3">
        <f>freq_each!I64</f>
        <v>0.13857677902621723</v>
      </c>
      <c r="V5" s="11">
        <v>0.10199999999999999</v>
      </c>
      <c r="Y5" s="11">
        <v>4</v>
      </c>
      <c r="Z5" s="8">
        <f>freq_each!F88</f>
        <v>0.11833231146535868</v>
      </c>
      <c r="AA5" s="8">
        <f>freq_each!G88</f>
        <v>8.6286594761171037E-2</v>
      </c>
      <c r="AB5" s="8">
        <f>freq_each!H88</f>
        <v>7.16674629718108E-2</v>
      </c>
      <c r="AC5" s="3">
        <f>freq_each!I88</f>
        <v>0.10388513513513513</v>
      </c>
      <c r="AD5" s="11">
        <v>0.10199999999999999</v>
      </c>
    </row>
    <row r="6" spans="1:30" x14ac:dyDescent="0.15">
      <c r="A6" s="11">
        <v>5</v>
      </c>
      <c r="B6" s="7">
        <f>freq_each!F17</f>
        <v>0.11593785960874568</v>
      </c>
      <c r="C6" s="7">
        <f>freq_each!G17</f>
        <v>7.9584083183363324E-2</v>
      </c>
      <c r="D6" s="7">
        <f>freq_each!H17</f>
        <v>7.2598084646277414E-2</v>
      </c>
      <c r="E6" s="3">
        <f>freq_each!I17</f>
        <v>0.10654747523556414</v>
      </c>
      <c r="F6" s="11">
        <v>8.1600000000000006E-2</v>
      </c>
      <c r="H6" s="5"/>
      <c r="I6" s="11">
        <v>5</v>
      </c>
      <c r="J6" s="8">
        <f>freq_each!F41</f>
        <v>9.5332671300893748E-2</v>
      </c>
      <c r="K6" s="8">
        <f>freq_each!G41</f>
        <v>8.5057471264367815E-2</v>
      </c>
      <c r="L6" s="8">
        <f>freq_each!H41</f>
        <v>8.7696335078534027E-2</v>
      </c>
      <c r="M6" s="3">
        <f>freq_each!I41</f>
        <v>9.8726114649681534E-2</v>
      </c>
      <c r="N6" s="11">
        <v>8.1600000000000006E-2</v>
      </c>
      <c r="Q6" s="11">
        <v>5</v>
      </c>
      <c r="R6" s="8">
        <f>freq_each!F65</f>
        <v>0.12490566037735849</v>
      </c>
      <c r="S6" s="8">
        <f>freq_each!G65</f>
        <v>9.1847826086956519E-2</v>
      </c>
      <c r="T6" s="8">
        <f>freq_each!H65</f>
        <v>8.7896916705016107E-2</v>
      </c>
      <c r="U6" s="3">
        <f>freq_each!I65</f>
        <v>0.12087163772557032</v>
      </c>
      <c r="V6" s="11">
        <v>8.1600000000000006E-2</v>
      </c>
      <c r="Y6" s="11">
        <v>5</v>
      </c>
      <c r="Z6" s="8">
        <f>freq_each!F89</f>
        <v>8.7063151440833847E-2</v>
      </c>
      <c r="AA6" s="8">
        <f>freq_each!G89</f>
        <v>4.4684129429892139E-2</v>
      </c>
      <c r="AB6" s="8">
        <f>freq_each!H89</f>
        <v>4.1567128523650264E-2</v>
      </c>
      <c r="AC6" s="3">
        <f>freq_each!I89</f>
        <v>7.2635135135135129E-2</v>
      </c>
      <c r="AD6" s="11">
        <v>8.1600000000000006E-2</v>
      </c>
    </row>
    <row r="7" spans="1:30" x14ac:dyDescent="0.15">
      <c r="A7" s="11">
        <v>6</v>
      </c>
      <c r="B7" s="7">
        <f>freq_each!F18</f>
        <v>0.12126006904487917</v>
      </c>
      <c r="C7" s="7">
        <f>freq_each!G18</f>
        <v>9.1981603679264154E-2</v>
      </c>
      <c r="D7" s="7">
        <f>freq_each!H18</f>
        <v>6.842755637936361E-2</v>
      </c>
      <c r="E7" s="3">
        <f>freq_each!I18</f>
        <v>9.011838608359507E-2</v>
      </c>
      <c r="F7" s="11">
        <v>6.8000000000000005E-2</v>
      </c>
      <c r="H7" s="5"/>
      <c r="I7" s="11">
        <v>6</v>
      </c>
      <c r="J7" s="8">
        <f>freq_each!F42</f>
        <v>0.11122144985104269</v>
      </c>
      <c r="K7" s="8">
        <f>freq_each!G42</f>
        <v>6.7816091954022995E-2</v>
      </c>
      <c r="L7" s="8">
        <f>freq_each!H42</f>
        <v>7.0680628272251314E-2</v>
      </c>
      <c r="M7" s="3">
        <f>freq_each!I42</f>
        <v>8.1210191082802544E-2</v>
      </c>
      <c r="N7" s="11">
        <v>6.8000000000000005E-2</v>
      </c>
      <c r="Q7" s="11">
        <v>6</v>
      </c>
      <c r="R7" s="8">
        <f>freq_each!F66</f>
        <v>0.13849056603773585</v>
      </c>
      <c r="S7" s="8">
        <f>freq_each!G66</f>
        <v>0.11032608695652174</v>
      </c>
      <c r="T7" s="8">
        <f>freq_each!H66</f>
        <v>8.9507593189139437E-2</v>
      </c>
      <c r="U7" s="3">
        <f>freq_each!I66</f>
        <v>0.10725229826353422</v>
      </c>
      <c r="V7" s="11">
        <v>6.8000000000000005E-2</v>
      </c>
      <c r="Y7" s="11">
        <v>6</v>
      </c>
      <c r="Z7" s="8">
        <f>freq_each!F90</f>
        <v>6.3764561618638874E-2</v>
      </c>
      <c r="AA7" s="8">
        <f>freq_each!G90</f>
        <v>3.9291217257318954E-2</v>
      </c>
      <c r="AB7" s="8">
        <f>freq_each!H90</f>
        <v>2.5322503583373148E-2</v>
      </c>
      <c r="AC7" s="3">
        <f>freq_each!I90</f>
        <v>4.8986486486486486E-2</v>
      </c>
      <c r="AD7" s="11">
        <v>6.8000000000000005E-2</v>
      </c>
    </row>
    <row r="8" spans="1:30" x14ac:dyDescent="0.15">
      <c r="A8" s="6" t="s">
        <v>58</v>
      </c>
      <c r="B8" s="6">
        <f>49/25</f>
        <v>1.96</v>
      </c>
      <c r="C8" s="6">
        <f>7/25</f>
        <v>0.28000000000000003</v>
      </c>
      <c r="D8" s="6">
        <f>-1/2</f>
        <v>-0.5</v>
      </c>
      <c r="E8" s="6">
        <f>63/100</f>
        <v>0.63</v>
      </c>
      <c r="F8" s="6"/>
    </row>
    <row r="9" spans="1:30" x14ac:dyDescent="0.15">
      <c r="A9" s="6"/>
      <c r="B9" s="6"/>
      <c r="C9" s="6"/>
      <c r="D9" s="6"/>
      <c r="E9" s="6"/>
      <c r="F9" s="6"/>
    </row>
    <row r="10" spans="1:30" x14ac:dyDescent="0.15">
      <c r="A10" s="6"/>
      <c r="B10" s="6"/>
      <c r="C10" s="6"/>
      <c r="D10" s="6"/>
      <c r="E10" s="6"/>
      <c r="F10" s="6"/>
    </row>
    <row r="11" spans="1:30" x14ac:dyDescent="0.15">
      <c r="A11" s="6"/>
      <c r="B11" s="6"/>
      <c r="C11" s="6"/>
      <c r="D11" s="6"/>
      <c r="E11" s="6"/>
      <c r="F11" s="6"/>
    </row>
    <row r="12" spans="1:30" x14ac:dyDescent="0.15">
      <c r="A12" s="6"/>
      <c r="B12" s="6"/>
      <c r="C12" s="6"/>
      <c r="D12" s="6"/>
      <c r="E12" s="6"/>
      <c r="F12" s="6"/>
    </row>
    <row r="13" spans="1:30" x14ac:dyDescent="0.15">
      <c r="A13" s="6"/>
      <c r="B13" s="6"/>
      <c r="C13" s="6"/>
      <c r="D13" s="6"/>
      <c r="E13" s="6"/>
      <c r="F13" s="6"/>
    </row>
    <row r="14" spans="1:30" x14ac:dyDescent="0.15">
      <c r="A14" s="6"/>
      <c r="B14" s="6"/>
      <c r="C14" s="6"/>
      <c r="D14" s="6"/>
      <c r="E14" s="6"/>
      <c r="F14" s="6"/>
    </row>
    <row r="15" spans="1:30" x14ac:dyDescent="0.15">
      <c r="A15" s="6"/>
      <c r="B15" s="6"/>
      <c r="C15" s="6"/>
      <c r="D15" s="6"/>
      <c r="E15" s="6"/>
      <c r="F15" s="6"/>
    </row>
    <row r="16" spans="1:30" x14ac:dyDescent="0.15">
      <c r="A16" s="6"/>
      <c r="B16" s="6"/>
      <c r="C16" s="6"/>
      <c r="D16" s="6"/>
      <c r="E16" s="6"/>
      <c r="F16" s="6"/>
    </row>
    <row r="33" spans="1:7" x14ac:dyDescent="0.15">
      <c r="A33" s="8"/>
      <c r="B33" s="8"/>
      <c r="C33" s="8"/>
      <c r="D33" s="8"/>
      <c r="E33" s="3"/>
      <c r="F33" s="8"/>
    </row>
    <row r="34" spans="1:7" x14ac:dyDescent="0.15">
      <c r="A34" s="8"/>
      <c r="B34" s="8"/>
      <c r="C34" s="8"/>
      <c r="D34" s="8"/>
      <c r="E34" s="3"/>
      <c r="F34" s="8"/>
    </row>
    <row r="35" spans="1:7" x14ac:dyDescent="0.15">
      <c r="A35" s="8"/>
      <c r="B35" s="8"/>
      <c r="C35" s="8"/>
      <c r="D35" s="8"/>
      <c r="E35" s="3"/>
      <c r="F35" s="8"/>
    </row>
    <row r="41" spans="1:7" x14ac:dyDescent="0.15">
      <c r="B41">
        <v>0.32346609257265879</v>
      </c>
      <c r="C41">
        <v>0.15836921420882669</v>
      </c>
      <c r="D41">
        <v>0.14060818083961249</v>
      </c>
      <c r="E41">
        <v>0.13966630785791173</v>
      </c>
      <c r="F41">
        <v>0.11383207750269106</v>
      </c>
      <c r="G41">
        <v>0.12405812701829924</v>
      </c>
    </row>
    <row r="42" spans="1:7" x14ac:dyDescent="0.15">
      <c r="B42">
        <v>0.39948023018377576</v>
      </c>
      <c r="C42">
        <v>0.16948208650454799</v>
      </c>
      <c r="D42">
        <v>0.14906255801002413</v>
      </c>
      <c r="E42">
        <v>0.11063671802487469</v>
      </c>
      <c r="F42">
        <v>7.9264896974197141E-2</v>
      </c>
      <c r="G42">
        <v>9.2073510302580291E-2</v>
      </c>
    </row>
    <row r="43" spans="1:7" x14ac:dyDescent="0.15">
      <c r="B43">
        <v>0.46135162166023719</v>
      </c>
      <c r="C43">
        <v>0.16830975853693383</v>
      </c>
      <c r="D43">
        <v>0.12658951278754108</v>
      </c>
      <c r="E43">
        <v>0.10587226746678097</v>
      </c>
      <c r="F43">
        <v>7.1867409629947129E-2</v>
      </c>
      <c r="G43">
        <v>6.6009429918559792E-2</v>
      </c>
    </row>
    <row r="44" spans="1:7" x14ac:dyDescent="0.15">
      <c r="B44">
        <v>0.38473520249221183</v>
      </c>
      <c r="C44">
        <v>0.15153538050734314</v>
      </c>
      <c r="D44">
        <v>0.14396973742768135</v>
      </c>
      <c r="E44">
        <v>0.12839341344014241</v>
      </c>
      <c r="F44">
        <v>0.1032487761459724</v>
      </c>
      <c r="G44">
        <v>8.8117489986648867E-2</v>
      </c>
    </row>
  </sheetData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24"/>
  <sheetViews>
    <sheetView workbookViewId="0">
      <selection activeCell="O53" sqref="O53"/>
    </sheetView>
  </sheetViews>
  <sheetFormatPr baseColWidth="10" defaultRowHeight="15" x14ac:dyDescent="0.15"/>
  <cols>
    <col min="1" max="1" width="10.83203125" style="9"/>
    <col min="2" max="2" width="11.1640625" style="9" customWidth="1"/>
    <col min="3" max="4" width="10.83203125" style="9"/>
    <col min="5" max="8" width="13.1640625" style="10" customWidth="1"/>
    <col min="9" max="10" width="10.83203125" style="8"/>
    <col min="11" max="12" width="13.1640625" style="10" customWidth="1"/>
    <col min="15" max="15" width="10.83203125" style="9" customWidth="1"/>
    <col min="16" max="19" width="11.83203125" style="4" customWidth="1"/>
  </cols>
  <sheetData>
    <row r="1" spans="1:19" x14ac:dyDescent="0.15">
      <c r="A1" s="9" t="s">
        <v>42</v>
      </c>
      <c r="B1" s="9" t="s">
        <v>9</v>
      </c>
      <c r="C1" s="9" t="str">
        <f>[38]PARS_cds_stat!B1</f>
        <v>AT_GC</v>
      </c>
      <c r="D1" s="9" t="str">
        <f>[38]PARS_cds_stat!C1</f>
        <v>GC_AT</v>
      </c>
      <c r="E1" s="10" t="s">
        <v>35</v>
      </c>
      <c r="F1" s="10" t="s">
        <v>51</v>
      </c>
      <c r="I1" s="8" t="s">
        <v>13</v>
      </c>
      <c r="J1" s="8" t="s">
        <v>9</v>
      </c>
      <c r="K1" s="10" t="s">
        <v>33</v>
      </c>
      <c r="L1" s="10" t="s">
        <v>34</v>
      </c>
      <c r="P1" s="21" t="s">
        <v>56</v>
      </c>
      <c r="Q1" s="21"/>
      <c r="R1" s="21" t="s">
        <v>57</v>
      </c>
      <c r="S1" s="21"/>
    </row>
    <row r="2" spans="1:19" x14ac:dyDescent="0.15">
      <c r="A2" s="20">
        <v>1</v>
      </c>
      <c r="B2" s="9" t="s">
        <v>11</v>
      </c>
      <c r="C2" s="9">
        <f>[39]PARS_cds_stat!B2</f>
        <v>2201</v>
      </c>
      <c r="D2" s="9">
        <f>[39]PARS_cds_stat!C2</f>
        <v>2908</v>
      </c>
      <c r="E2" s="10">
        <f>C2/(C2+C3)</f>
        <v>0.52883229216722727</v>
      </c>
      <c r="F2" s="10">
        <f>D2/(D2+D3)</f>
        <v>0.65363002922004942</v>
      </c>
      <c r="I2" s="20">
        <v>1</v>
      </c>
      <c r="J2" s="8" t="s">
        <v>36</v>
      </c>
      <c r="K2" s="10">
        <f t="shared" ref="K2:K13" si="0">E2</f>
        <v>0.52883229216722727</v>
      </c>
      <c r="L2" s="10">
        <f t="shared" ref="L2:L13" si="1">F2</f>
        <v>0.65363002922004942</v>
      </c>
      <c r="O2" s="9" t="s">
        <v>13</v>
      </c>
      <c r="P2" s="4" t="s">
        <v>52</v>
      </c>
      <c r="Q2" s="4" t="s">
        <v>53</v>
      </c>
      <c r="R2" s="4" t="s">
        <v>54</v>
      </c>
      <c r="S2" s="4" t="s">
        <v>55</v>
      </c>
    </row>
    <row r="3" spans="1:19" x14ac:dyDescent="0.15">
      <c r="A3" s="20"/>
      <c r="B3" s="9" t="s">
        <v>12</v>
      </c>
      <c r="C3" s="9">
        <f>[39]PARS_cds_stat!B3</f>
        <v>1961</v>
      </c>
      <c r="D3" s="9">
        <f>[39]PARS_cds_stat!C3</f>
        <v>1541</v>
      </c>
      <c r="E3" s="10">
        <f>C3/(C2+C3)</f>
        <v>0.47116770783277273</v>
      </c>
      <c r="F3" s="10">
        <f>D3/(D2+D3)</f>
        <v>0.34636997077995058</v>
      </c>
      <c r="I3" s="20"/>
      <c r="J3" s="8" t="s">
        <v>12</v>
      </c>
      <c r="K3" s="10">
        <f t="shared" si="0"/>
        <v>0.47116770783277273</v>
      </c>
      <c r="L3" s="10">
        <f t="shared" si="1"/>
        <v>0.34636997077995058</v>
      </c>
      <c r="O3" s="9">
        <v>1</v>
      </c>
      <c r="P3" s="4">
        <f ca="1">INDIRECT("K"&amp;ROW(K1)*2)</f>
        <v>0.52883229216722727</v>
      </c>
      <c r="Q3" s="4">
        <f ca="1">INDIRECT("K"&amp;ROW(J1)*2+1)</f>
        <v>0.47116770783277273</v>
      </c>
      <c r="R3" s="4">
        <f ca="1">INDIRECT("l"&amp;ROW(L1)*2)</f>
        <v>0.65363002922004942</v>
      </c>
      <c r="S3" s="4">
        <f ca="1">INDIRECT("l"&amp;ROW(L1)*2+1)</f>
        <v>0.34636997077995058</v>
      </c>
    </row>
    <row r="4" spans="1:19" x14ac:dyDescent="0.15">
      <c r="A4" s="20">
        <v>2</v>
      </c>
      <c r="B4" s="9" t="s">
        <v>11</v>
      </c>
      <c r="C4" s="9">
        <f>[39]PARS_cds_stat!B4</f>
        <v>1123</v>
      </c>
      <c r="D4" s="9">
        <f>[39]PARS_cds_stat!C4</f>
        <v>1118</v>
      </c>
      <c r="E4" s="10">
        <f>C4/(C4+C5)</f>
        <v>0.56403817177297844</v>
      </c>
      <c r="F4" s="10">
        <f>D4/(D4+D5)</f>
        <v>0.63342776203966</v>
      </c>
      <c r="I4" s="20">
        <v>2</v>
      </c>
      <c r="J4" s="8" t="s">
        <v>11</v>
      </c>
      <c r="K4" s="10">
        <f t="shared" si="0"/>
        <v>0.56403817177297844</v>
      </c>
      <c r="L4" s="10">
        <f t="shared" si="1"/>
        <v>0.63342776203966</v>
      </c>
      <c r="O4" s="9">
        <v>2</v>
      </c>
      <c r="P4" s="4">
        <f ca="1">INDIRECT("K"&amp;ROW(K2)*2)</f>
        <v>0.56403817177297844</v>
      </c>
      <c r="Q4" s="4">
        <f ca="1">INDIRECT("K"&amp;ROW(J2)*2+1)</f>
        <v>0.43596182822702162</v>
      </c>
      <c r="R4" s="4">
        <f t="shared" ref="R4:R8" ca="1" si="2">INDIRECT("l"&amp;ROW(L2)*2)</f>
        <v>0.63342776203966</v>
      </c>
      <c r="S4" s="4">
        <f t="shared" ref="S4:S8" ca="1" si="3">INDIRECT("l"&amp;ROW(L2)*2+1)</f>
        <v>0.36657223796033994</v>
      </c>
    </row>
    <row r="5" spans="1:19" x14ac:dyDescent="0.15">
      <c r="A5" s="20"/>
      <c r="B5" s="9" t="s">
        <v>12</v>
      </c>
      <c r="C5" s="9">
        <f>[39]PARS_cds_stat!B5</f>
        <v>868</v>
      </c>
      <c r="D5" s="9">
        <f>[39]PARS_cds_stat!C5</f>
        <v>647</v>
      </c>
      <c r="E5" s="10">
        <f>C5/(C4+C5)</f>
        <v>0.43596182822702162</v>
      </c>
      <c r="F5" s="10">
        <f>D5/(D4+D5)</f>
        <v>0.36657223796033994</v>
      </c>
      <c r="I5" s="20"/>
      <c r="J5" s="8" t="s">
        <v>12</v>
      </c>
      <c r="K5" s="10">
        <f t="shared" si="0"/>
        <v>0.43596182822702162</v>
      </c>
      <c r="L5" s="10">
        <f t="shared" si="1"/>
        <v>0.36657223796033994</v>
      </c>
      <c r="O5" s="9">
        <v>3</v>
      </c>
      <c r="P5" s="4">
        <f ca="1">INDIRECT("K"&amp;ROW(K3)*2)</f>
        <v>0.56733524355300857</v>
      </c>
      <c r="Q5" s="4">
        <f t="shared" ref="Q5:Q8" ca="1" si="4">INDIRECT("K"&amp;ROW(J3)*2+1)</f>
        <v>0.43266475644699143</v>
      </c>
      <c r="R5" s="4">
        <f t="shared" ca="1" si="2"/>
        <v>0.57839721254355403</v>
      </c>
      <c r="S5" s="4">
        <f t="shared" ca="1" si="3"/>
        <v>0.42160278745644597</v>
      </c>
    </row>
    <row r="6" spans="1:19" x14ac:dyDescent="0.15">
      <c r="A6" s="20">
        <v>3</v>
      </c>
      <c r="B6" s="9" t="s">
        <v>11</v>
      </c>
      <c r="C6" s="9">
        <f>[39]PARS_cds_stat!B6</f>
        <v>990</v>
      </c>
      <c r="D6" s="9">
        <f>[39]PARS_cds_stat!C6</f>
        <v>830</v>
      </c>
      <c r="E6" s="10">
        <f>C6/(C6+C7)</f>
        <v>0.56733524355300857</v>
      </c>
      <c r="F6" s="10">
        <f>D6/(D6+D7)</f>
        <v>0.57839721254355403</v>
      </c>
      <c r="I6" s="20">
        <v>3</v>
      </c>
      <c r="J6" s="8" t="s">
        <v>11</v>
      </c>
      <c r="K6" s="10">
        <f t="shared" si="0"/>
        <v>0.56733524355300857</v>
      </c>
      <c r="L6" s="10">
        <f t="shared" si="1"/>
        <v>0.57839721254355403</v>
      </c>
      <c r="O6" s="9">
        <v>4</v>
      </c>
      <c r="P6" s="4">
        <f t="shared" ref="P6:P8" ca="1" si="5">INDIRECT("K"&amp;ROW(K4)*2)</f>
        <v>0.63888888888888884</v>
      </c>
      <c r="Q6" s="4">
        <f t="shared" ca="1" si="4"/>
        <v>0.3611111111111111</v>
      </c>
      <c r="R6" s="4">
        <f t="shared" ca="1" si="2"/>
        <v>0.5699272433306386</v>
      </c>
      <c r="S6" s="4">
        <f t="shared" ca="1" si="3"/>
        <v>0.43007275666936134</v>
      </c>
    </row>
    <row r="7" spans="1:19" x14ac:dyDescent="0.15">
      <c r="A7" s="20"/>
      <c r="B7" s="9" t="s">
        <v>12</v>
      </c>
      <c r="C7" s="9">
        <f>[39]PARS_cds_stat!B7</f>
        <v>755</v>
      </c>
      <c r="D7" s="9">
        <f>[39]PARS_cds_stat!C7</f>
        <v>605</v>
      </c>
      <c r="E7" s="10">
        <f>C7/(C6+C7)</f>
        <v>0.43266475644699143</v>
      </c>
      <c r="F7" s="10">
        <f>D7/(D6+D7)</f>
        <v>0.42160278745644597</v>
      </c>
      <c r="I7" s="20"/>
      <c r="J7" s="8" t="s">
        <v>12</v>
      </c>
      <c r="K7" s="10">
        <f t="shared" si="0"/>
        <v>0.43266475644699143</v>
      </c>
      <c r="L7" s="10">
        <f t="shared" si="1"/>
        <v>0.42160278745644597</v>
      </c>
      <c r="O7" s="9">
        <v>5</v>
      </c>
      <c r="P7" s="4">
        <f t="shared" ca="1" si="5"/>
        <v>0.66943521594684385</v>
      </c>
      <c r="Q7" s="4">
        <f t="shared" ca="1" si="4"/>
        <v>0.33056478405315615</v>
      </c>
      <c r="R7" s="4">
        <f t="shared" ca="1" si="2"/>
        <v>0.51591657519209655</v>
      </c>
      <c r="S7" s="4">
        <f t="shared" ca="1" si="3"/>
        <v>0.4840834248079034</v>
      </c>
    </row>
    <row r="8" spans="1:19" x14ac:dyDescent="0.15">
      <c r="A8" s="20">
        <v>4</v>
      </c>
      <c r="B8" s="9" t="s">
        <v>11</v>
      </c>
      <c r="C8" s="9">
        <f>[39]PARS_cds_stat!B8</f>
        <v>989</v>
      </c>
      <c r="D8" s="9">
        <f>[39]PARS_cds_stat!C8</f>
        <v>705</v>
      </c>
      <c r="E8" s="10">
        <f>C8/(C8+C9)</f>
        <v>0.63888888888888884</v>
      </c>
      <c r="F8" s="10">
        <f>D8/(D8+D9)</f>
        <v>0.5699272433306386</v>
      </c>
      <c r="I8" s="20">
        <v>4</v>
      </c>
      <c r="J8" s="8" t="s">
        <v>11</v>
      </c>
      <c r="K8" s="10">
        <f t="shared" si="0"/>
        <v>0.63888888888888884</v>
      </c>
      <c r="L8" s="10">
        <f t="shared" si="1"/>
        <v>0.5699272433306386</v>
      </c>
      <c r="O8" s="9">
        <v>6</v>
      </c>
      <c r="P8" s="4">
        <f t="shared" ca="1" si="5"/>
        <v>0.64696853415195699</v>
      </c>
      <c r="Q8" s="4">
        <f t="shared" ca="1" si="4"/>
        <v>0.35303146584804296</v>
      </c>
      <c r="R8" s="4">
        <f t="shared" ca="1" si="2"/>
        <v>0.54289215686274506</v>
      </c>
      <c r="S8" s="4">
        <f t="shared" ca="1" si="3"/>
        <v>0.45710784313725489</v>
      </c>
    </row>
    <row r="9" spans="1:19" x14ac:dyDescent="0.15">
      <c r="A9" s="20"/>
      <c r="B9" s="9" t="s">
        <v>12</v>
      </c>
      <c r="C9" s="9">
        <f>[39]PARS_cds_stat!B9</f>
        <v>559</v>
      </c>
      <c r="D9" s="9">
        <f>[39]PARS_cds_stat!C9</f>
        <v>532</v>
      </c>
      <c r="E9" s="10">
        <f>C9/(C8+C9)</f>
        <v>0.3611111111111111</v>
      </c>
      <c r="F9" s="10">
        <f>D9/(D8+D9)</f>
        <v>0.43007275666936134</v>
      </c>
      <c r="I9" s="20"/>
      <c r="J9" s="8" t="s">
        <v>12</v>
      </c>
      <c r="K9" s="10">
        <f t="shared" si="0"/>
        <v>0.3611111111111111</v>
      </c>
      <c r="L9" s="10">
        <f t="shared" si="1"/>
        <v>0.43007275666936134</v>
      </c>
    </row>
    <row r="10" spans="1:19" x14ac:dyDescent="0.15">
      <c r="A10" s="20">
        <v>5</v>
      </c>
      <c r="B10" s="9" t="s">
        <v>11</v>
      </c>
      <c r="C10" s="9">
        <f>[39]PARS_cds_stat!B10</f>
        <v>806</v>
      </c>
      <c r="D10" s="9">
        <f>[39]PARS_cds_stat!C10</f>
        <v>470</v>
      </c>
      <c r="E10" s="10">
        <f>C10/(C10+C11)</f>
        <v>0.66943521594684385</v>
      </c>
      <c r="F10" s="10">
        <f>D10/(D10+D11)</f>
        <v>0.51591657519209655</v>
      </c>
      <c r="I10" s="20">
        <v>5</v>
      </c>
      <c r="J10" s="8" t="s">
        <v>11</v>
      </c>
      <c r="K10" s="10">
        <f t="shared" si="0"/>
        <v>0.66943521594684385</v>
      </c>
      <c r="L10" s="10">
        <f t="shared" si="1"/>
        <v>0.51591657519209655</v>
      </c>
    </row>
    <row r="11" spans="1:19" x14ac:dyDescent="0.15">
      <c r="A11" s="20"/>
      <c r="B11" s="9" t="s">
        <v>12</v>
      </c>
      <c r="C11" s="9">
        <f>[39]PARS_cds_stat!B11</f>
        <v>398</v>
      </c>
      <c r="D11" s="9">
        <f>[39]PARS_cds_stat!C11</f>
        <v>441</v>
      </c>
      <c r="E11" s="10">
        <f>C11/(C10+C11)</f>
        <v>0.33056478405315615</v>
      </c>
      <c r="F11" s="10">
        <f>D11/(D10+D11)</f>
        <v>0.4840834248079034</v>
      </c>
      <c r="I11" s="20"/>
      <c r="J11" s="8" t="s">
        <v>12</v>
      </c>
      <c r="K11" s="10">
        <f t="shared" si="0"/>
        <v>0.33056478405315615</v>
      </c>
      <c r="L11" s="10">
        <f t="shared" si="1"/>
        <v>0.4840834248079034</v>
      </c>
    </row>
    <row r="12" spans="1:19" x14ac:dyDescent="0.15">
      <c r="A12" s="20">
        <v>6</v>
      </c>
      <c r="B12" s="9" t="s">
        <v>11</v>
      </c>
      <c r="C12" s="9">
        <f>[39]PARS_cds_stat!B12</f>
        <v>843</v>
      </c>
      <c r="D12" s="9">
        <f>[39]PARS_cds_stat!C12</f>
        <v>443</v>
      </c>
      <c r="E12" s="10">
        <f t="shared" ref="E12:F12" si="6">C12/(C12+C13)</f>
        <v>0.64696853415195699</v>
      </c>
      <c r="F12" s="10">
        <f t="shared" si="6"/>
        <v>0.54289215686274506</v>
      </c>
      <c r="I12" s="20">
        <v>6</v>
      </c>
      <c r="J12" s="8" t="s">
        <v>11</v>
      </c>
      <c r="K12" s="10">
        <f t="shared" si="0"/>
        <v>0.64696853415195699</v>
      </c>
      <c r="L12" s="10">
        <f t="shared" si="1"/>
        <v>0.54289215686274506</v>
      </c>
    </row>
    <row r="13" spans="1:19" x14ac:dyDescent="0.15">
      <c r="A13" s="20"/>
      <c r="B13" s="9" t="s">
        <v>12</v>
      </c>
      <c r="C13" s="9">
        <f>[39]PARS_cds_stat!B13</f>
        <v>460</v>
      </c>
      <c r="D13" s="9">
        <f>[39]PARS_cds_stat!C13</f>
        <v>373</v>
      </c>
      <c r="E13" s="10">
        <f t="shared" ref="E13:F13" si="7">C13/(C12+C13)</f>
        <v>0.35303146584804296</v>
      </c>
      <c r="F13" s="10">
        <f t="shared" si="7"/>
        <v>0.45710784313725489</v>
      </c>
      <c r="I13" s="20"/>
      <c r="J13" s="8" t="s">
        <v>12</v>
      </c>
      <c r="K13" s="10">
        <f t="shared" si="0"/>
        <v>0.35303146584804296</v>
      </c>
      <c r="L13" s="10">
        <f t="shared" si="1"/>
        <v>0.45710784313725489</v>
      </c>
    </row>
    <row r="14" spans="1:19" x14ac:dyDescent="0.15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</row>
    <row r="15" spans="1:19" x14ac:dyDescent="0.15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</row>
    <row r="16" spans="1:19" x14ac:dyDescent="0.15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</row>
    <row r="17" spans="1:12" x14ac:dyDescent="0.15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</row>
    <row r="18" spans="1:12" x14ac:dyDescent="0.15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</row>
    <row r="19" spans="1:12" x14ac:dyDescent="0.15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</row>
    <row r="20" spans="1:12" x14ac:dyDescent="0.15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</row>
    <row r="21" spans="1:12" x14ac:dyDescent="0.15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</row>
    <row r="22" spans="1:12" x14ac:dyDescent="0.15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</row>
    <row r="23" spans="1:12" x14ac:dyDescent="0.15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1:12" x14ac:dyDescent="0.15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</row>
    <row r="25" spans="1:12" x14ac:dyDescent="0.15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</row>
    <row r="26" spans="1:12" x14ac:dyDescent="0.15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</row>
    <row r="27" spans="1:12" x14ac:dyDescent="0.15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</row>
    <row r="28" spans="1:12" x14ac:dyDescent="0.15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</row>
    <row r="29" spans="1:12" x14ac:dyDescent="0.15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</row>
    <row r="30" spans="1:12" x14ac:dyDescent="0.15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</row>
    <row r="31" spans="1:12" x14ac:dyDescent="0.15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</row>
    <row r="32" spans="1:12" x14ac:dyDescent="0.15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</row>
    <row r="33" spans="1:12" x14ac:dyDescent="0.15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</row>
    <row r="34" spans="1:12" x14ac:dyDescent="0.15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</row>
    <row r="35" spans="1:12" x14ac:dyDescent="0.15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</row>
    <row r="36" spans="1:12" x14ac:dyDescent="0.15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</row>
    <row r="37" spans="1:12" x14ac:dyDescent="0.15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</row>
    <row r="38" spans="1:12" x14ac:dyDescent="0.15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</row>
    <row r="39" spans="1:12" x14ac:dyDescent="0.15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</row>
    <row r="40" spans="1:12" x14ac:dyDescent="0.15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</row>
    <row r="41" spans="1:12" x14ac:dyDescent="0.15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</row>
    <row r="42" spans="1:12" x14ac:dyDescent="0.15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</row>
    <row r="43" spans="1:12" x14ac:dyDescent="0.15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</row>
    <row r="44" spans="1:12" x14ac:dyDescent="0.1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</row>
    <row r="45" spans="1:12" x14ac:dyDescent="0.1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</row>
    <row r="46" spans="1:12" x14ac:dyDescent="0.1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</row>
    <row r="47" spans="1:12" x14ac:dyDescent="0.15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</row>
    <row r="48" spans="1:12" x14ac:dyDescent="0.15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</row>
    <row r="49" spans="1:12" x14ac:dyDescent="0.15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</row>
    <row r="50" spans="1:12" x14ac:dyDescent="0.15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</row>
    <row r="51" spans="1:12" x14ac:dyDescent="0.15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</row>
    <row r="52" spans="1:12" x14ac:dyDescent="0.15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</row>
    <row r="53" spans="1:12" x14ac:dyDescent="0.15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</row>
    <row r="54" spans="1:12" x14ac:dyDescent="0.15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</row>
    <row r="55" spans="1:12" x14ac:dyDescent="0.15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</row>
    <row r="56" spans="1:12" x14ac:dyDescent="0.15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</row>
    <row r="57" spans="1:12" x14ac:dyDescent="0.15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</row>
    <row r="58" spans="1:12" x14ac:dyDescent="0.15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</row>
    <row r="59" spans="1:12" x14ac:dyDescent="0.15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</row>
    <row r="60" spans="1:12" x14ac:dyDescent="0.15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</row>
    <row r="61" spans="1:12" x14ac:dyDescent="0.15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</row>
    <row r="62" spans="1:12" x14ac:dyDescent="0.15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</row>
    <row r="63" spans="1:12" x14ac:dyDescent="0.15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</row>
    <row r="64" spans="1:12" x14ac:dyDescent="0.15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</row>
    <row r="65" spans="1:12" x14ac:dyDescent="0.15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</row>
    <row r="66" spans="1:12" x14ac:dyDescent="0.15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</row>
    <row r="67" spans="1:12" x14ac:dyDescent="0.15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</row>
    <row r="68" spans="1:12" x14ac:dyDescent="0.15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</row>
    <row r="69" spans="1:12" x14ac:dyDescent="0.15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</row>
    <row r="70" spans="1:12" x14ac:dyDescent="0.15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</row>
    <row r="71" spans="1:12" x14ac:dyDescent="0.15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</row>
    <row r="72" spans="1:12" x14ac:dyDescent="0.15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</row>
    <row r="73" spans="1:12" x14ac:dyDescent="0.15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</row>
    <row r="74" spans="1:12" x14ac:dyDescent="0.15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</row>
    <row r="75" spans="1:12" x14ac:dyDescent="0.15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</row>
    <row r="76" spans="1:12" x14ac:dyDescent="0.15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</row>
    <row r="77" spans="1:12" x14ac:dyDescent="0.15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</row>
    <row r="78" spans="1:12" x14ac:dyDescent="0.15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</row>
    <row r="79" spans="1:12" x14ac:dyDescent="0.15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</row>
    <row r="80" spans="1:12" x14ac:dyDescent="0.15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</row>
    <row r="81" spans="1:12" x14ac:dyDescent="0.15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</row>
    <row r="82" spans="1:12" x14ac:dyDescent="0.15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</row>
    <row r="83" spans="1:12" x14ac:dyDescent="0.15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</row>
    <row r="84" spans="1:12" x14ac:dyDescent="0.15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</row>
    <row r="85" spans="1:12" x14ac:dyDescent="0.15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</row>
    <row r="86" spans="1:12" x14ac:dyDescent="0.15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</row>
    <row r="87" spans="1:12" x14ac:dyDescent="0.15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</row>
    <row r="88" spans="1:12" x14ac:dyDescent="0.15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</row>
    <row r="89" spans="1:12" x14ac:dyDescent="0.15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</row>
    <row r="90" spans="1:12" x14ac:dyDescent="0.15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</row>
    <row r="91" spans="1:12" x14ac:dyDescent="0.15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</row>
    <row r="92" spans="1:12" x14ac:dyDescent="0.15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</row>
    <row r="93" spans="1:12" x14ac:dyDescent="0.15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</row>
    <row r="94" spans="1:12" x14ac:dyDescent="0.15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</row>
    <row r="95" spans="1:12" x14ac:dyDescent="0.15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</row>
    <row r="96" spans="1:12" x14ac:dyDescent="0.15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</row>
    <row r="97" spans="1:12" x14ac:dyDescent="0.15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</row>
    <row r="98" spans="1:12" x14ac:dyDescent="0.15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</row>
    <row r="99" spans="1:12" x14ac:dyDescent="0.15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</row>
    <row r="100" spans="1:12" x14ac:dyDescent="0.15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</row>
    <row r="101" spans="1:12" x14ac:dyDescent="0.15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</row>
    <row r="102" spans="1:12" x14ac:dyDescent="0.15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</row>
    <row r="103" spans="1:12" x14ac:dyDescent="0.15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</row>
    <row r="104" spans="1:12" x14ac:dyDescent="0.15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</row>
    <row r="105" spans="1:12" x14ac:dyDescent="0.15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</row>
    <row r="106" spans="1:12" x14ac:dyDescent="0.15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</row>
    <row r="107" spans="1:12" x14ac:dyDescent="0.15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</row>
    <row r="108" spans="1:12" x14ac:dyDescent="0.15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</row>
    <row r="109" spans="1:12" x14ac:dyDescent="0.15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</row>
    <row r="110" spans="1:12" x14ac:dyDescent="0.15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</row>
    <row r="111" spans="1:12" x14ac:dyDescent="0.15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</row>
    <row r="112" spans="1:12" x14ac:dyDescent="0.15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</row>
    <row r="113" spans="1:12" x14ac:dyDescent="0.15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</row>
    <row r="114" spans="1:12" x14ac:dyDescent="0.15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</row>
    <row r="115" spans="1:12" x14ac:dyDescent="0.15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</row>
    <row r="116" spans="1:12" x14ac:dyDescent="0.15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</row>
    <row r="117" spans="1:12" x14ac:dyDescent="0.15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</row>
    <row r="118" spans="1:12" x14ac:dyDescent="0.15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</row>
    <row r="119" spans="1:12" x14ac:dyDescent="0.15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</row>
    <row r="120" spans="1:12" x14ac:dyDescent="0.15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</row>
    <row r="121" spans="1:12" x14ac:dyDescent="0.15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</row>
    <row r="122" spans="1:12" x14ac:dyDescent="0.15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</row>
    <row r="123" spans="1:12" x14ac:dyDescent="0.15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</row>
    <row r="124" spans="1:12" x14ac:dyDescent="0.15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</row>
    <row r="125" spans="1:12" x14ac:dyDescent="0.15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</row>
    <row r="126" spans="1:12" x14ac:dyDescent="0.15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</row>
    <row r="127" spans="1:12" x14ac:dyDescent="0.15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</row>
    <row r="128" spans="1:12" x14ac:dyDescent="0.15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</row>
    <row r="129" spans="1:19" x14ac:dyDescent="0.15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</row>
    <row r="130" spans="1:19" x14ac:dyDescent="0.15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</row>
    <row r="131" spans="1:19" x14ac:dyDescent="0.15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</row>
    <row r="132" spans="1:19" x14ac:dyDescent="0.15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</row>
    <row r="133" spans="1:19" x14ac:dyDescent="0.15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P133" s="16"/>
      <c r="Q133" s="16"/>
      <c r="R133" s="16"/>
      <c r="S133" s="16"/>
    </row>
    <row r="134" spans="1:19" x14ac:dyDescent="0.15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P134" s="16"/>
      <c r="Q134" s="16"/>
      <c r="R134" s="16"/>
      <c r="S134" s="16"/>
    </row>
    <row r="135" spans="1:19" x14ac:dyDescent="0.15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P135" s="16"/>
      <c r="Q135" s="16"/>
      <c r="R135" s="16"/>
      <c r="S135" s="16"/>
    </row>
    <row r="136" spans="1:19" x14ac:dyDescent="0.15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P136" s="16"/>
      <c r="Q136" s="16"/>
      <c r="R136" s="16"/>
      <c r="S136" s="16"/>
    </row>
    <row r="137" spans="1:19" x14ac:dyDescent="0.15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P137" s="16"/>
      <c r="Q137" s="16"/>
      <c r="R137" s="16"/>
      <c r="S137" s="16"/>
    </row>
    <row r="138" spans="1:19" x14ac:dyDescent="0.15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P138" s="16"/>
      <c r="Q138" s="16"/>
      <c r="R138" s="16"/>
      <c r="S138" s="16"/>
    </row>
    <row r="139" spans="1:19" x14ac:dyDescent="0.15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P139" s="16"/>
      <c r="Q139" s="16"/>
      <c r="R139" s="16"/>
      <c r="S139" s="16"/>
    </row>
    <row r="140" spans="1:19" x14ac:dyDescent="0.15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P140" s="16"/>
      <c r="Q140" s="16"/>
      <c r="R140" s="16"/>
      <c r="S140" s="16"/>
    </row>
    <row r="141" spans="1:19" x14ac:dyDescent="0.15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P141" s="16"/>
      <c r="Q141" s="16"/>
      <c r="R141" s="16"/>
      <c r="S141" s="16"/>
    </row>
    <row r="142" spans="1:19" x14ac:dyDescent="0.15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P142" s="16"/>
      <c r="Q142" s="16"/>
      <c r="R142" s="16"/>
      <c r="S142" s="16"/>
    </row>
    <row r="143" spans="1:19" x14ac:dyDescent="0.15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P143" s="16"/>
      <c r="Q143" s="16"/>
      <c r="R143" s="16"/>
      <c r="S143" s="16"/>
    </row>
    <row r="144" spans="1:19" x14ac:dyDescent="0.15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P144" s="16"/>
      <c r="Q144" s="16"/>
      <c r="R144" s="16"/>
      <c r="S144" s="16"/>
    </row>
    <row r="145" spans="1:19" x14ac:dyDescent="0.15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P145" s="16"/>
      <c r="Q145" s="16"/>
      <c r="R145" s="16"/>
      <c r="S145" s="16"/>
    </row>
    <row r="146" spans="1:19" x14ac:dyDescent="0.15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P146" s="16"/>
      <c r="Q146" s="16"/>
      <c r="R146" s="16"/>
      <c r="S146" s="16"/>
    </row>
    <row r="147" spans="1:19" x14ac:dyDescent="0.15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P147" s="16"/>
      <c r="Q147" s="16"/>
      <c r="R147" s="16"/>
      <c r="S147" s="16"/>
    </row>
    <row r="148" spans="1:19" x14ac:dyDescent="0.15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P148" s="16"/>
      <c r="Q148" s="16"/>
      <c r="R148" s="16"/>
      <c r="S148" s="16"/>
    </row>
    <row r="149" spans="1:19" x14ac:dyDescent="0.15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P149" s="16"/>
      <c r="Q149" s="16"/>
      <c r="R149" s="16"/>
      <c r="S149" s="16"/>
    </row>
    <row r="150" spans="1:19" x14ac:dyDescent="0.15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P150" s="16"/>
      <c r="Q150" s="16"/>
      <c r="R150" s="16"/>
      <c r="S150" s="16"/>
    </row>
    <row r="151" spans="1:19" x14ac:dyDescent="0.15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P151" s="16"/>
      <c r="Q151" s="16"/>
      <c r="R151" s="16"/>
      <c r="S151" s="16"/>
    </row>
    <row r="152" spans="1:19" x14ac:dyDescent="0.15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P152" s="16"/>
      <c r="Q152" s="16"/>
      <c r="R152" s="16"/>
      <c r="S152" s="16"/>
    </row>
    <row r="153" spans="1:19" x14ac:dyDescent="0.15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P153" s="16"/>
      <c r="Q153" s="16"/>
      <c r="R153" s="16"/>
      <c r="S153" s="16"/>
    </row>
    <row r="154" spans="1:19" x14ac:dyDescent="0.15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P154" s="16"/>
      <c r="Q154" s="16"/>
      <c r="R154" s="16"/>
      <c r="S154" s="16"/>
    </row>
    <row r="155" spans="1:19" x14ac:dyDescent="0.15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P155" s="16"/>
      <c r="Q155" s="16"/>
      <c r="R155" s="16"/>
      <c r="S155" s="16"/>
    </row>
    <row r="156" spans="1:19" x14ac:dyDescent="0.15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P156" s="16"/>
      <c r="Q156" s="16"/>
      <c r="R156" s="16"/>
      <c r="S156" s="16"/>
    </row>
    <row r="157" spans="1:19" x14ac:dyDescent="0.15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P157" s="16"/>
      <c r="Q157" s="16"/>
      <c r="R157" s="16"/>
      <c r="S157" s="16"/>
    </row>
    <row r="158" spans="1:19" x14ac:dyDescent="0.15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P158" s="16"/>
      <c r="Q158" s="16"/>
      <c r="R158" s="16"/>
      <c r="S158" s="16"/>
    </row>
    <row r="159" spans="1:19" x14ac:dyDescent="0.15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P159" s="16"/>
      <c r="Q159" s="16"/>
      <c r="R159" s="16"/>
      <c r="S159" s="16"/>
    </row>
    <row r="160" spans="1:19" x14ac:dyDescent="0.15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P160" s="16"/>
      <c r="Q160" s="16"/>
      <c r="R160" s="16"/>
      <c r="S160" s="16"/>
    </row>
    <row r="161" spans="1:19" x14ac:dyDescent="0.15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P161" s="16"/>
      <c r="Q161" s="16"/>
      <c r="R161" s="16"/>
      <c r="S161" s="16"/>
    </row>
    <row r="162" spans="1:19" x14ac:dyDescent="0.15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P162" s="16"/>
      <c r="Q162" s="16"/>
      <c r="R162" s="16"/>
      <c r="S162" s="16"/>
    </row>
    <row r="163" spans="1:19" x14ac:dyDescent="0.15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P163" s="16"/>
      <c r="Q163" s="16"/>
      <c r="R163" s="16"/>
      <c r="S163" s="16"/>
    </row>
    <row r="164" spans="1:19" x14ac:dyDescent="0.15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P164" s="16"/>
      <c r="Q164" s="16"/>
      <c r="R164" s="16"/>
      <c r="S164" s="16"/>
    </row>
    <row r="165" spans="1:19" x14ac:dyDescent="0.15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P165" s="16"/>
      <c r="Q165" s="16"/>
      <c r="R165" s="16"/>
      <c r="S165" s="16"/>
    </row>
    <row r="166" spans="1:19" x14ac:dyDescent="0.15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P166" s="16"/>
      <c r="Q166" s="16"/>
      <c r="R166" s="16"/>
      <c r="S166" s="16"/>
    </row>
    <row r="167" spans="1:19" x14ac:dyDescent="0.15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P167" s="16"/>
      <c r="Q167" s="16"/>
      <c r="R167" s="16"/>
      <c r="S167" s="16"/>
    </row>
    <row r="168" spans="1:19" x14ac:dyDescent="0.15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P168" s="16"/>
      <c r="Q168" s="16"/>
      <c r="R168" s="16"/>
      <c r="S168" s="16"/>
    </row>
    <row r="169" spans="1:19" x14ac:dyDescent="0.15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P169" s="16"/>
      <c r="Q169" s="16"/>
      <c r="R169" s="16"/>
      <c r="S169" s="16"/>
    </row>
    <row r="170" spans="1:19" x14ac:dyDescent="0.15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P170" s="16"/>
      <c r="Q170" s="16"/>
      <c r="R170" s="16"/>
      <c r="S170" s="16"/>
    </row>
    <row r="171" spans="1:19" x14ac:dyDescent="0.15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P171" s="16"/>
      <c r="Q171" s="16"/>
      <c r="R171" s="16"/>
      <c r="S171" s="16"/>
    </row>
    <row r="172" spans="1:19" x14ac:dyDescent="0.15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P172" s="16"/>
      <c r="Q172" s="16"/>
      <c r="R172" s="16"/>
      <c r="S172" s="16"/>
    </row>
    <row r="173" spans="1:19" x14ac:dyDescent="0.15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P173" s="16"/>
      <c r="Q173" s="16"/>
      <c r="R173" s="16"/>
      <c r="S173" s="16"/>
    </row>
    <row r="174" spans="1:19" x14ac:dyDescent="0.15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P174" s="16"/>
      <c r="Q174" s="16"/>
      <c r="R174" s="16"/>
      <c r="S174" s="16"/>
    </row>
    <row r="175" spans="1:19" x14ac:dyDescent="0.15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P175" s="16"/>
      <c r="Q175" s="16"/>
      <c r="R175" s="16"/>
      <c r="S175" s="16"/>
    </row>
    <row r="176" spans="1:19" x14ac:dyDescent="0.15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P176" s="16"/>
      <c r="Q176" s="16"/>
      <c r="R176" s="16"/>
      <c r="S176" s="16"/>
    </row>
    <row r="177" spans="1:19" x14ac:dyDescent="0.15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P177" s="16"/>
      <c r="Q177" s="16"/>
      <c r="R177" s="16"/>
      <c r="S177" s="16"/>
    </row>
    <row r="178" spans="1:19" x14ac:dyDescent="0.15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P178" s="16"/>
      <c r="Q178" s="16"/>
      <c r="R178" s="16"/>
      <c r="S178" s="16"/>
    </row>
    <row r="179" spans="1:19" x14ac:dyDescent="0.15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P179" s="16"/>
      <c r="Q179" s="16"/>
      <c r="R179" s="16"/>
      <c r="S179" s="16"/>
    </row>
    <row r="180" spans="1:19" x14ac:dyDescent="0.15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P180" s="16"/>
      <c r="Q180" s="16"/>
      <c r="R180" s="16"/>
      <c r="S180" s="16"/>
    </row>
    <row r="181" spans="1:19" x14ac:dyDescent="0.15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P181" s="16"/>
      <c r="Q181" s="16"/>
      <c r="R181" s="16"/>
      <c r="S181" s="16"/>
    </row>
    <row r="182" spans="1:19" x14ac:dyDescent="0.15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P182" s="16"/>
      <c r="Q182" s="16"/>
      <c r="R182" s="16"/>
      <c r="S182" s="16"/>
    </row>
    <row r="183" spans="1:19" x14ac:dyDescent="0.15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P183" s="16"/>
      <c r="Q183" s="16"/>
      <c r="R183" s="16"/>
      <c r="S183" s="16"/>
    </row>
    <row r="184" spans="1:19" x14ac:dyDescent="0.15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P184" s="16"/>
      <c r="Q184" s="16"/>
      <c r="R184" s="16"/>
      <c r="S184" s="16"/>
    </row>
    <row r="185" spans="1:19" x14ac:dyDescent="0.15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P185" s="16"/>
      <c r="Q185" s="16"/>
      <c r="R185" s="16"/>
      <c r="S185" s="16"/>
    </row>
    <row r="186" spans="1:19" x14ac:dyDescent="0.15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P186" s="16"/>
      <c r="Q186" s="16"/>
      <c r="R186" s="16"/>
      <c r="S186" s="16"/>
    </row>
    <row r="187" spans="1:19" x14ac:dyDescent="0.15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P187" s="16"/>
      <c r="Q187" s="16"/>
      <c r="R187" s="16"/>
      <c r="S187" s="16"/>
    </row>
    <row r="188" spans="1:19" x14ac:dyDescent="0.15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P188" s="16"/>
      <c r="Q188" s="16"/>
      <c r="R188" s="16"/>
      <c r="S188" s="16"/>
    </row>
    <row r="189" spans="1:19" x14ac:dyDescent="0.15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P189" s="16"/>
      <c r="Q189" s="16"/>
      <c r="R189" s="16"/>
      <c r="S189" s="16"/>
    </row>
    <row r="190" spans="1:19" x14ac:dyDescent="0.15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P190" s="16"/>
      <c r="Q190" s="16"/>
      <c r="R190" s="16"/>
      <c r="S190" s="16"/>
    </row>
    <row r="191" spans="1:19" x14ac:dyDescent="0.15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P191" s="16"/>
      <c r="Q191" s="16"/>
      <c r="R191" s="16"/>
      <c r="S191" s="16"/>
    </row>
    <row r="192" spans="1:19" x14ac:dyDescent="0.15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P192" s="16"/>
      <c r="Q192" s="16"/>
      <c r="R192" s="16"/>
      <c r="S192" s="16"/>
    </row>
    <row r="193" spans="1:19" x14ac:dyDescent="0.15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P193" s="16"/>
      <c r="Q193" s="16"/>
      <c r="R193" s="16"/>
      <c r="S193" s="16"/>
    </row>
    <row r="194" spans="1:19" x14ac:dyDescent="0.15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P194" s="16"/>
      <c r="Q194" s="16"/>
      <c r="R194" s="16"/>
      <c r="S194" s="16"/>
    </row>
    <row r="195" spans="1:19" x14ac:dyDescent="0.15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P195" s="16"/>
      <c r="Q195" s="16"/>
      <c r="R195" s="16"/>
      <c r="S195" s="16"/>
    </row>
    <row r="196" spans="1:19" x14ac:dyDescent="0.15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P196" s="16"/>
      <c r="Q196" s="16"/>
      <c r="R196" s="16"/>
      <c r="S196" s="16"/>
    </row>
    <row r="197" spans="1:19" x14ac:dyDescent="0.15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P197" s="16"/>
      <c r="Q197" s="16"/>
      <c r="R197" s="16"/>
      <c r="S197" s="16"/>
    </row>
    <row r="198" spans="1:19" x14ac:dyDescent="0.15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P198" s="16"/>
      <c r="Q198" s="16"/>
      <c r="R198" s="16"/>
      <c r="S198" s="16"/>
    </row>
    <row r="199" spans="1:19" x14ac:dyDescent="0.15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P199" s="16"/>
      <c r="Q199" s="16"/>
      <c r="R199" s="16"/>
      <c r="S199" s="16"/>
    </row>
    <row r="200" spans="1:19" x14ac:dyDescent="0.15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P200" s="16"/>
      <c r="Q200" s="16"/>
      <c r="R200" s="16"/>
      <c r="S200" s="16"/>
    </row>
    <row r="201" spans="1:19" x14ac:dyDescent="0.15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P201" s="16"/>
      <c r="Q201" s="16"/>
      <c r="R201" s="16"/>
      <c r="S201" s="16"/>
    </row>
    <row r="202" spans="1:19" x14ac:dyDescent="0.15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P202" s="16"/>
      <c r="Q202" s="16"/>
      <c r="R202" s="16"/>
      <c r="S202" s="16"/>
    </row>
    <row r="203" spans="1:19" x14ac:dyDescent="0.15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P203" s="16"/>
      <c r="Q203" s="16"/>
      <c r="R203" s="16"/>
      <c r="S203" s="16"/>
    </row>
    <row r="204" spans="1:19" x14ac:dyDescent="0.15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P204" s="16"/>
      <c r="Q204" s="16"/>
      <c r="R204" s="16"/>
      <c r="S204" s="16"/>
    </row>
    <row r="205" spans="1:19" x14ac:dyDescent="0.15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P205" s="16"/>
      <c r="Q205" s="16"/>
      <c r="R205" s="16"/>
      <c r="S205" s="16"/>
    </row>
    <row r="206" spans="1:19" x14ac:dyDescent="0.15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P206" s="16"/>
      <c r="Q206" s="16"/>
      <c r="R206" s="16"/>
      <c r="S206" s="16"/>
    </row>
    <row r="207" spans="1:19" x14ac:dyDescent="0.15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P207" s="16"/>
      <c r="Q207" s="16"/>
      <c r="R207" s="16"/>
      <c r="S207" s="16"/>
    </row>
    <row r="208" spans="1:19" x14ac:dyDescent="0.15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P208" s="16"/>
      <c r="Q208" s="16"/>
      <c r="R208" s="16"/>
      <c r="S208" s="16"/>
    </row>
    <row r="209" spans="1:19" x14ac:dyDescent="0.15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P209" s="16"/>
      <c r="Q209" s="16"/>
      <c r="R209" s="16"/>
      <c r="S209" s="16"/>
    </row>
    <row r="210" spans="1:19" x14ac:dyDescent="0.15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P210" s="16"/>
      <c r="Q210" s="16"/>
      <c r="R210" s="16"/>
      <c r="S210" s="16"/>
    </row>
    <row r="211" spans="1:19" x14ac:dyDescent="0.15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P211" s="16"/>
      <c r="Q211" s="16"/>
      <c r="R211" s="16"/>
      <c r="S211" s="16"/>
    </row>
    <row r="212" spans="1:19" x14ac:dyDescent="0.15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P212" s="16"/>
      <c r="Q212" s="16"/>
      <c r="R212" s="16"/>
      <c r="S212" s="16"/>
    </row>
    <row r="213" spans="1:19" x14ac:dyDescent="0.15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P213" s="16"/>
      <c r="Q213" s="16"/>
      <c r="R213" s="16"/>
      <c r="S213" s="16"/>
    </row>
    <row r="214" spans="1:19" x14ac:dyDescent="0.15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P214" s="16"/>
      <c r="Q214" s="16"/>
      <c r="R214" s="16"/>
      <c r="S214" s="16"/>
    </row>
    <row r="215" spans="1:19" x14ac:dyDescent="0.15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P215" s="16"/>
      <c r="Q215" s="16"/>
      <c r="R215" s="16"/>
      <c r="S215" s="16"/>
    </row>
    <row r="216" spans="1:19" x14ac:dyDescent="0.15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P216" s="16"/>
      <c r="Q216" s="16"/>
      <c r="R216" s="16"/>
      <c r="S216" s="16"/>
    </row>
    <row r="217" spans="1:19" x14ac:dyDescent="0.15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P217" s="16"/>
      <c r="Q217" s="16"/>
      <c r="R217" s="16"/>
      <c r="S217" s="16"/>
    </row>
    <row r="218" spans="1:19" x14ac:dyDescent="0.15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P218" s="16"/>
      <c r="Q218" s="16"/>
      <c r="R218" s="16"/>
      <c r="S218" s="16"/>
    </row>
    <row r="219" spans="1:19" x14ac:dyDescent="0.15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P219" s="16"/>
      <c r="Q219" s="16"/>
      <c r="R219" s="16"/>
      <c r="S219" s="16"/>
    </row>
    <row r="220" spans="1:19" x14ac:dyDescent="0.15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P220" s="16"/>
      <c r="Q220" s="16"/>
      <c r="R220" s="16"/>
      <c r="S220" s="16"/>
    </row>
    <row r="221" spans="1:19" x14ac:dyDescent="0.15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P221" s="16"/>
      <c r="Q221" s="16"/>
      <c r="R221" s="16"/>
      <c r="S221" s="16"/>
    </row>
    <row r="222" spans="1:19" x14ac:dyDescent="0.15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P222" s="16"/>
      <c r="Q222" s="16"/>
      <c r="R222" s="16"/>
      <c r="S222" s="16"/>
    </row>
    <row r="223" spans="1:19" x14ac:dyDescent="0.15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P223" s="16"/>
      <c r="Q223" s="16"/>
      <c r="R223" s="16"/>
      <c r="S223" s="16"/>
    </row>
    <row r="224" spans="1:19" x14ac:dyDescent="0.15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P224" s="16"/>
      <c r="Q224" s="16"/>
      <c r="R224" s="16"/>
      <c r="S224" s="16"/>
    </row>
    <row r="225" spans="1:19" x14ac:dyDescent="0.15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P225" s="16"/>
      <c r="Q225" s="16"/>
      <c r="R225" s="16"/>
      <c r="S225" s="16"/>
    </row>
    <row r="226" spans="1:19" x14ac:dyDescent="0.15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P226" s="16"/>
      <c r="Q226" s="16"/>
      <c r="R226" s="16"/>
      <c r="S226" s="16"/>
    </row>
    <row r="227" spans="1:19" x14ac:dyDescent="0.15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P227" s="16"/>
      <c r="Q227" s="16"/>
      <c r="R227" s="16"/>
      <c r="S227" s="16"/>
    </row>
    <row r="228" spans="1:19" x14ac:dyDescent="0.15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P228" s="16"/>
      <c r="Q228" s="16"/>
      <c r="R228" s="16"/>
      <c r="S228" s="16"/>
    </row>
    <row r="229" spans="1:19" x14ac:dyDescent="0.15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P229" s="16"/>
      <c r="Q229" s="16"/>
      <c r="R229" s="16"/>
      <c r="S229" s="16"/>
    </row>
    <row r="230" spans="1:19" x14ac:dyDescent="0.15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P230" s="16"/>
      <c r="Q230" s="16"/>
      <c r="R230" s="16"/>
      <c r="S230" s="16"/>
    </row>
    <row r="231" spans="1:19" x14ac:dyDescent="0.15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P231" s="16"/>
      <c r="Q231" s="16"/>
      <c r="R231" s="16"/>
      <c r="S231" s="16"/>
    </row>
    <row r="232" spans="1:19" x14ac:dyDescent="0.15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P232" s="16"/>
      <c r="Q232" s="16"/>
      <c r="R232" s="16"/>
      <c r="S232" s="16"/>
    </row>
    <row r="233" spans="1:19" x14ac:dyDescent="0.15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P233" s="16"/>
      <c r="Q233" s="16"/>
      <c r="R233" s="16"/>
      <c r="S233" s="16"/>
    </row>
    <row r="234" spans="1:19" x14ac:dyDescent="0.15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P234" s="16"/>
      <c r="Q234" s="16"/>
      <c r="R234" s="16"/>
      <c r="S234" s="16"/>
    </row>
    <row r="235" spans="1:19" x14ac:dyDescent="0.15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P235" s="16"/>
      <c r="Q235" s="16"/>
      <c r="R235" s="16"/>
      <c r="S235" s="16"/>
    </row>
    <row r="236" spans="1:19" x14ac:dyDescent="0.15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P236" s="16"/>
      <c r="Q236" s="16"/>
      <c r="R236" s="16"/>
      <c r="S236" s="16"/>
    </row>
    <row r="237" spans="1:19" x14ac:dyDescent="0.15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P237" s="16"/>
      <c r="Q237" s="16"/>
      <c r="R237" s="16"/>
      <c r="S237" s="16"/>
    </row>
    <row r="238" spans="1:19" x14ac:dyDescent="0.15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P238" s="16"/>
      <c r="Q238" s="16"/>
      <c r="R238" s="16"/>
      <c r="S238" s="16"/>
    </row>
    <row r="239" spans="1:19" x14ac:dyDescent="0.15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P239" s="16"/>
      <c r="Q239" s="16"/>
      <c r="R239" s="16"/>
      <c r="S239" s="16"/>
    </row>
    <row r="240" spans="1:19" x14ac:dyDescent="0.15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P240" s="16"/>
      <c r="Q240" s="16"/>
      <c r="R240" s="16"/>
      <c r="S240" s="16"/>
    </row>
    <row r="241" spans="1:19" x14ac:dyDescent="0.15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P241" s="16"/>
      <c r="Q241" s="16"/>
      <c r="R241" s="16"/>
      <c r="S241" s="16"/>
    </row>
    <row r="242" spans="1:19" x14ac:dyDescent="0.15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P242" s="16"/>
      <c r="Q242" s="16"/>
      <c r="R242" s="16"/>
      <c r="S242" s="16"/>
    </row>
    <row r="243" spans="1:19" x14ac:dyDescent="0.15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P243" s="16"/>
      <c r="Q243" s="16"/>
      <c r="R243" s="16"/>
      <c r="S243" s="16"/>
    </row>
    <row r="244" spans="1:19" x14ac:dyDescent="0.15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P244" s="16"/>
      <c r="Q244" s="16"/>
      <c r="R244" s="16"/>
      <c r="S244" s="16"/>
    </row>
    <row r="245" spans="1:19" x14ac:dyDescent="0.15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P245" s="16"/>
      <c r="Q245" s="16"/>
      <c r="R245" s="16"/>
      <c r="S245" s="16"/>
    </row>
    <row r="246" spans="1:19" x14ac:dyDescent="0.15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P246" s="16"/>
      <c r="Q246" s="16"/>
      <c r="R246" s="16"/>
      <c r="S246" s="16"/>
    </row>
    <row r="247" spans="1:19" x14ac:dyDescent="0.15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P247" s="16"/>
      <c r="Q247" s="16"/>
      <c r="R247" s="16"/>
      <c r="S247" s="16"/>
    </row>
    <row r="248" spans="1:19" x14ac:dyDescent="0.15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P248" s="16"/>
      <c r="Q248" s="16"/>
      <c r="R248" s="16"/>
      <c r="S248" s="16"/>
    </row>
    <row r="249" spans="1:19" x14ac:dyDescent="0.15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P249" s="16"/>
      <c r="Q249" s="16"/>
      <c r="R249" s="16"/>
      <c r="S249" s="16"/>
    </row>
    <row r="250" spans="1:19" x14ac:dyDescent="0.15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P250" s="16"/>
      <c r="Q250" s="16"/>
      <c r="R250" s="16"/>
      <c r="S250" s="16"/>
    </row>
    <row r="251" spans="1:19" x14ac:dyDescent="0.15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P251" s="16"/>
      <c r="Q251" s="16"/>
      <c r="R251" s="16"/>
      <c r="S251" s="16"/>
    </row>
    <row r="252" spans="1:19" x14ac:dyDescent="0.15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P252" s="16"/>
      <c r="Q252" s="16"/>
      <c r="R252" s="16"/>
      <c r="S252" s="16"/>
    </row>
    <row r="253" spans="1:19" x14ac:dyDescent="0.15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P253" s="16"/>
      <c r="Q253" s="16"/>
      <c r="R253" s="16"/>
      <c r="S253" s="16"/>
    </row>
    <row r="254" spans="1:19" x14ac:dyDescent="0.15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P254" s="16"/>
      <c r="Q254" s="16"/>
      <c r="R254" s="16"/>
      <c r="S254" s="16"/>
    </row>
    <row r="255" spans="1:19" x14ac:dyDescent="0.15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P255" s="16"/>
      <c r="Q255" s="16"/>
      <c r="R255" s="16"/>
      <c r="S255" s="16"/>
    </row>
    <row r="256" spans="1:19" x14ac:dyDescent="0.15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P256" s="16"/>
      <c r="Q256" s="16"/>
      <c r="R256" s="16"/>
      <c r="S256" s="16"/>
    </row>
    <row r="257" spans="1:19" x14ac:dyDescent="0.15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P257" s="16"/>
      <c r="Q257" s="16"/>
      <c r="R257" s="16"/>
      <c r="S257" s="16"/>
    </row>
    <row r="258" spans="1:19" x14ac:dyDescent="0.15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P258" s="16"/>
      <c r="Q258" s="16"/>
      <c r="R258" s="16"/>
      <c r="S258" s="16"/>
    </row>
    <row r="259" spans="1:19" x14ac:dyDescent="0.15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P259" s="16"/>
      <c r="Q259" s="16"/>
      <c r="R259" s="16"/>
      <c r="S259" s="16"/>
    </row>
    <row r="260" spans="1:19" x14ac:dyDescent="0.15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P260" s="16"/>
      <c r="Q260" s="16"/>
      <c r="R260" s="16"/>
      <c r="S260" s="16"/>
    </row>
    <row r="261" spans="1:19" x14ac:dyDescent="0.15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P261" s="16"/>
      <c r="Q261" s="16"/>
      <c r="R261" s="16"/>
      <c r="S261" s="16"/>
    </row>
    <row r="262" spans="1:19" x14ac:dyDescent="0.15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</row>
    <row r="263" spans="1:19" x14ac:dyDescent="0.15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</row>
    <row r="264" spans="1:19" x14ac:dyDescent="0.15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</row>
    <row r="265" spans="1:19" x14ac:dyDescent="0.15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</row>
    <row r="266" spans="1:19" x14ac:dyDescent="0.15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</row>
    <row r="267" spans="1:19" x14ac:dyDescent="0.15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</row>
    <row r="268" spans="1:19" x14ac:dyDescent="0.15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</row>
    <row r="269" spans="1:19" x14ac:dyDescent="0.15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</row>
    <row r="270" spans="1:19" x14ac:dyDescent="0.15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</row>
    <row r="271" spans="1:19" x14ac:dyDescent="0.15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</row>
    <row r="272" spans="1:19" x14ac:dyDescent="0.15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</row>
    <row r="273" spans="1:12" x14ac:dyDescent="0.15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</row>
    <row r="274" spans="1:12" x14ac:dyDescent="0.15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</row>
    <row r="275" spans="1:12" x14ac:dyDescent="0.15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</row>
    <row r="276" spans="1:12" x14ac:dyDescent="0.15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</row>
    <row r="277" spans="1:12" x14ac:dyDescent="0.15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</row>
    <row r="278" spans="1:12" x14ac:dyDescent="0.15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</row>
    <row r="279" spans="1:12" x14ac:dyDescent="0.15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</row>
    <row r="280" spans="1:12" x14ac:dyDescent="0.15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</row>
    <row r="281" spans="1:12" x14ac:dyDescent="0.15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</row>
    <row r="282" spans="1:12" x14ac:dyDescent="0.15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</row>
    <row r="283" spans="1:12" x14ac:dyDescent="0.15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</row>
    <row r="284" spans="1:12" x14ac:dyDescent="0.15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</row>
    <row r="285" spans="1:12" x14ac:dyDescent="0.15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</row>
    <row r="286" spans="1:12" x14ac:dyDescent="0.15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</row>
    <row r="287" spans="1:12" x14ac:dyDescent="0.15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</row>
    <row r="288" spans="1:12" x14ac:dyDescent="0.15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</row>
    <row r="289" spans="1:12" x14ac:dyDescent="0.15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</row>
    <row r="290" spans="1:12" x14ac:dyDescent="0.15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</row>
    <row r="291" spans="1:12" x14ac:dyDescent="0.15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</row>
    <row r="292" spans="1:12" x14ac:dyDescent="0.15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</row>
    <row r="293" spans="1:12" x14ac:dyDescent="0.15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</row>
    <row r="294" spans="1:12" x14ac:dyDescent="0.15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</row>
    <row r="295" spans="1:12" x14ac:dyDescent="0.15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</row>
    <row r="296" spans="1:12" x14ac:dyDescent="0.15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</row>
    <row r="297" spans="1:12" x14ac:dyDescent="0.15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</row>
    <row r="298" spans="1:12" x14ac:dyDescent="0.15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</row>
    <row r="299" spans="1:12" x14ac:dyDescent="0.15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</row>
    <row r="300" spans="1:12" x14ac:dyDescent="0.15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</row>
    <row r="301" spans="1:12" x14ac:dyDescent="0.15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</row>
    <row r="302" spans="1:12" x14ac:dyDescent="0.15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</row>
    <row r="303" spans="1:12" x14ac:dyDescent="0.15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</row>
    <row r="304" spans="1:12" x14ac:dyDescent="0.15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</row>
    <row r="305" spans="1:12" x14ac:dyDescent="0.15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</row>
    <row r="306" spans="1:12" x14ac:dyDescent="0.15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</row>
    <row r="307" spans="1:12" x14ac:dyDescent="0.15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</row>
    <row r="308" spans="1:12" x14ac:dyDescent="0.15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</row>
    <row r="309" spans="1:12" x14ac:dyDescent="0.15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</row>
    <row r="310" spans="1:12" x14ac:dyDescent="0.15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</row>
    <row r="311" spans="1:12" x14ac:dyDescent="0.15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</row>
    <row r="312" spans="1:12" x14ac:dyDescent="0.15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</row>
    <row r="313" spans="1:12" x14ac:dyDescent="0.15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</row>
    <row r="314" spans="1:12" x14ac:dyDescent="0.15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</row>
    <row r="315" spans="1:12" x14ac:dyDescent="0.15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</row>
    <row r="316" spans="1:12" x14ac:dyDescent="0.15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</row>
    <row r="317" spans="1:12" x14ac:dyDescent="0.15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</row>
    <row r="318" spans="1:12" x14ac:dyDescent="0.15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</row>
    <row r="319" spans="1:12" x14ac:dyDescent="0.15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</row>
    <row r="320" spans="1:12" x14ac:dyDescent="0.15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</row>
    <row r="321" spans="1:12" x14ac:dyDescent="0.15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</row>
    <row r="322" spans="1:12" x14ac:dyDescent="0.15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</row>
    <row r="323" spans="1:12" x14ac:dyDescent="0.15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</row>
    <row r="324" spans="1:12" x14ac:dyDescent="0.15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</row>
    <row r="325" spans="1:12" x14ac:dyDescent="0.15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</row>
    <row r="326" spans="1:12" x14ac:dyDescent="0.15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</row>
    <row r="327" spans="1:12" x14ac:dyDescent="0.15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</row>
    <row r="328" spans="1:12" x14ac:dyDescent="0.15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</row>
    <row r="329" spans="1:12" x14ac:dyDescent="0.15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</row>
    <row r="330" spans="1:12" x14ac:dyDescent="0.15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</row>
    <row r="331" spans="1:12" x14ac:dyDescent="0.15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</row>
    <row r="332" spans="1:12" x14ac:dyDescent="0.15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</row>
    <row r="333" spans="1:12" x14ac:dyDescent="0.15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</row>
    <row r="334" spans="1:12" x14ac:dyDescent="0.15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</row>
    <row r="335" spans="1:12" x14ac:dyDescent="0.15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</row>
    <row r="336" spans="1:12" x14ac:dyDescent="0.15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</row>
    <row r="337" spans="1:12" x14ac:dyDescent="0.15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</row>
    <row r="338" spans="1:12" x14ac:dyDescent="0.15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</row>
    <row r="339" spans="1:12" x14ac:dyDescent="0.15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</row>
    <row r="340" spans="1:12" x14ac:dyDescent="0.15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</row>
    <row r="341" spans="1:12" x14ac:dyDescent="0.15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</row>
    <row r="342" spans="1:12" x14ac:dyDescent="0.15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</row>
    <row r="343" spans="1:12" x14ac:dyDescent="0.15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</row>
    <row r="344" spans="1:12" x14ac:dyDescent="0.15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</row>
    <row r="345" spans="1:12" x14ac:dyDescent="0.15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</row>
    <row r="346" spans="1:12" x14ac:dyDescent="0.15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</row>
    <row r="347" spans="1:12" x14ac:dyDescent="0.15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</row>
    <row r="348" spans="1:12" x14ac:dyDescent="0.15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</row>
    <row r="349" spans="1:12" x14ac:dyDescent="0.15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</row>
    <row r="350" spans="1:12" x14ac:dyDescent="0.15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</row>
    <row r="351" spans="1:12" x14ac:dyDescent="0.15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</row>
    <row r="352" spans="1:12" x14ac:dyDescent="0.15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</row>
    <row r="353" spans="1:12" x14ac:dyDescent="0.15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</row>
    <row r="354" spans="1:12" x14ac:dyDescent="0.15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</row>
    <row r="355" spans="1:12" x14ac:dyDescent="0.15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</row>
    <row r="356" spans="1:12" x14ac:dyDescent="0.15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</row>
    <row r="357" spans="1:12" x14ac:dyDescent="0.15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</row>
    <row r="358" spans="1:12" x14ac:dyDescent="0.15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</row>
    <row r="359" spans="1:12" x14ac:dyDescent="0.15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</row>
    <row r="360" spans="1:12" x14ac:dyDescent="0.15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</row>
    <row r="361" spans="1:12" x14ac:dyDescent="0.15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</row>
    <row r="362" spans="1:12" x14ac:dyDescent="0.15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</row>
    <row r="363" spans="1:12" x14ac:dyDescent="0.15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</row>
    <row r="364" spans="1:12" x14ac:dyDescent="0.15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</row>
    <row r="365" spans="1:12" x14ac:dyDescent="0.15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</row>
    <row r="366" spans="1:12" x14ac:dyDescent="0.15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</row>
    <row r="367" spans="1:12" x14ac:dyDescent="0.15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</row>
    <row r="368" spans="1:12" x14ac:dyDescent="0.15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</row>
    <row r="369" spans="1:12" x14ac:dyDescent="0.15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</row>
    <row r="370" spans="1:12" x14ac:dyDescent="0.15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</row>
    <row r="371" spans="1:12" x14ac:dyDescent="0.15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</row>
    <row r="372" spans="1:12" x14ac:dyDescent="0.15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</row>
    <row r="373" spans="1:12" x14ac:dyDescent="0.15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</row>
    <row r="374" spans="1:12" x14ac:dyDescent="0.15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</row>
    <row r="375" spans="1:12" x14ac:dyDescent="0.15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</row>
    <row r="376" spans="1:12" x14ac:dyDescent="0.15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</row>
    <row r="377" spans="1:12" x14ac:dyDescent="0.15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</row>
    <row r="378" spans="1:12" x14ac:dyDescent="0.15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</row>
    <row r="379" spans="1:12" x14ac:dyDescent="0.15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</row>
    <row r="380" spans="1:12" x14ac:dyDescent="0.15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</row>
    <row r="381" spans="1:12" x14ac:dyDescent="0.15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</row>
    <row r="382" spans="1:12" x14ac:dyDescent="0.15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</row>
    <row r="383" spans="1:12" x14ac:dyDescent="0.15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</row>
    <row r="384" spans="1:12" x14ac:dyDescent="0.15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</row>
    <row r="385" spans="1:12" x14ac:dyDescent="0.15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</row>
    <row r="386" spans="1:12" x14ac:dyDescent="0.15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</row>
    <row r="387" spans="1:12" x14ac:dyDescent="0.15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</row>
    <row r="388" spans="1:12" x14ac:dyDescent="0.15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</row>
    <row r="389" spans="1:12" x14ac:dyDescent="0.15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</row>
    <row r="390" spans="1:12" x14ac:dyDescent="0.15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</row>
    <row r="391" spans="1:12" x14ac:dyDescent="0.15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</row>
    <row r="392" spans="1:12" x14ac:dyDescent="0.15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</row>
    <row r="393" spans="1:12" x14ac:dyDescent="0.15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</row>
    <row r="394" spans="1:12" x14ac:dyDescent="0.15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</row>
    <row r="395" spans="1:12" x14ac:dyDescent="0.15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</row>
    <row r="396" spans="1:12" x14ac:dyDescent="0.15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</row>
    <row r="397" spans="1:12" x14ac:dyDescent="0.15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</row>
    <row r="398" spans="1:12" x14ac:dyDescent="0.15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</row>
    <row r="399" spans="1:12" x14ac:dyDescent="0.15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</row>
    <row r="400" spans="1:12" x14ac:dyDescent="0.15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</row>
    <row r="401" spans="1:12" x14ac:dyDescent="0.15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</row>
    <row r="402" spans="1:12" x14ac:dyDescent="0.15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</row>
    <row r="403" spans="1:12" x14ac:dyDescent="0.15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</row>
    <row r="404" spans="1:12" x14ac:dyDescent="0.15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</row>
    <row r="405" spans="1:12" x14ac:dyDescent="0.15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</row>
    <row r="406" spans="1:12" x14ac:dyDescent="0.15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</row>
    <row r="407" spans="1:12" x14ac:dyDescent="0.15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</row>
    <row r="408" spans="1:12" x14ac:dyDescent="0.15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</row>
    <row r="409" spans="1:12" x14ac:dyDescent="0.15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</row>
    <row r="410" spans="1:12" x14ac:dyDescent="0.15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</row>
    <row r="411" spans="1:12" x14ac:dyDescent="0.15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</row>
    <row r="412" spans="1:12" x14ac:dyDescent="0.15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</row>
    <row r="413" spans="1:12" x14ac:dyDescent="0.15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</row>
    <row r="414" spans="1:12" x14ac:dyDescent="0.15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</row>
    <row r="415" spans="1:12" x14ac:dyDescent="0.15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</row>
    <row r="416" spans="1:12" x14ac:dyDescent="0.15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</row>
    <row r="417" spans="1:12" x14ac:dyDescent="0.15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</row>
    <row r="418" spans="1:12" x14ac:dyDescent="0.15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</row>
    <row r="419" spans="1:12" x14ac:dyDescent="0.15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</row>
    <row r="420" spans="1:12" x14ac:dyDescent="0.15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</row>
    <row r="421" spans="1:12" x14ac:dyDescent="0.15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</row>
    <row r="422" spans="1:12" x14ac:dyDescent="0.15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</row>
    <row r="423" spans="1:12" x14ac:dyDescent="0.15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</row>
    <row r="424" spans="1:12" x14ac:dyDescent="0.15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</row>
  </sheetData>
  <mergeCells count="14">
    <mergeCell ref="A12:A13"/>
    <mergeCell ref="P1:Q1"/>
    <mergeCell ref="R1:S1"/>
    <mergeCell ref="A2:A3"/>
    <mergeCell ref="A4:A5"/>
    <mergeCell ref="A6:A7"/>
    <mergeCell ref="A8:A9"/>
    <mergeCell ref="A10:A11"/>
    <mergeCell ref="I10:I11"/>
    <mergeCell ref="I12:I13"/>
    <mergeCell ref="I2:I3"/>
    <mergeCell ref="I4:I5"/>
    <mergeCell ref="I6:I7"/>
    <mergeCell ref="I8:I9"/>
  </mergeCells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24"/>
  <sheetViews>
    <sheetView topLeftCell="B1" workbookViewId="0">
      <selection activeCell="AE25" sqref="AE25"/>
    </sheetView>
  </sheetViews>
  <sheetFormatPr baseColWidth="10" defaultRowHeight="15" x14ac:dyDescent="0.15"/>
  <cols>
    <col min="1" max="1" width="10.83203125" style="11"/>
    <col min="2" max="2" width="11.1640625" style="11" customWidth="1"/>
    <col min="3" max="4" width="10.83203125" style="11"/>
    <col min="5" max="8" width="13.1640625" style="10" customWidth="1"/>
    <col min="9" max="10" width="10.83203125" style="11"/>
    <col min="11" max="12" width="13.1640625" style="10" customWidth="1"/>
    <col min="15" max="15" width="10.83203125" style="11" customWidth="1"/>
    <col min="16" max="19" width="11.83203125" style="15" customWidth="1"/>
  </cols>
  <sheetData>
    <row r="1" spans="1:19" x14ac:dyDescent="0.15">
      <c r="A1" s="11" t="s">
        <v>13</v>
      </c>
      <c r="B1" s="11" t="s">
        <v>9</v>
      </c>
      <c r="C1" s="11" t="str">
        <f>[38]PARS_cds_stat!B1</f>
        <v>AT_GC</v>
      </c>
      <c r="D1" s="11" t="str">
        <f>[38]PARS_cds_stat!C1</f>
        <v>GC_AT</v>
      </c>
      <c r="E1" s="10" t="s">
        <v>35</v>
      </c>
      <c r="F1" s="10" t="s">
        <v>34</v>
      </c>
      <c r="I1" s="11" t="s">
        <v>13</v>
      </c>
      <c r="J1" s="11" t="s">
        <v>9</v>
      </c>
      <c r="K1" s="10" t="s">
        <v>33</v>
      </c>
      <c r="L1" s="10" t="s">
        <v>34</v>
      </c>
      <c r="P1" s="21" t="s">
        <v>56</v>
      </c>
      <c r="Q1" s="21"/>
      <c r="R1" s="21" t="s">
        <v>57</v>
      </c>
      <c r="S1" s="21"/>
    </row>
    <row r="2" spans="1:19" x14ac:dyDescent="0.15">
      <c r="A2" s="20">
        <v>1</v>
      </c>
      <c r="B2" s="11" t="s">
        <v>11</v>
      </c>
      <c r="C2" s="11">
        <f>[40]PARS_utr_stat!B2</f>
        <v>361</v>
      </c>
      <c r="D2" s="11">
        <f>[40]PARS_utr_stat!C2</f>
        <v>344</v>
      </c>
      <c r="E2" s="10">
        <f>C2/(C2+C3)</f>
        <v>0.48915989159891599</v>
      </c>
      <c r="F2" s="10">
        <f>D2/(D2+D3)</f>
        <v>0.58803418803418805</v>
      </c>
      <c r="I2" s="20">
        <v>1</v>
      </c>
      <c r="J2" s="11" t="s">
        <v>36</v>
      </c>
      <c r="K2" s="10">
        <f t="shared" ref="K2:L13" si="0">E2</f>
        <v>0.48915989159891599</v>
      </c>
      <c r="L2" s="10">
        <f t="shared" si="0"/>
        <v>0.58803418803418805</v>
      </c>
      <c r="O2" s="11" t="s">
        <v>13</v>
      </c>
      <c r="P2" s="15" t="s">
        <v>36</v>
      </c>
      <c r="Q2" s="15" t="s">
        <v>53</v>
      </c>
      <c r="R2" s="15" t="s">
        <v>36</v>
      </c>
      <c r="S2" s="15" t="s">
        <v>53</v>
      </c>
    </row>
    <row r="3" spans="1:19" x14ac:dyDescent="0.15">
      <c r="A3" s="20"/>
      <c r="B3" s="11" t="s">
        <v>12</v>
      </c>
      <c r="C3" s="11">
        <f>[40]PARS_utr_stat!B3</f>
        <v>377</v>
      </c>
      <c r="D3" s="11">
        <f>[40]PARS_utr_stat!C3</f>
        <v>241</v>
      </c>
      <c r="E3" s="10">
        <f>C3/(C2+C3)</f>
        <v>0.51084010840108396</v>
      </c>
      <c r="F3" s="10">
        <f>D3/(D2+D3)</f>
        <v>0.41196581196581195</v>
      </c>
      <c r="I3" s="20"/>
      <c r="J3" s="11" t="s">
        <v>12</v>
      </c>
      <c r="K3" s="10">
        <f t="shared" si="0"/>
        <v>0.51084010840108396</v>
      </c>
      <c r="L3" s="10">
        <f t="shared" si="0"/>
        <v>0.41196581196581195</v>
      </c>
      <c r="O3" s="11">
        <v>1</v>
      </c>
      <c r="P3" s="15">
        <f ca="1">INDIRECT("K"&amp;ROW(K1)*2)</f>
        <v>0.48915989159891599</v>
      </c>
      <c r="Q3" s="15">
        <f ca="1">INDIRECT("K"&amp;ROW(J1)*2+1)</f>
        <v>0.51084010840108396</v>
      </c>
      <c r="R3" s="15">
        <f ca="1">INDIRECT("l"&amp;ROW(L1)*2)</f>
        <v>0.58803418803418805</v>
      </c>
      <c r="S3" s="15">
        <f ca="1">INDIRECT("l"&amp;ROW(L1)*2+1)</f>
        <v>0.41196581196581195</v>
      </c>
    </row>
    <row r="4" spans="1:19" x14ac:dyDescent="0.15">
      <c r="A4" s="20">
        <v>2</v>
      </c>
      <c r="B4" s="11" t="s">
        <v>11</v>
      </c>
      <c r="C4" s="11">
        <f>[40]PARS_utr_stat!B4</f>
        <v>172</v>
      </c>
      <c r="D4" s="11">
        <f>[40]PARS_utr_stat!C4</f>
        <v>135</v>
      </c>
      <c r="E4" s="10">
        <f>C4/(C4+C5)</f>
        <v>0.53749999999999998</v>
      </c>
      <c r="F4" s="10">
        <f>D4/(D4+D5)</f>
        <v>0.53784860557768921</v>
      </c>
      <c r="I4" s="20">
        <v>2</v>
      </c>
      <c r="J4" s="11" t="s">
        <v>11</v>
      </c>
      <c r="K4" s="10">
        <f t="shared" si="0"/>
        <v>0.53749999999999998</v>
      </c>
      <c r="L4" s="10">
        <f t="shared" si="0"/>
        <v>0.53784860557768921</v>
      </c>
      <c r="O4" s="11">
        <v>2</v>
      </c>
      <c r="P4" s="15">
        <f ca="1">INDIRECT("K"&amp;ROW(K2)*2)</f>
        <v>0.53749999999999998</v>
      </c>
      <c r="Q4" s="15">
        <f ca="1">INDIRECT("K"&amp;ROW(J2)*2+1)</f>
        <v>0.46250000000000002</v>
      </c>
      <c r="R4" s="15">
        <f t="shared" ref="R4:R8" ca="1" si="1">INDIRECT("l"&amp;ROW(L2)*2)</f>
        <v>0.53784860557768921</v>
      </c>
      <c r="S4" s="15">
        <f t="shared" ref="S4:S8" ca="1" si="2">INDIRECT("l"&amp;ROW(L2)*2+1)</f>
        <v>0.46215139442231074</v>
      </c>
    </row>
    <row r="5" spans="1:19" x14ac:dyDescent="0.15">
      <c r="A5" s="20"/>
      <c r="B5" s="11" t="s">
        <v>12</v>
      </c>
      <c r="C5" s="11">
        <f>[40]PARS_utr_stat!B5</f>
        <v>148</v>
      </c>
      <c r="D5" s="11">
        <f>[40]PARS_utr_stat!C5</f>
        <v>116</v>
      </c>
      <c r="E5" s="10">
        <f>C5/(C4+C5)</f>
        <v>0.46250000000000002</v>
      </c>
      <c r="F5" s="10">
        <f>D5/(D4+D5)</f>
        <v>0.46215139442231074</v>
      </c>
      <c r="I5" s="20"/>
      <c r="J5" s="11" t="s">
        <v>12</v>
      </c>
      <c r="K5" s="10">
        <f t="shared" si="0"/>
        <v>0.46250000000000002</v>
      </c>
      <c r="L5" s="10">
        <f t="shared" si="0"/>
        <v>0.46215139442231074</v>
      </c>
      <c r="O5" s="11">
        <v>3</v>
      </c>
      <c r="P5" s="15">
        <f ca="1">INDIRECT("K"&amp;ROW(K3)*2)</f>
        <v>0.56603773584905659</v>
      </c>
      <c r="Q5" s="15">
        <f t="shared" ref="Q5:Q8" ca="1" si="3">INDIRECT("K"&amp;ROW(J3)*2+1)</f>
        <v>0.43396226415094341</v>
      </c>
      <c r="R5" s="15">
        <f t="shared" ca="1" si="1"/>
        <v>0.5730337078651685</v>
      </c>
      <c r="S5" s="15">
        <f t="shared" ca="1" si="2"/>
        <v>0.42696629213483145</v>
      </c>
    </row>
    <row r="6" spans="1:19" x14ac:dyDescent="0.15">
      <c r="A6" s="20">
        <v>3</v>
      </c>
      <c r="B6" s="11" t="s">
        <v>11</v>
      </c>
      <c r="C6" s="11">
        <f>[40]PARS_utr_stat!B6</f>
        <v>150</v>
      </c>
      <c r="D6" s="11">
        <f>[40]PARS_utr_stat!C6</f>
        <v>102</v>
      </c>
      <c r="E6" s="10">
        <f>C6/(C6+C7)</f>
        <v>0.56603773584905659</v>
      </c>
      <c r="F6" s="10">
        <f>D6/(D6+D7)</f>
        <v>0.5730337078651685</v>
      </c>
      <c r="I6" s="20">
        <v>3</v>
      </c>
      <c r="J6" s="11" t="s">
        <v>11</v>
      </c>
      <c r="K6" s="10">
        <f t="shared" si="0"/>
        <v>0.56603773584905659</v>
      </c>
      <c r="L6" s="10">
        <f t="shared" si="0"/>
        <v>0.5730337078651685</v>
      </c>
      <c r="O6" s="11">
        <v>4</v>
      </c>
      <c r="P6" s="15">
        <f t="shared" ref="P6:P8" ca="1" si="4">INDIRECT("K"&amp;ROW(K4)*2)</f>
        <v>0.54460093896713613</v>
      </c>
      <c r="Q6" s="15">
        <f t="shared" ca="1" si="3"/>
        <v>0.45539906103286387</v>
      </c>
      <c r="R6" s="15">
        <f t="shared" ca="1" si="1"/>
        <v>0.43055555555555558</v>
      </c>
      <c r="S6" s="15">
        <f t="shared" ca="1" si="2"/>
        <v>0.56944444444444442</v>
      </c>
    </row>
    <row r="7" spans="1:19" x14ac:dyDescent="0.15">
      <c r="A7" s="20"/>
      <c r="B7" s="11" t="s">
        <v>12</v>
      </c>
      <c r="C7" s="11">
        <f>[40]PARS_utr_stat!B7</f>
        <v>115</v>
      </c>
      <c r="D7" s="11">
        <f>[40]PARS_utr_stat!C7</f>
        <v>76</v>
      </c>
      <c r="E7" s="10">
        <f>C7/(C6+C7)</f>
        <v>0.43396226415094341</v>
      </c>
      <c r="F7" s="10">
        <f>D7/(D6+D7)</f>
        <v>0.42696629213483145</v>
      </c>
      <c r="I7" s="20"/>
      <c r="J7" s="11" t="s">
        <v>12</v>
      </c>
      <c r="K7" s="10">
        <f t="shared" si="0"/>
        <v>0.43396226415094341</v>
      </c>
      <c r="L7" s="10">
        <f t="shared" si="0"/>
        <v>0.42696629213483145</v>
      </c>
      <c r="O7" s="11">
        <v>5</v>
      </c>
      <c r="P7" s="15">
        <f t="shared" ca="1" si="4"/>
        <v>0.56470588235294117</v>
      </c>
      <c r="Q7" s="15">
        <f t="shared" ca="1" si="3"/>
        <v>0.43529411764705883</v>
      </c>
      <c r="R7" s="15">
        <f t="shared" ca="1" si="1"/>
        <v>0.51937984496124034</v>
      </c>
      <c r="S7" s="15">
        <f t="shared" ca="1" si="2"/>
        <v>0.48062015503875971</v>
      </c>
    </row>
    <row r="8" spans="1:19" x14ac:dyDescent="0.15">
      <c r="A8" s="20">
        <v>4</v>
      </c>
      <c r="B8" s="11" t="s">
        <v>11</v>
      </c>
      <c r="C8" s="11">
        <f>[40]PARS_utr_stat!B8</f>
        <v>116</v>
      </c>
      <c r="D8" s="11">
        <f>[40]PARS_utr_stat!C8</f>
        <v>62</v>
      </c>
      <c r="E8" s="10">
        <f>C8/(C8+C9)</f>
        <v>0.54460093896713613</v>
      </c>
      <c r="F8" s="10">
        <f>D8/(D8+D9)</f>
        <v>0.43055555555555558</v>
      </c>
      <c r="I8" s="20">
        <v>4</v>
      </c>
      <c r="J8" s="11" t="s">
        <v>11</v>
      </c>
      <c r="K8" s="10">
        <f t="shared" si="0"/>
        <v>0.54460093896713613</v>
      </c>
      <c r="L8" s="10">
        <f t="shared" si="0"/>
        <v>0.43055555555555558</v>
      </c>
      <c r="O8" s="11">
        <v>6</v>
      </c>
      <c r="P8" s="15">
        <f t="shared" ca="1" si="4"/>
        <v>0.65497076023391809</v>
      </c>
      <c r="Q8" s="15">
        <f t="shared" ca="1" si="3"/>
        <v>0.34502923976608185</v>
      </c>
      <c r="R8" s="15">
        <f t="shared" ca="1" si="1"/>
        <v>0.51428571428571423</v>
      </c>
      <c r="S8" s="15">
        <f t="shared" ca="1" si="2"/>
        <v>0.48571428571428571</v>
      </c>
    </row>
    <row r="9" spans="1:19" x14ac:dyDescent="0.15">
      <c r="A9" s="20"/>
      <c r="B9" s="11" t="s">
        <v>12</v>
      </c>
      <c r="C9" s="11">
        <f>[40]PARS_utr_stat!B9</f>
        <v>97</v>
      </c>
      <c r="D9" s="11">
        <f>[40]PARS_utr_stat!C9</f>
        <v>82</v>
      </c>
      <c r="E9" s="10">
        <f>C9/(C8+C9)</f>
        <v>0.45539906103286387</v>
      </c>
      <c r="F9" s="10">
        <f>D9/(D8+D9)</f>
        <v>0.56944444444444442</v>
      </c>
      <c r="I9" s="20"/>
      <c r="J9" s="11" t="s">
        <v>12</v>
      </c>
      <c r="K9" s="10">
        <f t="shared" si="0"/>
        <v>0.45539906103286387</v>
      </c>
      <c r="L9" s="10">
        <f t="shared" si="0"/>
        <v>0.56944444444444442</v>
      </c>
    </row>
    <row r="10" spans="1:19" x14ac:dyDescent="0.15">
      <c r="A10" s="20">
        <v>5</v>
      </c>
      <c r="B10" s="11" t="s">
        <v>11</v>
      </c>
      <c r="C10" s="11">
        <f>[40]PARS_utr_stat!B10</f>
        <v>96</v>
      </c>
      <c r="D10" s="11">
        <f>[40]PARS_utr_stat!C10</f>
        <v>67</v>
      </c>
      <c r="E10" s="10">
        <f>C10/(C10+C11)</f>
        <v>0.56470588235294117</v>
      </c>
      <c r="F10" s="10">
        <f>D10/(D10+D11)</f>
        <v>0.51937984496124034</v>
      </c>
      <c r="I10" s="20">
        <v>5</v>
      </c>
      <c r="J10" s="11" t="s">
        <v>11</v>
      </c>
      <c r="K10" s="10">
        <f t="shared" si="0"/>
        <v>0.56470588235294117</v>
      </c>
      <c r="L10" s="10">
        <f t="shared" si="0"/>
        <v>0.51937984496124034</v>
      </c>
    </row>
    <row r="11" spans="1:19" x14ac:dyDescent="0.15">
      <c r="A11" s="20"/>
      <c r="B11" s="11" t="s">
        <v>12</v>
      </c>
      <c r="C11" s="11">
        <f>[40]PARS_utr_stat!B11</f>
        <v>74</v>
      </c>
      <c r="D11" s="11">
        <f>[40]PARS_utr_stat!C11</f>
        <v>62</v>
      </c>
      <c r="E11" s="10">
        <f>C11/(C10+C11)</f>
        <v>0.43529411764705883</v>
      </c>
      <c r="F11" s="10">
        <f>D11/(D10+D11)</f>
        <v>0.48062015503875971</v>
      </c>
      <c r="I11" s="20"/>
      <c r="J11" s="11" t="s">
        <v>12</v>
      </c>
      <c r="K11" s="10">
        <f t="shared" si="0"/>
        <v>0.43529411764705883</v>
      </c>
      <c r="L11" s="10">
        <f t="shared" si="0"/>
        <v>0.48062015503875971</v>
      </c>
    </row>
    <row r="12" spans="1:19" x14ac:dyDescent="0.15">
      <c r="A12" s="20">
        <v>6</v>
      </c>
      <c r="B12" s="11" t="s">
        <v>11</v>
      </c>
      <c r="C12" s="11">
        <f>[40]PARS_utr_stat!B12</f>
        <v>112</v>
      </c>
      <c r="D12" s="11">
        <f>[40]PARS_utr_stat!C12</f>
        <v>54</v>
      </c>
      <c r="E12" s="10">
        <f t="shared" ref="E12:F12" si="5">C12/(C12+C13)</f>
        <v>0.65497076023391809</v>
      </c>
      <c r="F12" s="10">
        <f t="shared" si="5"/>
        <v>0.51428571428571423</v>
      </c>
      <c r="I12" s="20">
        <v>6</v>
      </c>
      <c r="J12" s="11" t="s">
        <v>11</v>
      </c>
      <c r="K12" s="10">
        <f t="shared" si="0"/>
        <v>0.65497076023391809</v>
      </c>
      <c r="L12" s="10">
        <f t="shared" si="0"/>
        <v>0.51428571428571423</v>
      </c>
    </row>
    <row r="13" spans="1:19" x14ac:dyDescent="0.15">
      <c r="A13" s="20"/>
      <c r="B13" s="11" t="s">
        <v>12</v>
      </c>
      <c r="C13" s="11">
        <f>[40]PARS_utr_stat!B13</f>
        <v>59</v>
      </c>
      <c r="D13" s="11">
        <f>[40]PARS_utr_stat!C13</f>
        <v>51</v>
      </c>
      <c r="E13" s="10">
        <f t="shared" ref="E13:F13" si="6">C13/(C12+C13)</f>
        <v>0.34502923976608185</v>
      </c>
      <c r="F13" s="10">
        <f t="shared" si="6"/>
        <v>0.48571428571428571</v>
      </c>
      <c r="I13" s="20"/>
      <c r="J13" s="11" t="s">
        <v>12</v>
      </c>
      <c r="K13" s="10">
        <f t="shared" si="0"/>
        <v>0.34502923976608185</v>
      </c>
      <c r="L13" s="10">
        <f t="shared" si="0"/>
        <v>0.48571428571428571</v>
      </c>
    </row>
    <row r="14" spans="1:19" x14ac:dyDescent="0.15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</row>
    <row r="15" spans="1:19" x14ac:dyDescent="0.15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</row>
    <row r="16" spans="1:19" x14ac:dyDescent="0.15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</row>
    <row r="17" spans="1:12" x14ac:dyDescent="0.15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</row>
    <row r="18" spans="1:12" x14ac:dyDescent="0.15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</row>
    <row r="19" spans="1:12" x14ac:dyDescent="0.15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</row>
    <row r="20" spans="1:12" x14ac:dyDescent="0.15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</row>
    <row r="21" spans="1:12" x14ac:dyDescent="0.15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</row>
    <row r="22" spans="1:12" x14ac:dyDescent="0.15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</row>
    <row r="23" spans="1:12" x14ac:dyDescent="0.15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1:12" x14ac:dyDescent="0.15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</row>
    <row r="25" spans="1:12" x14ac:dyDescent="0.15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</row>
    <row r="26" spans="1:12" x14ac:dyDescent="0.15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</row>
    <row r="27" spans="1:12" x14ac:dyDescent="0.15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</row>
    <row r="28" spans="1:12" x14ac:dyDescent="0.15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</row>
    <row r="29" spans="1:12" x14ac:dyDescent="0.15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</row>
    <row r="30" spans="1:12" x14ac:dyDescent="0.15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</row>
    <row r="31" spans="1:12" x14ac:dyDescent="0.15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</row>
    <row r="32" spans="1:12" x14ac:dyDescent="0.15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</row>
    <row r="33" spans="1:12" x14ac:dyDescent="0.15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</row>
    <row r="34" spans="1:12" x14ac:dyDescent="0.15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</row>
    <row r="35" spans="1:12" x14ac:dyDescent="0.15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</row>
    <row r="36" spans="1:12" x14ac:dyDescent="0.15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</row>
    <row r="37" spans="1:12" x14ac:dyDescent="0.15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</row>
    <row r="38" spans="1:12" x14ac:dyDescent="0.15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</row>
    <row r="39" spans="1:12" x14ac:dyDescent="0.15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</row>
    <row r="40" spans="1:12" x14ac:dyDescent="0.15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</row>
    <row r="41" spans="1:12" x14ac:dyDescent="0.15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</row>
    <row r="42" spans="1:12" x14ac:dyDescent="0.15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</row>
    <row r="43" spans="1:12" x14ac:dyDescent="0.15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</row>
    <row r="44" spans="1:12" x14ac:dyDescent="0.1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</row>
    <row r="45" spans="1:12" x14ac:dyDescent="0.1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</row>
    <row r="46" spans="1:12" x14ac:dyDescent="0.1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</row>
    <row r="47" spans="1:12" x14ac:dyDescent="0.15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</row>
    <row r="48" spans="1:12" x14ac:dyDescent="0.15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</row>
    <row r="49" spans="1:12" x14ac:dyDescent="0.15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</row>
    <row r="50" spans="1:12" x14ac:dyDescent="0.15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</row>
    <row r="51" spans="1:12" x14ac:dyDescent="0.15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</row>
    <row r="52" spans="1:12" x14ac:dyDescent="0.15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</row>
    <row r="53" spans="1:12" x14ac:dyDescent="0.15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</row>
    <row r="54" spans="1:12" x14ac:dyDescent="0.15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</row>
    <row r="55" spans="1:12" x14ac:dyDescent="0.15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</row>
    <row r="56" spans="1:12" x14ac:dyDescent="0.15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</row>
    <row r="57" spans="1:12" x14ac:dyDescent="0.15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</row>
    <row r="58" spans="1:12" x14ac:dyDescent="0.15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</row>
    <row r="59" spans="1:12" x14ac:dyDescent="0.15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</row>
    <row r="60" spans="1:12" x14ac:dyDescent="0.15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</row>
    <row r="61" spans="1:12" x14ac:dyDescent="0.15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</row>
    <row r="62" spans="1:12" x14ac:dyDescent="0.15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</row>
    <row r="63" spans="1:12" x14ac:dyDescent="0.15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</row>
    <row r="64" spans="1:12" x14ac:dyDescent="0.15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</row>
    <row r="65" spans="1:12" x14ac:dyDescent="0.15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</row>
    <row r="66" spans="1:12" x14ac:dyDescent="0.15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</row>
    <row r="67" spans="1:12" x14ac:dyDescent="0.15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</row>
    <row r="68" spans="1:12" x14ac:dyDescent="0.15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</row>
    <row r="69" spans="1:12" x14ac:dyDescent="0.15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</row>
    <row r="70" spans="1:12" x14ac:dyDescent="0.15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</row>
    <row r="71" spans="1:12" x14ac:dyDescent="0.15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</row>
    <row r="72" spans="1:12" x14ac:dyDescent="0.15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</row>
    <row r="73" spans="1:12" x14ac:dyDescent="0.15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</row>
    <row r="74" spans="1:12" x14ac:dyDescent="0.15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</row>
    <row r="75" spans="1:12" x14ac:dyDescent="0.15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</row>
    <row r="76" spans="1:12" x14ac:dyDescent="0.15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</row>
    <row r="77" spans="1:12" x14ac:dyDescent="0.15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</row>
    <row r="78" spans="1:12" x14ac:dyDescent="0.15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</row>
    <row r="79" spans="1:12" x14ac:dyDescent="0.15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</row>
    <row r="80" spans="1:12" x14ac:dyDescent="0.15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</row>
    <row r="81" spans="1:12" x14ac:dyDescent="0.15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</row>
    <row r="82" spans="1:12" x14ac:dyDescent="0.15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</row>
    <row r="83" spans="1:12" x14ac:dyDescent="0.15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</row>
    <row r="84" spans="1:12" x14ac:dyDescent="0.15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</row>
    <row r="85" spans="1:12" x14ac:dyDescent="0.15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</row>
    <row r="86" spans="1:12" x14ac:dyDescent="0.15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</row>
    <row r="87" spans="1:12" x14ac:dyDescent="0.15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</row>
    <row r="88" spans="1:12" x14ac:dyDescent="0.15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</row>
    <row r="89" spans="1:12" x14ac:dyDescent="0.15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</row>
    <row r="90" spans="1:12" x14ac:dyDescent="0.15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</row>
    <row r="91" spans="1:12" x14ac:dyDescent="0.15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</row>
    <row r="92" spans="1:12" x14ac:dyDescent="0.15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</row>
    <row r="93" spans="1:12" x14ac:dyDescent="0.15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</row>
    <row r="94" spans="1:12" x14ac:dyDescent="0.15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</row>
    <row r="95" spans="1:12" x14ac:dyDescent="0.15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</row>
    <row r="96" spans="1:12" x14ac:dyDescent="0.15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</row>
    <row r="97" spans="1:12" x14ac:dyDescent="0.15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</row>
    <row r="98" spans="1:12" x14ac:dyDescent="0.15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</row>
    <row r="99" spans="1:12" x14ac:dyDescent="0.15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</row>
    <row r="100" spans="1:12" x14ac:dyDescent="0.15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</row>
    <row r="101" spans="1:12" x14ac:dyDescent="0.15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</row>
    <row r="102" spans="1:12" x14ac:dyDescent="0.15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</row>
    <row r="103" spans="1:12" x14ac:dyDescent="0.15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</row>
    <row r="104" spans="1:12" x14ac:dyDescent="0.15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</row>
    <row r="105" spans="1:12" x14ac:dyDescent="0.15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</row>
    <row r="106" spans="1:12" x14ac:dyDescent="0.15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</row>
    <row r="107" spans="1:12" x14ac:dyDescent="0.15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</row>
    <row r="108" spans="1:12" x14ac:dyDescent="0.15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</row>
    <row r="109" spans="1:12" x14ac:dyDescent="0.15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</row>
    <row r="110" spans="1:12" x14ac:dyDescent="0.15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</row>
    <row r="111" spans="1:12" x14ac:dyDescent="0.15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</row>
    <row r="112" spans="1:12" x14ac:dyDescent="0.15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</row>
    <row r="113" spans="1:12" x14ac:dyDescent="0.15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</row>
    <row r="114" spans="1:12" x14ac:dyDescent="0.15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</row>
    <row r="115" spans="1:12" x14ac:dyDescent="0.15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</row>
    <row r="116" spans="1:12" x14ac:dyDescent="0.15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</row>
    <row r="117" spans="1:12" x14ac:dyDescent="0.15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</row>
    <row r="118" spans="1:12" x14ac:dyDescent="0.15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</row>
    <row r="119" spans="1:12" x14ac:dyDescent="0.15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</row>
    <row r="120" spans="1:12" x14ac:dyDescent="0.15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</row>
    <row r="121" spans="1:12" x14ac:dyDescent="0.15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</row>
    <row r="122" spans="1:12" x14ac:dyDescent="0.15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</row>
    <row r="123" spans="1:12" x14ac:dyDescent="0.15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</row>
    <row r="124" spans="1:12" x14ac:dyDescent="0.15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</row>
    <row r="125" spans="1:12" x14ac:dyDescent="0.15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</row>
    <row r="126" spans="1:12" x14ac:dyDescent="0.15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</row>
    <row r="127" spans="1:12" x14ac:dyDescent="0.15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</row>
    <row r="128" spans="1:12" x14ac:dyDescent="0.15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</row>
    <row r="129" spans="1:19" x14ac:dyDescent="0.15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</row>
    <row r="130" spans="1:19" x14ac:dyDescent="0.15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</row>
    <row r="131" spans="1:19" x14ac:dyDescent="0.15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</row>
    <row r="132" spans="1:19" x14ac:dyDescent="0.15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</row>
    <row r="133" spans="1:19" x14ac:dyDescent="0.15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P133" s="16"/>
      <c r="Q133" s="16"/>
      <c r="R133" s="16"/>
      <c r="S133" s="16"/>
    </row>
    <row r="134" spans="1:19" x14ac:dyDescent="0.15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P134" s="16"/>
      <c r="Q134" s="16"/>
      <c r="R134" s="16"/>
      <c r="S134" s="16"/>
    </row>
    <row r="135" spans="1:19" x14ac:dyDescent="0.15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P135" s="16"/>
      <c r="Q135" s="16"/>
      <c r="R135" s="16"/>
      <c r="S135" s="16"/>
    </row>
    <row r="136" spans="1:19" x14ac:dyDescent="0.15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P136" s="16"/>
      <c r="Q136" s="16"/>
      <c r="R136" s="16"/>
      <c r="S136" s="16"/>
    </row>
    <row r="137" spans="1:19" x14ac:dyDescent="0.15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P137" s="16"/>
      <c r="Q137" s="16"/>
      <c r="R137" s="16"/>
      <c r="S137" s="16"/>
    </row>
    <row r="138" spans="1:19" x14ac:dyDescent="0.15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P138" s="16"/>
      <c r="Q138" s="16"/>
      <c r="R138" s="16"/>
      <c r="S138" s="16"/>
    </row>
    <row r="139" spans="1:19" x14ac:dyDescent="0.15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P139" s="16"/>
      <c r="Q139" s="16"/>
      <c r="R139" s="16"/>
      <c r="S139" s="16"/>
    </row>
    <row r="140" spans="1:19" x14ac:dyDescent="0.15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P140" s="16"/>
      <c r="Q140" s="16"/>
      <c r="R140" s="16"/>
      <c r="S140" s="16"/>
    </row>
    <row r="141" spans="1:19" x14ac:dyDescent="0.15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P141" s="16"/>
      <c r="Q141" s="16"/>
      <c r="R141" s="16"/>
      <c r="S141" s="16"/>
    </row>
    <row r="142" spans="1:19" x14ac:dyDescent="0.15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P142" s="16"/>
      <c r="Q142" s="16"/>
      <c r="R142" s="16"/>
      <c r="S142" s="16"/>
    </row>
    <row r="143" spans="1:19" x14ac:dyDescent="0.15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P143" s="16"/>
      <c r="Q143" s="16"/>
      <c r="R143" s="16"/>
      <c r="S143" s="16"/>
    </row>
    <row r="144" spans="1:19" x14ac:dyDescent="0.15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P144" s="16"/>
      <c r="Q144" s="16"/>
      <c r="R144" s="16"/>
      <c r="S144" s="16"/>
    </row>
    <row r="145" spans="1:19" x14ac:dyDescent="0.15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P145" s="16"/>
      <c r="Q145" s="16"/>
      <c r="R145" s="16"/>
      <c r="S145" s="16"/>
    </row>
    <row r="146" spans="1:19" x14ac:dyDescent="0.15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P146" s="16"/>
      <c r="Q146" s="16"/>
      <c r="R146" s="16"/>
      <c r="S146" s="16"/>
    </row>
    <row r="147" spans="1:19" x14ac:dyDescent="0.15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P147" s="16"/>
      <c r="Q147" s="16"/>
      <c r="R147" s="16"/>
      <c r="S147" s="16"/>
    </row>
    <row r="148" spans="1:19" x14ac:dyDescent="0.15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P148" s="16"/>
      <c r="Q148" s="16"/>
      <c r="R148" s="16"/>
      <c r="S148" s="16"/>
    </row>
    <row r="149" spans="1:19" x14ac:dyDescent="0.15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P149" s="16"/>
      <c r="Q149" s="16"/>
      <c r="R149" s="16"/>
      <c r="S149" s="16"/>
    </row>
    <row r="150" spans="1:19" x14ac:dyDescent="0.15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P150" s="16"/>
      <c r="Q150" s="16"/>
      <c r="R150" s="16"/>
      <c r="S150" s="16"/>
    </row>
    <row r="151" spans="1:19" x14ac:dyDescent="0.15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P151" s="16"/>
      <c r="Q151" s="16"/>
      <c r="R151" s="16"/>
      <c r="S151" s="16"/>
    </row>
    <row r="152" spans="1:19" x14ac:dyDescent="0.15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P152" s="16"/>
      <c r="Q152" s="16"/>
      <c r="R152" s="16"/>
      <c r="S152" s="16"/>
    </row>
    <row r="153" spans="1:19" x14ac:dyDescent="0.15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P153" s="16"/>
      <c r="Q153" s="16"/>
      <c r="R153" s="16"/>
      <c r="S153" s="16"/>
    </row>
    <row r="154" spans="1:19" x14ac:dyDescent="0.15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P154" s="16"/>
      <c r="Q154" s="16"/>
      <c r="R154" s="16"/>
      <c r="S154" s="16"/>
    </row>
    <row r="155" spans="1:19" x14ac:dyDescent="0.15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P155" s="16"/>
      <c r="Q155" s="16"/>
      <c r="R155" s="16"/>
      <c r="S155" s="16"/>
    </row>
    <row r="156" spans="1:19" x14ac:dyDescent="0.15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P156" s="16"/>
      <c r="Q156" s="16"/>
      <c r="R156" s="16"/>
      <c r="S156" s="16"/>
    </row>
    <row r="157" spans="1:19" x14ac:dyDescent="0.15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P157" s="16"/>
      <c r="Q157" s="16"/>
      <c r="R157" s="16"/>
      <c r="S157" s="16"/>
    </row>
    <row r="158" spans="1:19" x14ac:dyDescent="0.15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P158" s="16"/>
      <c r="Q158" s="16"/>
      <c r="R158" s="16"/>
      <c r="S158" s="16"/>
    </row>
    <row r="159" spans="1:19" x14ac:dyDescent="0.15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P159" s="16"/>
      <c r="Q159" s="16"/>
      <c r="R159" s="16"/>
      <c r="S159" s="16"/>
    </row>
    <row r="160" spans="1:19" x14ac:dyDescent="0.15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P160" s="16"/>
      <c r="Q160" s="16"/>
      <c r="R160" s="16"/>
      <c r="S160" s="16"/>
    </row>
    <row r="161" spans="1:19" x14ac:dyDescent="0.15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P161" s="16"/>
      <c r="Q161" s="16"/>
      <c r="R161" s="16"/>
      <c r="S161" s="16"/>
    </row>
    <row r="162" spans="1:19" x14ac:dyDescent="0.15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P162" s="16"/>
      <c r="Q162" s="16"/>
      <c r="R162" s="16"/>
      <c r="S162" s="16"/>
    </row>
    <row r="163" spans="1:19" x14ac:dyDescent="0.15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P163" s="16"/>
      <c r="Q163" s="16"/>
      <c r="R163" s="16"/>
      <c r="S163" s="16"/>
    </row>
    <row r="164" spans="1:19" x14ac:dyDescent="0.15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P164" s="16"/>
      <c r="Q164" s="16"/>
      <c r="R164" s="16"/>
      <c r="S164" s="16"/>
    </row>
    <row r="165" spans="1:19" x14ac:dyDescent="0.15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P165" s="16"/>
      <c r="Q165" s="16"/>
      <c r="R165" s="16"/>
      <c r="S165" s="16"/>
    </row>
    <row r="166" spans="1:19" x14ac:dyDescent="0.15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P166" s="16"/>
      <c r="Q166" s="16"/>
      <c r="R166" s="16"/>
      <c r="S166" s="16"/>
    </row>
    <row r="167" spans="1:19" x14ac:dyDescent="0.15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P167" s="16"/>
      <c r="Q167" s="16"/>
      <c r="R167" s="16"/>
      <c r="S167" s="16"/>
    </row>
    <row r="168" spans="1:19" x14ac:dyDescent="0.15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P168" s="16"/>
      <c r="Q168" s="16"/>
      <c r="R168" s="16"/>
      <c r="S168" s="16"/>
    </row>
    <row r="169" spans="1:19" x14ac:dyDescent="0.15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P169" s="16"/>
      <c r="Q169" s="16"/>
      <c r="R169" s="16"/>
      <c r="S169" s="16"/>
    </row>
    <row r="170" spans="1:19" x14ac:dyDescent="0.15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P170" s="16"/>
      <c r="Q170" s="16"/>
      <c r="R170" s="16"/>
      <c r="S170" s="16"/>
    </row>
    <row r="171" spans="1:19" x14ac:dyDescent="0.15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P171" s="16"/>
      <c r="Q171" s="16"/>
      <c r="R171" s="16"/>
      <c r="S171" s="16"/>
    </row>
    <row r="172" spans="1:19" x14ac:dyDescent="0.15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P172" s="16"/>
      <c r="Q172" s="16"/>
      <c r="R172" s="16"/>
      <c r="S172" s="16"/>
    </row>
    <row r="173" spans="1:19" x14ac:dyDescent="0.15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P173" s="16"/>
      <c r="Q173" s="16"/>
      <c r="R173" s="16"/>
      <c r="S173" s="16"/>
    </row>
    <row r="174" spans="1:19" x14ac:dyDescent="0.15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P174" s="16"/>
      <c r="Q174" s="16"/>
      <c r="R174" s="16"/>
      <c r="S174" s="16"/>
    </row>
    <row r="175" spans="1:19" x14ac:dyDescent="0.15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P175" s="16"/>
      <c r="Q175" s="16"/>
      <c r="R175" s="16"/>
      <c r="S175" s="16"/>
    </row>
    <row r="176" spans="1:19" x14ac:dyDescent="0.15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P176" s="16"/>
      <c r="Q176" s="16"/>
      <c r="R176" s="16"/>
      <c r="S176" s="16"/>
    </row>
    <row r="177" spans="1:19" x14ac:dyDescent="0.15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P177" s="16"/>
      <c r="Q177" s="16"/>
      <c r="R177" s="16"/>
      <c r="S177" s="16"/>
    </row>
    <row r="178" spans="1:19" x14ac:dyDescent="0.15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P178" s="16"/>
      <c r="Q178" s="16"/>
      <c r="R178" s="16"/>
      <c r="S178" s="16"/>
    </row>
    <row r="179" spans="1:19" x14ac:dyDescent="0.15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P179" s="16"/>
      <c r="Q179" s="16"/>
      <c r="R179" s="16"/>
      <c r="S179" s="16"/>
    </row>
    <row r="180" spans="1:19" x14ac:dyDescent="0.15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P180" s="16"/>
      <c r="Q180" s="16"/>
      <c r="R180" s="16"/>
      <c r="S180" s="16"/>
    </row>
    <row r="181" spans="1:19" x14ac:dyDescent="0.15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P181" s="16"/>
      <c r="Q181" s="16"/>
      <c r="R181" s="16"/>
      <c r="S181" s="16"/>
    </row>
    <row r="182" spans="1:19" x14ac:dyDescent="0.15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P182" s="16"/>
      <c r="Q182" s="16"/>
      <c r="R182" s="16"/>
      <c r="S182" s="16"/>
    </row>
    <row r="183" spans="1:19" x14ac:dyDescent="0.15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P183" s="16"/>
      <c r="Q183" s="16"/>
      <c r="R183" s="16"/>
      <c r="S183" s="16"/>
    </row>
    <row r="184" spans="1:19" x14ac:dyDescent="0.15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P184" s="16"/>
      <c r="Q184" s="16"/>
      <c r="R184" s="16"/>
      <c r="S184" s="16"/>
    </row>
    <row r="185" spans="1:19" x14ac:dyDescent="0.15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P185" s="16"/>
      <c r="Q185" s="16"/>
      <c r="R185" s="16"/>
      <c r="S185" s="16"/>
    </row>
    <row r="186" spans="1:19" x14ac:dyDescent="0.15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P186" s="16"/>
      <c r="Q186" s="16"/>
      <c r="R186" s="16"/>
      <c r="S186" s="16"/>
    </row>
    <row r="187" spans="1:19" x14ac:dyDescent="0.15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P187" s="16"/>
      <c r="Q187" s="16"/>
      <c r="R187" s="16"/>
      <c r="S187" s="16"/>
    </row>
    <row r="188" spans="1:19" x14ac:dyDescent="0.15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P188" s="16"/>
      <c r="Q188" s="16"/>
      <c r="R188" s="16"/>
      <c r="S188" s="16"/>
    </row>
    <row r="189" spans="1:19" x14ac:dyDescent="0.15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P189" s="16"/>
      <c r="Q189" s="16"/>
      <c r="R189" s="16"/>
      <c r="S189" s="16"/>
    </row>
    <row r="190" spans="1:19" x14ac:dyDescent="0.15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P190" s="16"/>
      <c r="Q190" s="16"/>
      <c r="R190" s="16"/>
      <c r="S190" s="16"/>
    </row>
    <row r="191" spans="1:19" x14ac:dyDescent="0.15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P191" s="16"/>
      <c r="Q191" s="16"/>
      <c r="R191" s="16"/>
      <c r="S191" s="16"/>
    </row>
    <row r="192" spans="1:19" x14ac:dyDescent="0.15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P192" s="16"/>
      <c r="Q192" s="16"/>
      <c r="R192" s="16"/>
      <c r="S192" s="16"/>
    </row>
    <row r="193" spans="1:19" x14ac:dyDescent="0.15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P193" s="16"/>
      <c r="Q193" s="16"/>
      <c r="R193" s="16"/>
      <c r="S193" s="16"/>
    </row>
    <row r="194" spans="1:19" x14ac:dyDescent="0.15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P194" s="16"/>
      <c r="Q194" s="16"/>
      <c r="R194" s="16"/>
      <c r="S194" s="16"/>
    </row>
    <row r="195" spans="1:19" x14ac:dyDescent="0.15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P195" s="16"/>
      <c r="Q195" s="16"/>
      <c r="R195" s="16"/>
      <c r="S195" s="16"/>
    </row>
    <row r="196" spans="1:19" x14ac:dyDescent="0.15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P196" s="16"/>
      <c r="Q196" s="16"/>
      <c r="R196" s="16"/>
      <c r="S196" s="16"/>
    </row>
    <row r="197" spans="1:19" x14ac:dyDescent="0.15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P197" s="16"/>
      <c r="Q197" s="16"/>
      <c r="R197" s="16"/>
      <c r="S197" s="16"/>
    </row>
    <row r="198" spans="1:19" x14ac:dyDescent="0.15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P198" s="16"/>
      <c r="Q198" s="16"/>
      <c r="R198" s="16"/>
      <c r="S198" s="16"/>
    </row>
    <row r="199" spans="1:19" x14ac:dyDescent="0.15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P199" s="16"/>
      <c r="Q199" s="16"/>
      <c r="R199" s="16"/>
      <c r="S199" s="16"/>
    </row>
    <row r="200" spans="1:19" x14ac:dyDescent="0.15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P200" s="16"/>
      <c r="Q200" s="16"/>
      <c r="R200" s="16"/>
      <c r="S200" s="16"/>
    </row>
    <row r="201" spans="1:19" x14ac:dyDescent="0.15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P201" s="16"/>
      <c r="Q201" s="16"/>
      <c r="R201" s="16"/>
      <c r="S201" s="16"/>
    </row>
    <row r="202" spans="1:19" x14ac:dyDescent="0.15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P202" s="16"/>
      <c r="Q202" s="16"/>
      <c r="R202" s="16"/>
      <c r="S202" s="16"/>
    </row>
    <row r="203" spans="1:19" x14ac:dyDescent="0.15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P203" s="16"/>
      <c r="Q203" s="16"/>
      <c r="R203" s="16"/>
      <c r="S203" s="16"/>
    </row>
    <row r="204" spans="1:19" x14ac:dyDescent="0.15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P204" s="16"/>
      <c r="Q204" s="16"/>
      <c r="R204" s="16"/>
      <c r="S204" s="16"/>
    </row>
    <row r="205" spans="1:19" x14ac:dyDescent="0.15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P205" s="16"/>
      <c r="Q205" s="16"/>
      <c r="R205" s="16"/>
      <c r="S205" s="16"/>
    </row>
    <row r="206" spans="1:19" x14ac:dyDescent="0.15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P206" s="16"/>
      <c r="Q206" s="16"/>
      <c r="R206" s="16"/>
      <c r="S206" s="16"/>
    </row>
    <row r="207" spans="1:19" x14ac:dyDescent="0.15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P207" s="16"/>
      <c r="Q207" s="16"/>
      <c r="R207" s="16"/>
      <c r="S207" s="16"/>
    </row>
    <row r="208" spans="1:19" x14ac:dyDescent="0.15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P208" s="16"/>
      <c r="Q208" s="16"/>
      <c r="R208" s="16"/>
      <c r="S208" s="16"/>
    </row>
    <row r="209" spans="1:19" x14ac:dyDescent="0.15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P209" s="16"/>
      <c r="Q209" s="16"/>
      <c r="R209" s="16"/>
      <c r="S209" s="16"/>
    </row>
    <row r="210" spans="1:19" x14ac:dyDescent="0.15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P210" s="16"/>
      <c r="Q210" s="16"/>
      <c r="R210" s="16"/>
      <c r="S210" s="16"/>
    </row>
    <row r="211" spans="1:19" x14ac:dyDescent="0.15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P211" s="16"/>
      <c r="Q211" s="16"/>
      <c r="R211" s="16"/>
      <c r="S211" s="16"/>
    </row>
    <row r="212" spans="1:19" x14ac:dyDescent="0.15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P212" s="16"/>
      <c r="Q212" s="16"/>
      <c r="R212" s="16"/>
      <c r="S212" s="16"/>
    </row>
    <row r="213" spans="1:19" x14ac:dyDescent="0.15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P213" s="16"/>
      <c r="Q213" s="16"/>
      <c r="R213" s="16"/>
      <c r="S213" s="16"/>
    </row>
    <row r="214" spans="1:19" x14ac:dyDescent="0.15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P214" s="16"/>
      <c r="Q214" s="16"/>
      <c r="R214" s="16"/>
      <c r="S214" s="16"/>
    </row>
    <row r="215" spans="1:19" x14ac:dyDescent="0.15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P215" s="16"/>
      <c r="Q215" s="16"/>
      <c r="R215" s="16"/>
      <c r="S215" s="16"/>
    </row>
    <row r="216" spans="1:19" x14ac:dyDescent="0.15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P216" s="16"/>
      <c r="Q216" s="16"/>
      <c r="R216" s="16"/>
      <c r="S216" s="16"/>
    </row>
    <row r="217" spans="1:19" x14ac:dyDescent="0.15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P217" s="16"/>
      <c r="Q217" s="16"/>
      <c r="R217" s="16"/>
      <c r="S217" s="16"/>
    </row>
    <row r="218" spans="1:19" x14ac:dyDescent="0.15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P218" s="16"/>
      <c r="Q218" s="16"/>
      <c r="R218" s="16"/>
      <c r="S218" s="16"/>
    </row>
    <row r="219" spans="1:19" x14ac:dyDescent="0.15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P219" s="16"/>
      <c r="Q219" s="16"/>
      <c r="R219" s="16"/>
      <c r="S219" s="16"/>
    </row>
    <row r="220" spans="1:19" x14ac:dyDescent="0.15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P220" s="16"/>
      <c r="Q220" s="16"/>
      <c r="R220" s="16"/>
      <c r="S220" s="16"/>
    </row>
    <row r="221" spans="1:19" x14ac:dyDescent="0.15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P221" s="16"/>
      <c r="Q221" s="16"/>
      <c r="R221" s="16"/>
      <c r="S221" s="16"/>
    </row>
    <row r="222" spans="1:19" x14ac:dyDescent="0.15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P222" s="16"/>
      <c r="Q222" s="16"/>
      <c r="R222" s="16"/>
      <c r="S222" s="16"/>
    </row>
    <row r="223" spans="1:19" x14ac:dyDescent="0.15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P223" s="16"/>
      <c r="Q223" s="16"/>
      <c r="R223" s="16"/>
      <c r="S223" s="16"/>
    </row>
    <row r="224" spans="1:19" x14ac:dyDescent="0.15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P224" s="16"/>
      <c r="Q224" s="16"/>
      <c r="R224" s="16"/>
      <c r="S224" s="16"/>
    </row>
    <row r="225" spans="1:19" x14ac:dyDescent="0.15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P225" s="16"/>
      <c r="Q225" s="16"/>
      <c r="R225" s="16"/>
      <c r="S225" s="16"/>
    </row>
    <row r="226" spans="1:19" x14ac:dyDescent="0.15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P226" s="16"/>
      <c r="Q226" s="16"/>
      <c r="R226" s="16"/>
      <c r="S226" s="16"/>
    </row>
    <row r="227" spans="1:19" x14ac:dyDescent="0.15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P227" s="16"/>
      <c r="Q227" s="16"/>
      <c r="R227" s="16"/>
      <c r="S227" s="16"/>
    </row>
    <row r="228" spans="1:19" x14ac:dyDescent="0.15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P228" s="16"/>
      <c r="Q228" s="16"/>
      <c r="R228" s="16"/>
      <c r="S228" s="16"/>
    </row>
    <row r="229" spans="1:19" x14ac:dyDescent="0.15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P229" s="16"/>
      <c r="Q229" s="16"/>
      <c r="R229" s="16"/>
      <c r="S229" s="16"/>
    </row>
    <row r="230" spans="1:19" x14ac:dyDescent="0.15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P230" s="16"/>
      <c r="Q230" s="16"/>
      <c r="R230" s="16"/>
      <c r="S230" s="16"/>
    </row>
    <row r="231" spans="1:19" x14ac:dyDescent="0.15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P231" s="16"/>
      <c r="Q231" s="16"/>
      <c r="R231" s="16"/>
      <c r="S231" s="16"/>
    </row>
    <row r="232" spans="1:19" x14ac:dyDescent="0.15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P232" s="16"/>
      <c r="Q232" s="16"/>
      <c r="R232" s="16"/>
      <c r="S232" s="16"/>
    </row>
    <row r="233" spans="1:19" x14ac:dyDescent="0.15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P233" s="16"/>
      <c r="Q233" s="16"/>
      <c r="R233" s="16"/>
      <c r="S233" s="16"/>
    </row>
    <row r="234" spans="1:19" x14ac:dyDescent="0.15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P234" s="16"/>
      <c r="Q234" s="16"/>
      <c r="R234" s="16"/>
      <c r="S234" s="16"/>
    </row>
    <row r="235" spans="1:19" x14ac:dyDescent="0.15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P235" s="16"/>
      <c r="Q235" s="16"/>
      <c r="R235" s="16"/>
      <c r="S235" s="16"/>
    </row>
    <row r="236" spans="1:19" x14ac:dyDescent="0.15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P236" s="16"/>
      <c r="Q236" s="16"/>
      <c r="R236" s="16"/>
      <c r="S236" s="16"/>
    </row>
    <row r="237" spans="1:19" x14ac:dyDescent="0.15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P237" s="16"/>
      <c r="Q237" s="16"/>
      <c r="R237" s="16"/>
      <c r="S237" s="16"/>
    </row>
    <row r="238" spans="1:19" x14ac:dyDescent="0.15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P238" s="16"/>
      <c r="Q238" s="16"/>
      <c r="R238" s="16"/>
      <c r="S238" s="16"/>
    </row>
    <row r="239" spans="1:19" x14ac:dyDescent="0.15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P239" s="16"/>
      <c r="Q239" s="16"/>
      <c r="R239" s="16"/>
      <c r="S239" s="16"/>
    </row>
    <row r="240" spans="1:19" x14ac:dyDescent="0.15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P240" s="16"/>
      <c r="Q240" s="16"/>
      <c r="R240" s="16"/>
      <c r="S240" s="16"/>
    </row>
    <row r="241" spans="1:19" x14ac:dyDescent="0.15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P241" s="16"/>
      <c r="Q241" s="16"/>
      <c r="R241" s="16"/>
      <c r="S241" s="16"/>
    </row>
    <row r="242" spans="1:19" x14ac:dyDescent="0.15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P242" s="16"/>
      <c r="Q242" s="16"/>
      <c r="R242" s="16"/>
      <c r="S242" s="16"/>
    </row>
    <row r="243" spans="1:19" x14ac:dyDescent="0.15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P243" s="16"/>
      <c r="Q243" s="16"/>
      <c r="R243" s="16"/>
      <c r="S243" s="16"/>
    </row>
    <row r="244" spans="1:19" x14ac:dyDescent="0.15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P244" s="16"/>
      <c r="Q244" s="16"/>
      <c r="R244" s="16"/>
      <c r="S244" s="16"/>
    </row>
    <row r="245" spans="1:19" x14ac:dyDescent="0.15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P245" s="16"/>
      <c r="Q245" s="16"/>
      <c r="R245" s="16"/>
      <c r="S245" s="16"/>
    </row>
    <row r="246" spans="1:19" x14ac:dyDescent="0.15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P246" s="16"/>
      <c r="Q246" s="16"/>
      <c r="R246" s="16"/>
      <c r="S246" s="16"/>
    </row>
    <row r="247" spans="1:19" x14ac:dyDescent="0.15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P247" s="16"/>
      <c r="Q247" s="16"/>
      <c r="R247" s="16"/>
      <c r="S247" s="16"/>
    </row>
    <row r="248" spans="1:19" x14ac:dyDescent="0.15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P248" s="16"/>
      <c r="Q248" s="16"/>
      <c r="R248" s="16"/>
      <c r="S248" s="16"/>
    </row>
    <row r="249" spans="1:19" x14ac:dyDescent="0.15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P249" s="16"/>
      <c r="Q249" s="16"/>
      <c r="R249" s="16"/>
      <c r="S249" s="16"/>
    </row>
    <row r="250" spans="1:19" x14ac:dyDescent="0.15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P250" s="16"/>
      <c r="Q250" s="16"/>
      <c r="R250" s="16"/>
      <c r="S250" s="16"/>
    </row>
    <row r="251" spans="1:19" x14ac:dyDescent="0.15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P251" s="16"/>
      <c r="Q251" s="16"/>
      <c r="R251" s="16"/>
      <c r="S251" s="16"/>
    </row>
    <row r="252" spans="1:19" x14ac:dyDescent="0.15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P252" s="16"/>
      <c r="Q252" s="16"/>
      <c r="R252" s="16"/>
      <c r="S252" s="16"/>
    </row>
    <row r="253" spans="1:19" x14ac:dyDescent="0.15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P253" s="16"/>
      <c r="Q253" s="16"/>
      <c r="R253" s="16"/>
      <c r="S253" s="16"/>
    </row>
    <row r="254" spans="1:19" x14ac:dyDescent="0.15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P254" s="16"/>
      <c r="Q254" s="16"/>
      <c r="R254" s="16"/>
      <c r="S254" s="16"/>
    </row>
    <row r="255" spans="1:19" x14ac:dyDescent="0.15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P255" s="16"/>
      <c r="Q255" s="16"/>
      <c r="R255" s="16"/>
      <c r="S255" s="16"/>
    </row>
    <row r="256" spans="1:19" x14ac:dyDescent="0.15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P256" s="16"/>
      <c r="Q256" s="16"/>
      <c r="R256" s="16"/>
      <c r="S256" s="16"/>
    </row>
    <row r="257" spans="1:19" x14ac:dyDescent="0.15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P257" s="16"/>
      <c r="Q257" s="16"/>
      <c r="R257" s="16"/>
      <c r="S257" s="16"/>
    </row>
    <row r="258" spans="1:19" x14ac:dyDescent="0.15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P258" s="16"/>
      <c r="Q258" s="16"/>
      <c r="R258" s="16"/>
      <c r="S258" s="16"/>
    </row>
    <row r="259" spans="1:19" x14ac:dyDescent="0.15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P259" s="16"/>
      <c r="Q259" s="16"/>
      <c r="R259" s="16"/>
      <c r="S259" s="16"/>
    </row>
    <row r="260" spans="1:19" x14ac:dyDescent="0.15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P260" s="16"/>
      <c r="Q260" s="16"/>
      <c r="R260" s="16"/>
      <c r="S260" s="16"/>
    </row>
    <row r="261" spans="1:19" x14ac:dyDescent="0.15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P261" s="16"/>
      <c r="Q261" s="16"/>
      <c r="R261" s="16"/>
      <c r="S261" s="16"/>
    </row>
    <row r="262" spans="1:19" x14ac:dyDescent="0.15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</row>
    <row r="263" spans="1:19" x14ac:dyDescent="0.15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</row>
    <row r="264" spans="1:19" x14ac:dyDescent="0.15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</row>
    <row r="265" spans="1:19" x14ac:dyDescent="0.15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</row>
    <row r="266" spans="1:19" x14ac:dyDescent="0.15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</row>
    <row r="267" spans="1:19" x14ac:dyDescent="0.15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</row>
    <row r="268" spans="1:19" x14ac:dyDescent="0.15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</row>
    <row r="269" spans="1:19" x14ac:dyDescent="0.15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</row>
    <row r="270" spans="1:19" x14ac:dyDescent="0.15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</row>
    <row r="271" spans="1:19" x14ac:dyDescent="0.15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</row>
    <row r="272" spans="1:19" x14ac:dyDescent="0.15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</row>
    <row r="273" spans="1:12" x14ac:dyDescent="0.15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</row>
    <row r="274" spans="1:12" x14ac:dyDescent="0.15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</row>
    <row r="275" spans="1:12" x14ac:dyDescent="0.15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</row>
    <row r="276" spans="1:12" x14ac:dyDescent="0.15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</row>
    <row r="277" spans="1:12" x14ac:dyDescent="0.15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</row>
    <row r="278" spans="1:12" x14ac:dyDescent="0.15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</row>
    <row r="279" spans="1:12" x14ac:dyDescent="0.15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</row>
    <row r="280" spans="1:12" x14ac:dyDescent="0.15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</row>
    <row r="281" spans="1:12" x14ac:dyDescent="0.15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</row>
    <row r="282" spans="1:12" x14ac:dyDescent="0.15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</row>
    <row r="283" spans="1:12" x14ac:dyDescent="0.15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</row>
    <row r="284" spans="1:12" x14ac:dyDescent="0.15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</row>
    <row r="285" spans="1:12" x14ac:dyDescent="0.15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</row>
    <row r="286" spans="1:12" x14ac:dyDescent="0.15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</row>
    <row r="287" spans="1:12" x14ac:dyDescent="0.15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</row>
    <row r="288" spans="1:12" x14ac:dyDescent="0.15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</row>
    <row r="289" spans="1:12" x14ac:dyDescent="0.15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</row>
    <row r="290" spans="1:12" x14ac:dyDescent="0.15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</row>
    <row r="291" spans="1:12" x14ac:dyDescent="0.15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</row>
    <row r="292" spans="1:12" x14ac:dyDescent="0.15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</row>
    <row r="293" spans="1:12" x14ac:dyDescent="0.15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</row>
    <row r="294" spans="1:12" x14ac:dyDescent="0.15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</row>
    <row r="295" spans="1:12" x14ac:dyDescent="0.15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</row>
    <row r="296" spans="1:12" x14ac:dyDescent="0.15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</row>
    <row r="297" spans="1:12" x14ac:dyDescent="0.15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</row>
    <row r="298" spans="1:12" x14ac:dyDescent="0.15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</row>
    <row r="299" spans="1:12" x14ac:dyDescent="0.15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</row>
    <row r="300" spans="1:12" x14ac:dyDescent="0.15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</row>
    <row r="301" spans="1:12" x14ac:dyDescent="0.15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</row>
    <row r="302" spans="1:12" x14ac:dyDescent="0.15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</row>
    <row r="303" spans="1:12" x14ac:dyDescent="0.15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</row>
    <row r="304" spans="1:12" x14ac:dyDescent="0.15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</row>
    <row r="305" spans="1:12" x14ac:dyDescent="0.15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</row>
    <row r="306" spans="1:12" x14ac:dyDescent="0.15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</row>
    <row r="307" spans="1:12" x14ac:dyDescent="0.15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</row>
    <row r="308" spans="1:12" x14ac:dyDescent="0.15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</row>
    <row r="309" spans="1:12" x14ac:dyDescent="0.15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</row>
    <row r="310" spans="1:12" x14ac:dyDescent="0.15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</row>
    <row r="311" spans="1:12" x14ac:dyDescent="0.15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</row>
    <row r="312" spans="1:12" x14ac:dyDescent="0.15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</row>
    <row r="313" spans="1:12" x14ac:dyDescent="0.15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</row>
    <row r="314" spans="1:12" x14ac:dyDescent="0.15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</row>
    <row r="315" spans="1:12" x14ac:dyDescent="0.15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</row>
    <row r="316" spans="1:12" x14ac:dyDescent="0.15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</row>
    <row r="317" spans="1:12" x14ac:dyDescent="0.15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</row>
    <row r="318" spans="1:12" x14ac:dyDescent="0.15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</row>
    <row r="319" spans="1:12" x14ac:dyDescent="0.15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</row>
    <row r="320" spans="1:12" x14ac:dyDescent="0.15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</row>
    <row r="321" spans="1:12" x14ac:dyDescent="0.15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</row>
    <row r="322" spans="1:12" x14ac:dyDescent="0.15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</row>
    <row r="323" spans="1:12" x14ac:dyDescent="0.15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</row>
    <row r="324" spans="1:12" x14ac:dyDescent="0.15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</row>
    <row r="325" spans="1:12" x14ac:dyDescent="0.15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</row>
    <row r="326" spans="1:12" x14ac:dyDescent="0.15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</row>
    <row r="327" spans="1:12" x14ac:dyDescent="0.15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</row>
    <row r="328" spans="1:12" x14ac:dyDescent="0.15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</row>
    <row r="329" spans="1:12" x14ac:dyDescent="0.15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</row>
    <row r="330" spans="1:12" x14ac:dyDescent="0.15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</row>
    <row r="331" spans="1:12" x14ac:dyDescent="0.15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</row>
    <row r="332" spans="1:12" x14ac:dyDescent="0.15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</row>
    <row r="333" spans="1:12" x14ac:dyDescent="0.15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</row>
    <row r="334" spans="1:12" x14ac:dyDescent="0.15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</row>
    <row r="335" spans="1:12" x14ac:dyDescent="0.15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</row>
    <row r="336" spans="1:12" x14ac:dyDescent="0.15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</row>
    <row r="337" spans="1:12" x14ac:dyDescent="0.15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</row>
    <row r="338" spans="1:12" x14ac:dyDescent="0.15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</row>
    <row r="339" spans="1:12" x14ac:dyDescent="0.15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</row>
    <row r="340" spans="1:12" x14ac:dyDescent="0.15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</row>
    <row r="341" spans="1:12" x14ac:dyDescent="0.15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</row>
    <row r="342" spans="1:12" x14ac:dyDescent="0.15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</row>
    <row r="343" spans="1:12" x14ac:dyDescent="0.15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</row>
    <row r="344" spans="1:12" x14ac:dyDescent="0.15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</row>
    <row r="345" spans="1:12" x14ac:dyDescent="0.15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</row>
    <row r="346" spans="1:12" x14ac:dyDescent="0.15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</row>
    <row r="347" spans="1:12" x14ac:dyDescent="0.15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</row>
    <row r="348" spans="1:12" x14ac:dyDescent="0.15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</row>
    <row r="349" spans="1:12" x14ac:dyDescent="0.15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</row>
    <row r="350" spans="1:12" x14ac:dyDescent="0.15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</row>
    <row r="351" spans="1:12" x14ac:dyDescent="0.15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</row>
    <row r="352" spans="1:12" x14ac:dyDescent="0.15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</row>
    <row r="353" spans="1:12" x14ac:dyDescent="0.15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</row>
    <row r="354" spans="1:12" x14ac:dyDescent="0.15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</row>
    <row r="355" spans="1:12" x14ac:dyDescent="0.15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</row>
    <row r="356" spans="1:12" x14ac:dyDescent="0.15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</row>
    <row r="357" spans="1:12" x14ac:dyDescent="0.15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</row>
    <row r="358" spans="1:12" x14ac:dyDescent="0.15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</row>
    <row r="359" spans="1:12" x14ac:dyDescent="0.15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</row>
    <row r="360" spans="1:12" x14ac:dyDescent="0.15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</row>
    <row r="361" spans="1:12" x14ac:dyDescent="0.15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</row>
    <row r="362" spans="1:12" x14ac:dyDescent="0.15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</row>
    <row r="363" spans="1:12" x14ac:dyDescent="0.15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</row>
    <row r="364" spans="1:12" x14ac:dyDescent="0.15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</row>
    <row r="365" spans="1:12" x14ac:dyDescent="0.15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</row>
    <row r="366" spans="1:12" x14ac:dyDescent="0.15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</row>
    <row r="367" spans="1:12" x14ac:dyDescent="0.15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</row>
    <row r="368" spans="1:12" x14ac:dyDescent="0.15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</row>
    <row r="369" spans="1:12" x14ac:dyDescent="0.15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</row>
    <row r="370" spans="1:12" x14ac:dyDescent="0.15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</row>
    <row r="371" spans="1:12" x14ac:dyDescent="0.15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</row>
    <row r="372" spans="1:12" x14ac:dyDescent="0.15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</row>
    <row r="373" spans="1:12" x14ac:dyDescent="0.15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</row>
    <row r="374" spans="1:12" x14ac:dyDescent="0.15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</row>
    <row r="375" spans="1:12" x14ac:dyDescent="0.15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</row>
    <row r="376" spans="1:12" x14ac:dyDescent="0.15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</row>
    <row r="377" spans="1:12" x14ac:dyDescent="0.15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</row>
    <row r="378" spans="1:12" x14ac:dyDescent="0.15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</row>
    <row r="379" spans="1:12" x14ac:dyDescent="0.15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</row>
    <row r="380" spans="1:12" x14ac:dyDescent="0.15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</row>
    <row r="381" spans="1:12" x14ac:dyDescent="0.15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</row>
    <row r="382" spans="1:12" x14ac:dyDescent="0.15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</row>
    <row r="383" spans="1:12" x14ac:dyDescent="0.15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</row>
    <row r="384" spans="1:12" x14ac:dyDescent="0.15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</row>
    <row r="385" spans="1:12" x14ac:dyDescent="0.15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</row>
    <row r="386" spans="1:12" x14ac:dyDescent="0.15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</row>
    <row r="387" spans="1:12" x14ac:dyDescent="0.15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</row>
    <row r="388" spans="1:12" x14ac:dyDescent="0.15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</row>
    <row r="389" spans="1:12" x14ac:dyDescent="0.15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</row>
    <row r="390" spans="1:12" x14ac:dyDescent="0.15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</row>
    <row r="391" spans="1:12" x14ac:dyDescent="0.15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</row>
    <row r="392" spans="1:12" x14ac:dyDescent="0.15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</row>
    <row r="393" spans="1:12" x14ac:dyDescent="0.15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</row>
    <row r="394" spans="1:12" x14ac:dyDescent="0.15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</row>
    <row r="395" spans="1:12" x14ac:dyDescent="0.15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</row>
    <row r="396" spans="1:12" x14ac:dyDescent="0.15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</row>
    <row r="397" spans="1:12" x14ac:dyDescent="0.15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</row>
    <row r="398" spans="1:12" x14ac:dyDescent="0.15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</row>
    <row r="399" spans="1:12" x14ac:dyDescent="0.15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</row>
    <row r="400" spans="1:12" x14ac:dyDescent="0.15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</row>
    <row r="401" spans="1:12" x14ac:dyDescent="0.15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</row>
    <row r="402" spans="1:12" x14ac:dyDescent="0.15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</row>
    <row r="403" spans="1:12" x14ac:dyDescent="0.15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</row>
    <row r="404" spans="1:12" x14ac:dyDescent="0.15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</row>
    <row r="405" spans="1:12" x14ac:dyDescent="0.15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</row>
    <row r="406" spans="1:12" x14ac:dyDescent="0.15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</row>
    <row r="407" spans="1:12" x14ac:dyDescent="0.15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</row>
    <row r="408" spans="1:12" x14ac:dyDescent="0.15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</row>
    <row r="409" spans="1:12" x14ac:dyDescent="0.15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</row>
    <row r="410" spans="1:12" x14ac:dyDescent="0.15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</row>
    <row r="411" spans="1:12" x14ac:dyDescent="0.15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</row>
    <row r="412" spans="1:12" x14ac:dyDescent="0.15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</row>
    <row r="413" spans="1:12" x14ac:dyDescent="0.15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</row>
    <row r="414" spans="1:12" x14ac:dyDescent="0.15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</row>
    <row r="415" spans="1:12" x14ac:dyDescent="0.15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</row>
    <row r="416" spans="1:12" x14ac:dyDescent="0.15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</row>
    <row r="417" spans="1:12" x14ac:dyDescent="0.15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</row>
    <row r="418" spans="1:12" x14ac:dyDescent="0.15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</row>
    <row r="419" spans="1:12" x14ac:dyDescent="0.15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</row>
    <row r="420" spans="1:12" x14ac:dyDescent="0.15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</row>
    <row r="421" spans="1:12" x14ac:dyDescent="0.15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</row>
    <row r="422" spans="1:12" x14ac:dyDescent="0.15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</row>
    <row r="423" spans="1:12" x14ac:dyDescent="0.15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</row>
    <row r="424" spans="1:12" x14ac:dyDescent="0.15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</row>
  </sheetData>
  <mergeCells count="14">
    <mergeCell ref="A12:A13"/>
    <mergeCell ref="I12:I13"/>
    <mergeCell ref="A6:A7"/>
    <mergeCell ref="I6:I7"/>
    <mergeCell ref="A8:A9"/>
    <mergeCell ref="I8:I9"/>
    <mergeCell ref="A10:A11"/>
    <mergeCell ref="I10:I11"/>
    <mergeCell ref="P1:Q1"/>
    <mergeCell ref="R1:S1"/>
    <mergeCell ref="A2:A3"/>
    <mergeCell ref="I2:I3"/>
    <mergeCell ref="A4:A5"/>
    <mergeCell ref="I4:I5"/>
  </mergeCells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24"/>
  <sheetViews>
    <sheetView topLeftCell="H1" workbookViewId="0">
      <selection activeCell="O58" sqref="O58"/>
    </sheetView>
  </sheetViews>
  <sheetFormatPr baseColWidth="10" defaultRowHeight="15" x14ac:dyDescent="0.15"/>
  <cols>
    <col min="1" max="1" width="10.83203125" style="11"/>
    <col min="2" max="2" width="11.1640625" style="11" customWidth="1"/>
    <col min="3" max="4" width="10.83203125" style="11"/>
    <col min="5" max="8" width="13.1640625" style="10" customWidth="1"/>
    <col min="9" max="10" width="10.83203125" style="11"/>
    <col min="11" max="12" width="13.1640625" style="10" customWidth="1"/>
    <col min="15" max="15" width="10.83203125" style="11" customWidth="1"/>
    <col min="16" max="19" width="11.83203125" style="15" customWidth="1"/>
  </cols>
  <sheetData>
    <row r="1" spans="1:19" x14ac:dyDescent="0.15">
      <c r="A1" s="11" t="s">
        <v>13</v>
      </c>
      <c r="B1" s="11" t="s">
        <v>9</v>
      </c>
      <c r="C1" s="11" t="str">
        <f>[38]PARS_cds_stat!B1</f>
        <v>AT_GC</v>
      </c>
      <c r="D1" s="11" t="str">
        <f>[38]PARS_cds_stat!C1</f>
        <v>GC_AT</v>
      </c>
      <c r="E1" s="10" t="s">
        <v>35</v>
      </c>
      <c r="F1" s="10" t="s">
        <v>34</v>
      </c>
      <c r="I1" s="11" t="s">
        <v>13</v>
      </c>
      <c r="J1" s="11" t="s">
        <v>9</v>
      </c>
      <c r="K1" s="10" t="s">
        <v>33</v>
      </c>
      <c r="L1" s="10" t="s">
        <v>34</v>
      </c>
      <c r="P1" s="21" t="s">
        <v>56</v>
      </c>
      <c r="Q1" s="21"/>
      <c r="R1" s="21" t="s">
        <v>57</v>
      </c>
      <c r="S1" s="21"/>
    </row>
    <row r="2" spans="1:19" x14ac:dyDescent="0.15">
      <c r="A2" s="20">
        <v>1</v>
      </c>
      <c r="B2" s="11" t="s">
        <v>11</v>
      </c>
      <c r="C2" s="11">
        <f>[41]PARS_syn_stat!B2</f>
        <v>1490</v>
      </c>
      <c r="D2" s="11">
        <f>[41]PARS_syn_stat!C2</f>
        <v>1652</v>
      </c>
      <c r="E2" s="10">
        <f>C2/(C2+C3)</f>
        <v>0.54280510018214934</v>
      </c>
      <c r="F2" s="10">
        <f>D2/(D2+D3)</f>
        <v>0.63416506717850285</v>
      </c>
      <c r="I2" s="20">
        <v>1</v>
      </c>
      <c r="J2" s="11" t="s">
        <v>36</v>
      </c>
      <c r="K2" s="10">
        <f t="shared" ref="K2:L13" si="0">E2</f>
        <v>0.54280510018214934</v>
      </c>
      <c r="L2" s="10">
        <f t="shared" si="0"/>
        <v>0.63416506717850285</v>
      </c>
      <c r="O2" s="11" t="s">
        <v>13</v>
      </c>
      <c r="P2" s="15" t="s">
        <v>36</v>
      </c>
      <c r="Q2" s="15" t="s">
        <v>53</v>
      </c>
      <c r="R2" s="15" t="s">
        <v>36</v>
      </c>
      <c r="S2" s="15" t="s">
        <v>53</v>
      </c>
    </row>
    <row r="3" spans="1:19" x14ac:dyDescent="0.15">
      <c r="A3" s="20"/>
      <c r="B3" s="11" t="s">
        <v>12</v>
      </c>
      <c r="C3" s="11">
        <f>[41]PARS_syn_stat!B3</f>
        <v>1255</v>
      </c>
      <c r="D3" s="11">
        <f>[41]PARS_syn_stat!C3</f>
        <v>953</v>
      </c>
      <c r="E3" s="10">
        <f>C3/(C2+C3)</f>
        <v>0.45719489981785066</v>
      </c>
      <c r="F3" s="10">
        <f>D3/(D2+D3)</f>
        <v>0.36583493282149709</v>
      </c>
      <c r="I3" s="20"/>
      <c r="J3" s="11" t="s">
        <v>12</v>
      </c>
      <c r="K3" s="10">
        <f t="shared" si="0"/>
        <v>0.45719489981785066</v>
      </c>
      <c r="L3" s="10">
        <f t="shared" si="0"/>
        <v>0.36583493282149709</v>
      </c>
      <c r="O3" s="11">
        <v>1</v>
      </c>
      <c r="P3" s="15">
        <f ca="1">INDIRECT("K"&amp;ROW(K1)*2)</f>
        <v>0.54280510018214934</v>
      </c>
      <c r="Q3" s="15">
        <f ca="1">INDIRECT("K"&amp;ROW(J1)*2+1)</f>
        <v>0.45719489981785066</v>
      </c>
      <c r="R3" s="15">
        <f ca="1">INDIRECT("l"&amp;ROW(L1)*2)</f>
        <v>0.63416506717850285</v>
      </c>
      <c r="S3" s="15">
        <f ca="1">INDIRECT("l"&amp;ROW(L1)*2+1)</f>
        <v>0.36583493282149709</v>
      </c>
    </row>
    <row r="4" spans="1:19" x14ac:dyDescent="0.15">
      <c r="A4" s="20">
        <v>2</v>
      </c>
      <c r="B4" s="11" t="s">
        <v>11</v>
      </c>
      <c r="C4" s="11">
        <f>[41]PARS_syn_stat!B4</f>
        <v>842</v>
      </c>
      <c r="D4" s="11">
        <f>[41]PARS_syn_stat!C4</f>
        <v>758</v>
      </c>
      <c r="E4" s="10">
        <f>C4/(C4+C5)</f>
        <v>0.56624075319435108</v>
      </c>
      <c r="F4" s="10">
        <f>D4/(D4+D5)</f>
        <v>0.62386831275720167</v>
      </c>
      <c r="I4" s="20">
        <v>2</v>
      </c>
      <c r="J4" s="11" t="s">
        <v>11</v>
      </c>
      <c r="K4" s="10">
        <f t="shared" si="0"/>
        <v>0.56624075319435108</v>
      </c>
      <c r="L4" s="10">
        <f t="shared" si="0"/>
        <v>0.62386831275720167</v>
      </c>
      <c r="O4" s="11">
        <v>2</v>
      </c>
      <c r="P4" s="15">
        <f ca="1">INDIRECT("K"&amp;ROW(K2)*2)</f>
        <v>0.56624075319435108</v>
      </c>
      <c r="Q4" s="15">
        <f ca="1">INDIRECT("K"&amp;ROW(J2)*2+1)</f>
        <v>0.43375924680564898</v>
      </c>
      <c r="R4" s="15">
        <f t="shared" ref="R4:R8" ca="1" si="1">INDIRECT("l"&amp;ROW(L2)*2)</f>
        <v>0.62386831275720167</v>
      </c>
      <c r="S4" s="15">
        <f t="shared" ref="S4:S8" ca="1" si="2">INDIRECT("l"&amp;ROW(L2)*2+1)</f>
        <v>0.37613168724279833</v>
      </c>
    </row>
    <row r="5" spans="1:19" x14ac:dyDescent="0.15">
      <c r="A5" s="20"/>
      <c r="B5" s="11" t="s">
        <v>12</v>
      </c>
      <c r="C5" s="11">
        <f>[41]PARS_syn_stat!B5</f>
        <v>645</v>
      </c>
      <c r="D5" s="11">
        <f>[41]PARS_syn_stat!C5</f>
        <v>457</v>
      </c>
      <c r="E5" s="10">
        <f>C5/(C4+C5)</f>
        <v>0.43375924680564898</v>
      </c>
      <c r="F5" s="10">
        <f>D5/(D4+D5)</f>
        <v>0.37613168724279833</v>
      </c>
      <c r="I5" s="20"/>
      <c r="J5" s="11" t="s">
        <v>12</v>
      </c>
      <c r="K5" s="10">
        <f t="shared" si="0"/>
        <v>0.43375924680564898</v>
      </c>
      <c r="L5" s="10">
        <f t="shared" si="0"/>
        <v>0.37613168724279833</v>
      </c>
      <c r="O5" s="11">
        <v>3</v>
      </c>
      <c r="P5" s="15">
        <f ca="1">INDIRECT("K"&amp;ROW(K3)*2)</f>
        <v>0.56829802775748717</v>
      </c>
      <c r="Q5" s="15">
        <f t="shared" ref="Q5:Q8" ca="1" si="3">INDIRECT("K"&amp;ROW(J3)*2+1)</f>
        <v>0.43170197224251278</v>
      </c>
      <c r="R5" s="15">
        <f t="shared" ca="1" si="1"/>
        <v>0.57666980244590782</v>
      </c>
      <c r="S5" s="15">
        <f t="shared" ca="1" si="2"/>
        <v>0.42333019755409218</v>
      </c>
    </row>
    <row r="6" spans="1:19" x14ac:dyDescent="0.15">
      <c r="A6" s="20">
        <v>3</v>
      </c>
      <c r="B6" s="11" t="s">
        <v>11</v>
      </c>
      <c r="C6" s="11">
        <f>[41]PARS_syn_stat!B6</f>
        <v>778</v>
      </c>
      <c r="D6" s="11">
        <f>[41]PARS_syn_stat!C6</f>
        <v>613</v>
      </c>
      <c r="E6" s="10">
        <f>C6/(C6+C7)</f>
        <v>0.56829802775748717</v>
      </c>
      <c r="F6" s="10">
        <f>D6/(D6+D7)</f>
        <v>0.57666980244590782</v>
      </c>
      <c r="I6" s="20">
        <v>3</v>
      </c>
      <c r="J6" s="11" t="s">
        <v>11</v>
      </c>
      <c r="K6" s="10">
        <f t="shared" si="0"/>
        <v>0.56829802775748717</v>
      </c>
      <c r="L6" s="10">
        <f t="shared" si="0"/>
        <v>0.57666980244590782</v>
      </c>
      <c r="O6" s="11">
        <v>4</v>
      </c>
      <c r="P6" s="15">
        <f t="shared" ref="P6:P8" ca="1" si="4">INDIRECT("K"&amp;ROW(K4)*2)</f>
        <v>0.64083938660209849</v>
      </c>
      <c r="Q6" s="15">
        <f t="shared" ca="1" si="3"/>
        <v>0.35916061339790151</v>
      </c>
      <c r="R6" s="15">
        <f t="shared" ca="1" si="1"/>
        <v>0.57559958289885294</v>
      </c>
      <c r="S6" s="15">
        <f t="shared" ca="1" si="2"/>
        <v>0.42440041710114701</v>
      </c>
    </row>
    <row r="7" spans="1:19" x14ac:dyDescent="0.15">
      <c r="A7" s="20"/>
      <c r="B7" s="11" t="s">
        <v>12</v>
      </c>
      <c r="C7" s="11">
        <f>[41]PARS_syn_stat!B7</f>
        <v>591</v>
      </c>
      <c r="D7" s="11">
        <f>[41]PARS_syn_stat!C7</f>
        <v>450</v>
      </c>
      <c r="E7" s="10">
        <f>C7/(C6+C7)</f>
        <v>0.43170197224251278</v>
      </c>
      <c r="F7" s="10">
        <f>D7/(D6+D7)</f>
        <v>0.42333019755409218</v>
      </c>
      <c r="I7" s="20"/>
      <c r="J7" s="11" t="s">
        <v>12</v>
      </c>
      <c r="K7" s="10">
        <f t="shared" si="0"/>
        <v>0.43170197224251278</v>
      </c>
      <c r="L7" s="10">
        <f t="shared" si="0"/>
        <v>0.42333019755409218</v>
      </c>
      <c r="O7" s="11">
        <v>5</v>
      </c>
      <c r="P7" s="15">
        <f t="shared" ca="1" si="4"/>
        <v>0.66200000000000003</v>
      </c>
      <c r="Q7" s="15">
        <f t="shared" ca="1" si="3"/>
        <v>0.33800000000000002</v>
      </c>
      <c r="R7" s="15">
        <f t="shared" ca="1" si="1"/>
        <v>0.51831750339213023</v>
      </c>
      <c r="S7" s="15">
        <f t="shared" ca="1" si="2"/>
        <v>0.48168249660786971</v>
      </c>
    </row>
    <row r="8" spans="1:19" x14ac:dyDescent="0.15">
      <c r="A8" s="20">
        <v>4</v>
      </c>
      <c r="B8" s="11" t="s">
        <v>11</v>
      </c>
      <c r="C8" s="11">
        <f>[41]PARS_syn_stat!B8</f>
        <v>794</v>
      </c>
      <c r="D8" s="11">
        <f>[41]PARS_syn_stat!C8</f>
        <v>552</v>
      </c>
      <c r="E8" s="10">
        <f>C8/(C8+C9)</f>
        <v>0.64083938660209849</v>
      </c>
      <c r="F8" s="10">
        <f>D8/(D8+D9)</f>
        <v>0.57559958289885294</v>
      </c>
      <c r="I8" s="20">
        <v>4</v>
      </c>
      <c r="J8" s="11" t="s">
        <v>11</v>
      </c>
      <c r="K8" s="10">
        <f t="shared" si="0"/>
        <v>0.64083938660209849</v>
      </c>
      <c r="L8" s="10">
        <f t="shared" si="0"/>
        <v>0.57559958289885294</v>
      </c>
      <c r="O8" s="11">
        <v>6</v>
      </c>
      <c r="P8" s="15">
        <f t="shared" ca="1" si="4"/>
        <v>0.64385964912280702</v>
      </c>
      <c r="Q8" s="15">
        <f t="shared" ca="1" si="3"/>
        <v>0.35614035087719298</v>
      </c>
      <c r="R8" s="15">
        <f t="shared" ca="1" si="1"/>
        <v>0.55255681818181823</v>
      </c>
      <c r="S8" s="15">
        <f t="shared" ca="1" si="2"/>
        <v>0.44744318181818182</v>
      </c>
    </row>
    <row r="9" spans="1:19" x14ac:dyDescent="0.15">
      <c r="A9" s="20"/>
      <c r="B9" s="11" t="s">
        <v>12</v>
      </c>
      <c r="C9" s="11">
        <f>[41]PARS_syn_stat!B9</f>
        <v>445</v>
      </c>
      <c r="D9" s="11">
        <f>[41]PARS_syn_stat!C9</f>
        <v>407</v>
      </c>
      <c r="E9" s="10">
        <f>C9/(C8+C9)</f>
        <v>0.35916061339790151</v>
      </c>
      <c r="F9" s="10">
        <f>D9/(D8+D9)</f>
        <v>0.42440041710114701</v>
      </c>
      <c r="I9" s="20"/>
      <c r="J9" s="11" t="s">
        <v>12</v>
      </c>
      <c r="K9" s="10">
        <f t="shared" si="0"/>
        <v>0.35916061339790151</v>
      </c>
      <c r="L9" s="10">
        <f t="shared" si="0"/>
        <v>0.42440041710114701</v>
      </c>
    </row>
    <row r="10" spans="1:19" x14ac:dyDescent="0.15">
      <c r="A10" s="20">
        <v>5</v>
      </c>
      <c r="B10" s="11" t="s">
        <v>11</v>
      </c>
      <c r="C10" s="11">
        <f>[41]PARS_syn_stat!B10</f>
        <v>662</v>
      </c>
      <c r="D10" s="11">
        <f>[41]PARS_syn_stat!C10</f>
        <v>382</v>
      </c>
      <c r="E10" s="10">
        <f>C10/(C10+C11)</f>
        <v>0.66200000000000003</v>
      </c>
      <c r="F10" s="10">
        <f>D10/(D10+D11)</f>
        <v>0.51831750339213023</v>
      </c>
      <c r="I10" s="20">
        <v>5</v>
      </c>
      <c r="J10" s="11" t="s">
        <v>11</v>
      </c>
      <c r="K10" s="10">
        <f t="shared" si="0"/>
        <v>0.66200000000000003</v>
      </c>
      <c r="L10" s="10">
        <f t="shared" si="0"/>
        <v>0.51831750339213023</v>
      </c>
    </row>
    <row r="11" spans="1:19" x14ac:dyDescent="0.15">
      <c r="A11" s="20"/>
      <c r="B11" s="11" t="s">
        <v>12</v>
      </c>
      <c r="C11" s="11">
        <f>[41]PARS_syn_stat!B11</f>
        <v>338</v>
      </c>
      <c r="D11" s="11">
        <f>[41]PARS_syn_stat!C11</f>
        <v>355</v>
      </c>
      <c r="E11" s="10">
        <f>C11/(C10+C11)</f>
        <v>0.33800000000000002</v>
      </c>
      <c r="F11" s="10">
        <f>D11/(D10+D11)</f>
        <v>0.48168249660786971</v>
      </c>
      <c r="I11" s="20"/>
      <c r="J11" s="11" t="s">
        <v>12</v>
      </c>
      <c r="K11" s="10">
        <f t="shared" si="0"/>
        <v>0.33800000000000002</v>
      </c>
      <c r="L11" s="10">
        <f t="shared" si="0"/>
        <v>0.48168249660786971</v>
      </c>
    </row>
    <row r="12" spans="1:19" x14ac:dyDescent="0.15">
      <c r="A12" s="20">
        <v>6</v>
      </c>
      <c r="B12" s="11" t="s">
        <v>11</v>
      </c>
      <c r="C12" s="11">
        <f>[41]PARS_syn_stat!B12</f>
        <v>734</v>
      </c>
      <c r="D12" s="11">
        <f>[41]PARS_syn_stat!C12</f>
        <v>389</v>
      </c>
      <c r="E12" s="10">
        <f t="shared" ref="E12:F12" si="5">C12/(C12+C13)</f>
        <v>0.64385964912280702</v>
      </c>
      <c r="F12" s="10">
        <f t="shared" si="5"/>
        <v>0.55255681818181823</v>
      </c>
      <c r="I12" s="20">
        <v>6</v>
      </c>
      <c r="J12" s="11" t="s">
        <v>11</v>
      </c>
      <c r="K12" s="10">
        <f t="shared" si="0"/>
        <v>0.64385964912280702</v>
      </c>
      <c r="L12" s="10">
        <f t="shared" si="0"/>
        <v>0.55255681818181823</v>
      </c>
    </row>
    <row r="13" spans="1:19" x14ac:dyDescent="0.15">
      <c r="A13" s="20"/>
      <c r="B13" s="11" t="s">
        <v>12</v>
      </c>
      <c r="C13" s="11">
        <f>[41]PARS_syn_stat!B13</f>
        <v>406</v>
      </c>
      <c r="D13" s="11">
        <f>[41]PARS_syn_stat!C13</f>
        <v>315</v>
      </c>
      <c r="E13" s="10">
        <f t="shared" ref="E13:F13" si="6">C13/(C12+C13)</f>
        <v>0.35614035087719298</v>
      </c>
      <c r="F13" s="10">
        <f t="shared" si="6"/>
        <v>0.44744318181818182</v>
      </c>
      <c r="I13" s="20"/>
      <c r="J13" s="11" t="s">
        <v>12</v>
      </c>
      <c r="K13" s="10">
        <f t="shared" si="0"/>
        <v>0.35614035087719298</v>
      </c>
      <c r="L13" s="10">
        <f t="shared" si="0"/>
        <v>0.44744318181818182</v>
      </c>
    </row>
    <row r="14" spans="1:19" x14ac:dyDescent="0.15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</row>
    <row r="15" spans="1:19" x14ac:dyDescent="0.15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</row>
    <row r="16" spans="1:19" x14ac:dyDescent="0.15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</row>
    <row r="17" spans="1:12" x14ac:dyDescent="0.15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</row>
    <row r="18" spans="1:12" x14ac:dyDescent="0.15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</row>
    <row r="19" spans="1:12" x14ac:dyDescent="0.15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</row>
    <row r="20" spans="1:12" x14ac:dyDescent="0.15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</row>
    <row r="21" spans="1:12" x14ac:dyDescent="0.15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</row>
    <row r="22" spans="1:12" x14ac:dyDescent="0.15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</row>
    <row r="23" spans="1:12" x14ac:dyDescent="0.15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1:12" x14ac:dyDescent="0.15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</row>
    <row r="25" spans="1:12" x14ac:dyDescent="0.15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</row>
    <row r="26" spans="1:12" x14ac:dyDescent="0.15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</row>
    <row r="27" spans="1:12" x14ac:dyDescent="0.15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</row>
    <row r="28" spans="1:12" x14ac:dyDescent="0.15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</row>
    <row r="29" spans="1:12" x14ac:dyDescent="0.15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</row>
    <row r="30" spans="1:12" x14ac:dyDescent="0.15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</row>
    <row r="31" spans="1:12" x14ac:dyDescent="0.15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</row>
    <row r="32" spans="1:12" x14ac:dyDescent="0.15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</row>
    <row r="33" spans="1:12" x14ac:dyDescent="0.15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</row>
    <row r="34" spans="1:12" x14ac:dyDescent="0.15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</row>
    <row r="35" spans="1:12" x14ac:dyDescent="0.15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</row>
    <row r="36" spans="1:12" x14ac:dyDescent="0.15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</row>
    <row r="37" spans="1:12" x14ac:dyDescent="0.15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</row>
    <row r="38" spans="1:12" x14ac:dyDescent="0.15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</row>
    <row r="39" spans="1:12" x14ac:dyDescent="0.15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</row>
    <row r="40" spans="1:12" x14ac:dyDescent="0.15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</row>
    <row r="41" spans="1:12" x14ac:dyDescent="0.15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</row>
    <row r="42" spans="1:12" x14ac:dyDescent="0.15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</row>
    <row r="43" spans="1:12" x14ac:dyDescent="0.15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</row>
    <row r="44" spans="1:12" x14ac:dyDescent="0.1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</row>
    <row r="45" spans="1:12" x14ac:dyDescent="0.1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</row>
    <row r="46" spans="1:12" x14ac:dyDescent="0.1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</row>
    <row r="47" spans="1:12" x14ac:dyDescent="0.15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</row>
    <row r="48" spans="1:12" x14ac:dyDescent="0.15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</row>
    <row r="49" spans="1:12" x14ac:dyDescent="0.15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</row>
    <row r="50" spans="1:12" x14ac:dyDescent="0.15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</row>
    <row r="51" spans="1:12" x14ac:dyDescent="0.15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</row>
    <row r="52" spans="1:12" x14ac:dyDescent="0.15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</row>
    <row r="53" spans="1:12" x14ac:dyDescent="0.15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</row>
    <row r="54" spans="1:12" x14ac:dyDescent="0.15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</row>
    <row r="55" spans="1:12" x14ac:dyDescent="0.15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</row>
    <row r="56" spans="1:12" x14ac:dyDescent="0.15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</row>
    <row r="57" spans="1:12" x14ac:dyDescent="0.15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</row>
    <row r="58" spans="1:12" x14ac:dyDescent="0.15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</row>
    <row r="59" spans="1:12" x14ac:dyDescent="0.15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</row>
    <row r="60" spans="1:12" x14ac:dyDescent="0.15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</row>
    <row r="61" spans="1:12" x14ac:dyDescent="0.15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</row>
    <row r="62" spans="1:12" x14ac:dyDescent="0.15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</row>
    <row r="63" spans="1:12" x14ac:dyDescent="0.15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</row>
    <row r="64" spans="1:12" x14ac:dyDescent="0.15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</row>
    <row r="65" spans="1:12" x14ac:dyDescent="0.15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</row>
    <row r="66" spans="1:12" x14ac:dyDescent="0.15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</row>
    <row r="67" spans="1:12" x14ac:dyDescent="0.15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</row>
    <row r="68" spans="1:12" x14ac:dyDescent="0.15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</row>
    <row r="69" spans="1:12" x14ac:dyDescent="0.15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</row>
    <row r="70" spans="1:12" x14ac:dyDescent="0.15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</row>
    <row r="71" spans="1:12" x14ac:dyDescent="0.15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</row>
    <row r="72" spans="1:12" x14ac:dyDescent="0.15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</row>
    <row r="73" spans="1:12" x14ac:dyDescent="0.15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</row>
    <row r="74" spans="1:12" x14ac:dyDescent="0.15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</row>
    <row r="75" spans="1:12" x14ac:dyDescent="0.15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</row>
    <row r="76" spans="1:12" x14ac:dyDescent="0.15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</row>
    <row r="77" spans="1:12" x14ac:dyDescent="0.15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</row>
    <row r="78" spans="1:12" x14ac:dyDescent="0.15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</row>
    <row r="79" spans="1:12" x14ac:dyDescent="0.15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</row>
    <row r="80" spans="1:12" x14ac:dyDescent="0.15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</row>
    <row r="81" spans="1:12" x14ac:dyDescent="0.15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</row>
    <row r="82" spans="1:12" x14ac:dyDescent="0.15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</row>
    <row r="83" spans="1:12" x14ac:dyDescent="0.15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</row>
    <row r="84" spans="1:12" x14ac:dyDescent="0.15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</row>
    <row r="85" spans="1:12" x14ac:dyDescent="0.15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</row>
    <row r="86" spans="1:12" x14ac:dyDescent="0.15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</row>
    <row r="87" spans="1:12" x14ac:dyDescent="0.15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</row>
    <row r="88" spans="1:12" x14ac:dyDescent="0.15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</row>
    <row r="89" spans="1:12" x14ac:dyDescent="0.15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</row>
    <row r="90" spans="1:12" x14ac:dyDescent="0.15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</row>
    <row r="91" spans="1:12" x14ac:dyDescent="0.15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</row>
    <row r="92" spans="1:12" x14ac:dyDescent="0.15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</row>
    <row r="93" spans="1:12" x14ac:dyDescent="0.15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</row>
    <row r="94" spans="1:12" x14ac:dyDescent="0.15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</row>
    <row r="95" spans="1:12" x14ac:dyDescent="0.15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</row>
    <row r="96" spans="1:12" x14ac:dyDescent="0.15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</row>
    <row r="97" spans="1:12" x14ac:dyDescent="0.15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</row>
    <row r="98" spans="1:12" x14ac:dyDescent="0.15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</row>
    <row r="99" spans="1:12" x14ac:dyDescent="0.15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</row>
    <row r="100" spans="1:12" x14ac:dyDescent="0.15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</row>
    <row r="101" spans="1:12" x14ac:dyDescent="0.15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</row>
    <row r="102" spans="1:12" x14ac:dyDescent="0.15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</row>
    <row r="103" spans="1:12" x14ac:dyDescent="0.15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</row>
    <row r="104" spans="1:12" x14ac:dyDescent="0.15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</row>
    <row r="105" spans="1:12" x14ac:dyDescent="0.15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</row>
    <row r="106" spans="1:12" x14ac:dyDescent="0.15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</row>
    <row r="107" spans="1:12" x14ac:dyDescent="0.15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</row>
    <row r="108" spans="1:12" x14ac:dyDescent="0.15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</row>
    <row r="109" spans="1:12" x14ac:dyDescent="0.15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</row>
    <row r="110" spans="1:12" x14ac:dyDescent="0.15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</row>
    <row r="111" spans="1:12" x14ac:dyDescent="0.15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</row>
    <row r="112" spans="1:12" x14ac:dyDescent="0.15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</row>
    <row r="113" spans="1:12" x14ac:dyDescent="0.15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</row>
    <row r="114" spans="1:12" x14ac:dyDescent="0.15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</row>
    <row r="115" spans="1:12" x14ac:dyDescent="0.15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</row>
    <row r="116" spans="1:12" x14ac:dyDescent="0.15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</row>
    <row r="117" spans="1:12" x14ac:dyDescent="0.15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</row>
    <row r="118" spans="1:12" x14ac:dyDescent="0.15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</row>
    <row r="119" spans="1:12" x14ac:dyDescent="0.15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</row>
    <row r="120" spans="1:12" x14ac:dyDescent="0.15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</row>
    <row r="121" spans="1:12" x14ac:dyDescent="0.15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</row>
    <row r="122" spans="1:12" x14ac:dyDescent="0.15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</row>
    <row r="123" spans="1:12" x14ac:dyDescent="0.15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</row>
    <row r="124" spans="1:12" x14ac:dyDescent="0.15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</row>
    <row r="125" spans="1:12" x14ac:dyDescent="0.15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</row>
    <row r="126" spans="1:12" x14ac:dyDescent="0.15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</row>
    <row r="127" spans="1:12" x14ac:dyDescent="0.15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</row>
    <row r="128" spans="1:12" x14ac:dyDescent="0.15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</row>
    <row r="129" spans="1:19" x14ac:dyDescent="0.15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</row>
    <row r="130" spans="1:19" x14ac:dyDescent="0.15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</row>
    <row r="131" spans="1:19" x14ac:dyDescent="0.15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</row>
    <row r="132" spans="1:19" x14ac:dyDescent="0.15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</row>
    <row r="133" spans="1:19" x14ac:dyDescent="0.15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P133" s="16"/>
      <c r="Q133" s="16"/>
      <c r="R133" s="16"/>
      <c r="S133" s="16"/>
    </row>
    <row r="134" spans="1:19" x14ac:dyDescent="0.15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P134" s="16"/>
      <c r="Q134" s="16"/>
      <c r="R134" s="16"/>
      <c r="S134" s="16"/>
    </row>
    <row r="135" spans="1:19" x14ac:dyDescent="0.15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P135" s="16"/>
      <c r="Q135" s="16"/>
      <c r="R135" s="16"/>
      <c r="S135" s="16"/>
    </row>
    <row r="136" spans="1:19" x14ac:dyDescent="0.15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P136" s="16"/>
      <c r="Q136" s="16"/>
      <c r="R136" s="16"/>
      <c r="S136" s="16"/>
    </row>
    <row r="137" spans="1:19" x14ac:dyDescent="0.15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P137" s="16"/>
      <c r="Q137" s="16"/>
      <c r="R137" s="16"/>
      <c r="S137" s="16"/>
    </row>
    <row r="138" spans="1:19" x14ac:dyDescent="0.15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P138" s="16"/>
      <c r="Q138" s="16"/>
      <c r="R138" s="16"/>
      <c r="S138" s="16"/>
    </row>
    <row r="139" spans="1:19" x14ac:dyDescent="0.15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P139" s="16"/>
      <c r="Q139" s="16"/>
      <c r="R139" s="16"/>
      <c r="S139" s="16"/>
    </row>
    <row r="140" spans="1:19" x14ac:dyDescent="0.15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P140" s="16"/>
      <c r="Q140" s="16"/>
      <c r="R140" s="16"/>
      <c r="S140" s="16"/>
    </row>
    <row r="141" spans="1:19" x14ac:dyDescent="0.15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P141" s="16"/>
      <c r="Q141" s="16"/>
      <c r="R141" s="16"/>
      <c r="S141" s="16"/>
    </row>
    <row r="142" spans="1:19" x14ac:dyDescent="0.15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P142" s="16"/>
      <c r="Q142" s="16"/>
      <c r="R142" s="16"/>
      <c r="S142" s="16"/>
    </row>
    <row r="143" spans="1:19" x14ac:dyDescent="0.15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P143" s="16"/>
      <c r="Q143" s="16"/>
      <c r="R143" s="16"/>
      <c r="S143" s="16"/>
    </row>
    <row r="144" spans="1:19" x14ac:dyDescent="0.15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P144" s="16"/>
      <c r="Q144" s="16"/>
      <c r="R144" s="16"/>
      <c r="S144" s="16"/>
    </row>
    <row r="145" spans="1:19" x14ac:dyDescent="0.15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P145" s="16"/>
      <c r="Q145" s="16"/>
      <c r="R145" s="16"/>
      <c r="S145" s="16"/>
    </row>
    <row r="146" spans="1:19" x14ac:dyDescent="0.15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P146" s="16"/>
      <c r="Q146" s="16"/>
      <c r="R146" s="16"/>
      <c r="S146" s="16"/>
    </row>
    <row r="147" spans="1:19" x14ac:dyDescent="0.15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P147" s="16"/>
      <c r="Q147" s="16"/>
      <c r="R147" s="16"/>
      <c r="S147" s="16"/>
    </row>
    <row r="148" spans="1:19" x14ac:dyDescent="0.15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P148" s="16"/>
      <c r="Q148" s="16"/>
      <c r="R148" s="16"/>
      <c r="S148" s="16"/>
    </row>
    <row r="149" spans="1:19" x14ac:dyDescent="0.15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P149" s="16"/>
      <c r="Q149" s="16"/>
      <c r="R149" s="16"/>
      <c r="S149" s="16"/>
    </row>
    <row r="150" spans="1:19" x14ac:dyDescent="0.15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P150" s="16"/>
      <c r="Q150" s="16"/>
      <c r="R150" s="16"/>
      <c r="S150" s="16"/>
    </row>
    <row r="151" spans="1:19" x14ac:dyDescent="0.15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P151" s="16"/>
      <c r="Q151" s="16"/>
      <c r="R151" s="16"/>
      <c r="S151" s="16"/>
    </row>
    <row r="152" spans="1:19" x14ac:dyDescent="0.15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P152" s="16"/>
      <c r="Q152" s="16"/>
      <c r="R152" s="16"/>
      <c r="S152" s="16"/>
    </row>
    <row r="153" spans="1:19" x14ac:dyDescent="0.15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P153" s="16"/>
      <c r="Q153" s="16"/>
      <c r="R153" s="16"/>
      <c r="S153" s="16"/>
    </row>
    <row r="154" spans="1:19" x14ac:dyDescent="0.15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P154" s="16"/>
      <c r="Q154" s="16"/>
      <c r="R154" s="16"/>
      <c r="S154" s="16"/>
    </row>
    <row r="155" spans="1:19" x14ac:dyDescent="0.15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P155" s="16"/>
      <c r="Q155" s="16"/>
      <c r="R155" s="16"/>
      <c r="S155" s="16"/>
    </row>
    <row r="156" spans="1:19" x14ac:dyDescent="0.15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P156" s="16"/>
      <c r="Q156" s="16"/>
      <c r="R156" s="16"/>
      <c r="S156" s="16"/>
    </row>
    <row r="157" spans="1:19" x14ac:dyDescent="0.15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P157" s="16"/>
      <c r="Q157" s="16"/>
      <c r="R157" s="16"/>
      <c r="S157" s="16"/>
    </row>
    <row r="158" spans="1:19" x14ac:dyDescent="0.15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P158" s="16"/>
      <c r="Q158" s="16"/>
      <c r="R158" s="16"/>
      <c r="S158" s="16"/>
    </row>
    <row r="159" spans="1:19" x14ac:dyDescent="0.15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P159" s="16"/>
      <c r="Q159" s="16"/>
      <c r="R159" s="16"/>
      <c r="S159" s="16"/>
    </row>
    <row r="160" spans="1:19" x14ac:dyDescent="0.15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P160" s="16"/>
      <c r="Q160" s="16"/>
      <c r="R160" s="16"/>
      <c r="S160" s="16"/>
    </row>
    <row r="161" spans="1:19" x14ac:dyDescent="0.15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P161" s="16"/>
      <c r="Q161" s="16"/>
      <c r="R161" s="16"/>
      <c r="S161" s="16"/>
    </row>
    <row r="162" spans="1:19" x14ac:dyDescent="0.15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P162" s="16"/>
      <c r="Q162" s="16"/>
      <c r="R162" s="16"/>
      <c r="S162" s="16"/>
    </row>
    <row r="163" spans="1:19" x14ac:dyDescent="0.15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P163" s="16"/>
      <c r="Q163" s="16"/>
      <c r="R163" s="16"/>
      <c r="S163" s="16"/>
    </row>
    <row r="164" spans="1:19" x14ac:dyDescent="0.15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P164" s="16"/>
      <c r="Q164" s="16"/>
      <c r="R164" s="16"/>
      <c r="S164" s="16"/>
    </row>
    <row r="165" spans="1:19" x14ac:dyDescent="0.15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P165" s="16"/>
      <c r="Q165" s="16"/>
      <c r="R165" s="16"/>
      <c r="S165" s="16"/>
    </row>
    <row r="166" spans="1:19" x14ac:dyDescent="0.15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P166" s="16"/>
      <c r="Q166" s="16"/>
      <c r="R166" s="16"/>
      <c r="S166" s="16"/>
    </row>
    <row r="167" spans="1:19" x14ac:dyDescent="0.15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P167" s="16"/>
      <c r="Q167" s="16"/>
      <c r="R167" s="16"/>
      <c r="S167" s="16"/>
    </row>
    <row r="168" spans="1:19" x14ac:dyDescent="0.15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P168" s="16"/>
      <c r="Q168" s="16"/>
      <c r="R168" s="16"/>
      <c r="S168" s="16"/>
    </row>
    <row r="169" spans="1:19" x14ac:dyDescent="0.15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P169" s="16"/>
      <c r="Q169" s="16"/>
      <c r="R169" s="16"/>
      <c r="S169" s="16"/>
    </row>
    <row r="170" spans="1:19" x14ac:dyDescent="0.15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P170" s="16"/>
      <c r="Q170" s="16"/>
      <c r="R170" s="16"/>
      <c r="S170" s="16"/>
    </row>
    <row r="171" spans="1:19" x14ac:dyDescent="0.15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P171" s="16"/>
      <c r="Q171" s="16"/>
      <c r="R171" s="16"/>
      <c r="S171" s="16"/>
    </row>
    <row r="172" spans="1:19" x14ac:dyDescent="0.15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P172" s="16"/>
      <c r="Q172" s="16"/>
      <c r="R172" s="16"/>
      <c r="S172" s="16"/>
    </row>
    <row r="173" spans="1:19" x14ac:dyDescent="0.15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P173" s="16"/>
      <c r="Q173" s="16"/>
      <c r="R173" s="16"/>
      <c r="S173" s="16"/>
    </row>
    <row r="174" spans="1:19" x14ac:dyDescent="0.15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P174" s="16"/>
      <c r="Q174" s="16"/>
      <c r="R174" s="16"/>
      <c r="S174" s="16"/>
    </row>
    <row r="175" spans="1:19" x14ac:dyDescent="0.15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P175" s="16"/>
      <c r="Q175" s="16"/>
      <c r="R175" s="16"/>
      <c r="S175" s="16"/>
    </row>
    <row r="176" spans="1:19" x14ac:dyDescent="0.15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P176" s="16"/>
      <c r="Q176" s="16"/>
      <c r="R176" s="16"/>
      <c r="S176" s="16"/>
    </row>
    <row r="177" spans="1:19" x14ac:dyDescent="0.15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P177" s="16"/>
      <c r="Q177" s="16"/>
      <c r="R177" s="16"/>
      <c r="S177" s="16"/>
    </row>
    <row r="178" spans="1:19" x14ac:dyDescent="0.15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P178" s="16"/>
      <c r="Q178" s="16"/>
      <c r="R178" s="16"/>
      <c r="S178" s="16"/>
    </row>
    <row r="179" spans="1:19" x14ac:dyDescent="0.15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P179" s="16"/>
      <c r="Q179" s="16"/>
      <c r="R179" s="16"/>
      <c r="S179" s="16"/>
    </row>
    <row r="180" spans="1:19" x14ac:dyDescent="0.15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P180" s="16"/>
      <c r="Q180" s="16"/>
      <c r="R180" s="16"/>
      <c r="S180" s="16"/>
    </row>
    <row r="181" spans="1:19" x14ac:dyDescent="0.15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P181" s="16"/>
      <c r="Q181" s="16"/>
      <c r="R181" s="16"/>
      <c r="S181" s="16"/>
    </row>
    <row r="182" spans="1:19" x14ac:dyDescent="0.15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P182" s="16"/>
      <c r="Q182" s="16"/>
      <c r="R182" s="16"/>
      <c r="S182" s="16"/>
    </row>
    <row r="183" spans="1:19" x14ac:dyDescent="0.15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P183" s="16"/>
      <c r="Q183" s="16"/>
      <c r="R183" s="16"/>
      <c r="S183" s="16"/>
    </row>
    <row r="184" spans="1:19" x14ac:dyDescent="0.15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P184" s="16"/>
      <c r="Q184" s="16"/>
      <c r="R184" s="16"/>
      <c r="S184" s="16"/>
    </row>
    <row r="185" spans="1:19" x14ac:dyDescent="0.15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P185" s="16"/>
      <c r="Q185" s="16"/>
      <c r="R185" s="16"/>
      <c r="S185" s="16"/>
    </row>
    <row r="186" spans="1:19" x14ac:dyDescent="0.15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P186" s="16"/>
      <c r="Q186" s="16"/>
      <c r="R186" s="16"/>
      <c r="S186" s="16"/>
    </row>
    <row r="187" spans="1:19" x14ac:dyDescent="0.15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P187" s="16"/>
      <c r="Q187" s="16"/>
      <c r="R187" s="16"/>
      <c r="S187" s="16"/>
    </row>
    <row r="188" spans="1:19" x14ac:dyDescent="0.15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P188" s="16"/>
      <c r="Q188" s="16"/>
      <c r="R188" s="16"/>
      <c r="S188" s="16"/>
    </row>
    <row r="189" spans="1:19" x14ac:dyDescent="0.15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P189" s="16"/>
      <c r="Q189" s="16"/>
      <c r="R189" s="16"/>
      <c r="S189" s="16"/>
    </row>
    <row r="190" spans="1:19" x14ac:dyDescent="0.15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P190" s="16"/>
      <c r="Q190" s="16"/>
      <c r="R190" s="16"/>
      <c r="S190" s="16"/>
    </row>
    <row r="191" spans="1:19" x14ac:dyDescent="0.15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P191" s="16"/>
      <c r="Q191" s="16"/>
      <c r="R191" s="16"/>
      <c r="S191" s="16"/>
    </row>
    <row r="192" spans="1:19" x14ac:dyDescent="0.15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P192" s="16"/>
      <c r="Q192" s="16"/>
      <c r="R192" s="16"/>
      <c r="S192" s="16"/>
    </row>
    <row r="193" spans="1:19" x14ac:dyDescent="0.15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P193" s="16"/>
      <c r="Q193" s="16"/>
      <c r="R193" s="16"/>
      <c r="S193" s="16"/>
    </row>
    <row r="194" spans="1:19" x14ac:dyDescent="0.15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P194" s="16"/>
      <c r="Q194" s="16"/>
      <c r="R194" s="16"/>
      <c r="S194" s="16"/>
    </row>
    <row r="195" spans="1:19" x14ac:dyDescent="0.15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P195" s="16"/>
      <c r="Q195" s="16"/>
      <c r="R195" s="16"/>
      <c r="S195" s="16"/>
    </row>
    <row r="196" spans="1:19" x14ac:dyDescent="0.15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P196" s="16"/>
      <c r="Q196" s="16"/>
      <c r="R196" s="16"/>
      <c r="S196" s="16"/>
    </row>
    <row r="197" spans="1:19" x14ac:dyDescent="0.15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P197" s="16"/>
      <c r="Q197" s="16"/>
      <c r="R197" s="16"/>
      <c r="S197" s="16"/>
    </row>
    <row r="198" spans="1:19" x14ac:dyDescent="0.15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P198" s="16"/>
      <c r="Q198" s="16"/>
      <c r="R198" s="16"/>
      <c r="S198" s="16"/>
    </row>
    <row r="199" spans="1:19" x14ac:dyDescent="0.15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P199" s="16"/>
      <c r="Q199" s="16"/>
      <c r="R199" s="16"/>
      <c r="S199" s="16"/>
    </row>
    <row r="200" spans="1:19" x14ac:dyDescent="0.15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P200" s="16"/>
      <c r="Q200" s="16"/>
      <c r="R200" s="16"/>
      <c r="S200" s="16"/>
    </row>
    <row r="201" spans="1:19" x14ac:dyDescent="0.15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P201" s="16"/>
      <c r="Q201" s="16"/>
      <c r="R201" s="16"/>
      <c r="S201" s="16"/>
    </row>
    <row r="202" spans="1:19" x14ac:dyDescent="0.15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P202" s="16"/>
      <c r="Q202" s="16"/>
      <c r="R202" s="16"/>
      <c r="S202" s="16"/>
    </row>
    <row r="203" spans="1:19" x14ac:dyDescent="0.15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P203" s="16"/>
      <c r="Q203" s="16"/>
      <c r="R203" s="16"/>
      <c r="S203" s="16"/>
    </row>
    <row r="204" spans="1:19" x14ac:dyDescent="0.15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P204" s="16"/>
      <c r="Q204" s="16"/>
      <c r="R204" s="16"/>
      <c r="S204" s="16"/>
    </row>
    <row r="205" spans="1:19" x14ac:dyDescent="0.15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P205" s="16"/>
      <c r="Q205" s="16"/>
      <c r="R205" s="16"/>
      <c r="S205" s="16"/>
    </row>
    <row r="206" spans="1:19" x14ac:dyDescent="0.15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P206" s="16"/>
      <c r="Q206" s="16"/>
      <c r="R206" s="16"/>
      <c r="S206" s="16"/>
    </row>
    <row r="207" spans="1:19" x14ac:dyDescent="0.15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P207" s="16"/>
      <c r="Q207" s="16"/>
      <c r="R207" s="16"/>
      <c r="S207" s="16"/>
    </row>
    <row r="208" spans="1:19" x14ac:dyDescent="0.15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P208" s="16"/>
      <c r="Q208" s="16"/>
      <c r="R208" s="16"/>
      <c r="S208" s="16"/>
    </row>
    <row r="209" spans="1:19" x14ac:dyDescent="0.15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P209" s="16"/>
      <c r="Q209" s="16"/>
      <c r="R209" s="16"/>
      <c r="S209" s="16"/>
    </row>
    <row r="210" spans="1:19" x14ac:dyDescent="0.15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P210" s="16"/>
      <c r="Q210" s="16"/>
      <c r="R210" s="16"/>
      <c r="S210" s="16"/>
    </row>
    <row r="211" spans="1:19" x14ac:dyDescent="0.15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P211" s="16"/>
      <c r="Q211" s="16"/>
      <c r="R211" s="16"/>
      <c r="S211" s="16"/>
    </row>
    <row r="212" spans="1:19" x14ac:dyDescent="0.15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P212" s="16"/>
      <c r="Q212" s="16"/>
      <c r="R212" s="16"/>
      <c r="S212" s="16"/>
    </row>
    <row r="213" spans="1:19" x14ac:dyDescent="0.15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P213" s="16"/>
      <c r="Q213" s="16"/>
      <c r="R213" s="16"/>
      <c r="S213" s="16"/>
    </row>
    <row r="214" spans="1:19" x14ac:dyDescent="0.15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P214" s="16"/>
      <c r="Q214" s="16"/>
      <c r="R214" s="16"/>
      <c r="S214" s="16"/>
    </row>
    <row r="215" spans="1:19" x14ac:dyDescent="0.15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P215" s="16"/>
      <c r="Q215" s="16"/>
      <c r="R215" s="16"/>
      <c r="S215" s="16"/>
    </row>
    <row r="216" spans="1:19" x14ac:dyDescent="0.15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P216" s="16"/>
      <c r="Q216" s="16"/>
      <c r="R216" s="16"/>
      <c r="S216" s="16"/>
    </row>
    <row r="217" spans="1:19" x14ac:dyDescent="0.15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P217" s="16"/>
      <c r="Q217" s="16"/>
      <c r="R217" s="16"/>
      <c r="S217" s="16"/>
    </row>
    <row r="218" spans="1:19" x14ac:dyDescent="0.15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P218" s="16"/>
      <c r="Q218" s="16"/>
      <c r="R218" s="16"/>
      <c r="S218" s="16"/>
    </row>
    <row r="219" spans="1:19" x14ac:dyDescent="0.15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P219" s="16"/>
      <c r="Q219" s="16"/>
      <c r="R219" s="16"/>
      <c r="S219" s="16"/>
    </row>
    <row r="220" spans="1:19" x14ac:dyDescent="0.15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P220" s="16"/>
      <c r="Q220" s="16"/>
      <c r="R220" s="16"/>
      <c r="S220" s="16"/>
    </row>
    <row r="221" spans="1:19" x14ac:dyDescent="0.15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P221" s="16"/>
      <c r="Q221" s="16"/>
      <c r="R221" s="16"/>
      <c r="S221" s="16"/>
    </row>
    <row r="222" spans="1:19" x14ac:dyDescent="0.15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P222" s="16"/>
      <c r="Q222" s="16"/>
      <c r="R222" s="16"/>
      <c r="S222" s="16"/>
    </row>
    <row r="223" spans="1:19" x14ac:dyDescent="0.15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P223" s="16"/>
      <c r="Q223" s="16"/>
      <c r="R223" s="16"/>
      <c r="S223" s="16"/>
    </row>
    <row r="224" spans="1:19" x14ac:dyDescent="0.15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P224" s="16"/>
      <c r="Q224" s="16"/>
      <c r="R224" s="16"/>
      <c r="S224" s="16"/>
    </row>
    <row r="225" spans="1:19" x14ac:dyDescent="0.15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P225" s="16"/>
      <c r="Q225" s="16"/>
      <c r="R225" s="16"/>
      <c r="S225" s="16"/>
    </row>
    <row r="226" spans="1:19" x14ac:dyDescent="0.15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P226" s="16"/>
      <c r="Q226" s="16"/>
      <c r="R226" s="16"/>
      <c r="S226" s="16"/>
    </row>
    <row r="227" spans="1:19" x14ac:dyDescent="0.15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P227" s="16"/>
      <c r="Q227" s="16"/>
      <c r="R227" s="16"/>
      <c r="S227" s="16"/>
    </row>
    <row r="228" spans="1:19" x14ac:dyDescent="0.15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P228" s="16"/>
      <c r="Q228" s="16"/>
      <c r="R228" s="16"/>
      <c r="S228" s="16"/>
    </row>
    <row r="229" spans="1:19" x14ac:dyDescent="0.15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P229" s="16"/>
      <c r="Q229" s="16"/>
      <c r="R229" s="16"/>
      <c r="S229" s="16"/>
    </row>
    <row r="230" spans="1:19" x14ac:dyDescent="0.15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P230" s="16"/>
      <c r="Q230" s="16"/>
      <c r="R230" s="16"/>
      <c r="S230" s="16"/>
    </row>
    <row r="231" spans="1:19" x14ac:dyDescent="0.15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P231" s="16"/>
      <c r="Q231" s="16"/>
      <c r="R231" s="16"/>
      <c r="S231" s="16"/>
    </row>
    <row r="232" spans="1:19" x14ac:dyDescent="0.15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P232" s="16"/>
      <c r="Q232" s="16"/>
      <c r="R232" s="16"/>
      <c r="S232" s="16"/>
    </row>
    <row r="233" spans="1:19" x14ac:dyDescent="0.15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P233" s="16"/>
      <c r="Q233" s="16"/>
      <c r="R233" s="16"/>
      <c r="S233" s="16"/>
    </row>
    <row r="234" spans="1:19" x14ac:dyDescent="0.15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P234" s="16"/>
      <c r="Q234" s="16"/>
      <c r="R234" s="16"/>
      <c r="S234" s="16"/>
    </row>
    <row r="235" spans="1:19" x14ac:dyDescent="0.15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P235" s="16"/>
      <c r="Q235" s="16"/>
      <c r="R235" s="16"/>
      <c r="S235" s="16"/>
    </row>
    <row r="236" spans="1:19" x14ac:dyDescent="0.15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P236" s="16"/>
      <c r="Q236" s="16"/>
      <c r="R236" s="16"/>
      <c r="S236" s="16"/>
    </row>
    <row r="237" spans="1:19" x14ac:dyDescent="0.15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P237" s="16"/>
      <c r="Q237" s="16"/>
      <c r="R237" s="16"/>
      <c r="S237" s="16"/>
    </row>
    <row r="238" spans="1:19" x14ac:dyDescent="0.15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P238" s="16"/>
      <c r="Q238" s="16"/>
      <c r="R238" s="16"/>
      <c r="S238" s="16"/>
    </row>
    <row r="239" spans="1:19" x14ac:dyDescent="0.15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P239" s="16"/>
      <c r="Q239" s="16"/>
      <c r="R239" s="16"/>
      <c r="S239" s="16"/>
    </row>
    <row r="240" spans="1:19" x14ac:dyDescent="0.15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P240" s="16"/>
      <c r="Q240" s="16"/>
      <c r="R240" s="16"/>
      <c r="S240" s="16"/>
    </row>
    <row r="241" spans="1:19" x14ac:dyDescent="0.15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P241" s="16"/>
      <c r="Q241" s="16"/>
      <c r="R241" s="16"/>
      <c r="S241" s="16"/>
    </row>
    <row r="242" spans="1:19" x14ac:dyDescent="0.15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P242" s="16"/>
      <c r="Q242" s="16"/>
      <c r="R242" s="16"/>
      <c r="S242" s="16"/>
    </row>
    <row r="243" spans="1:19" x14ac:dyDescent="0.15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P243" s="16"/>
      <c r="Q243" s="16"/>
      <c r="R243" s="16"/>
      <c r="S243" s="16"/>
    </row>
    <row r="244" spans="1:19" x14ac:dyDescent="0.15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P244" s="16"/>
      <c r="Q244" s="16"/>
      <c r="R244" s="16"/>
      <c r="S244" s="16"/>
    </row>
    <row r="245" spans="1:19" x14ac:dyDescent="0.15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P245" s="16"/>
      <c r="Q245" s="16"/>
      <c r="R245" s="16"/>
      <c r="S245" s="16"/>
    </row>
    <row r="246" spans="1:19" x14ac:dyDescent="0.15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P246" s="16"/>
      <c r="Q246" s="16"/>
      <c r="R246" s="16"/>
      <c r="S246" s="16"/>
    </row>
    <row r="247" spans="1:19" x14ac:dyDescent="0.15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P247" s="16"/>
      <c r="Q247" s="16"/>
      <c r="R247" s="16"/>
      <c r="S247" s="16"/>
    </row>
    <row r="248" spans="1:19" x14ac:dyDescent="0.15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P248" s="16"/>
      <c r="Q248" s="16"/>
      <c r="R248" s="16"/>
      <c r="S248" s="16"/>
    </row>
    <row r="249" spans="1:19" x14ac:dyDescent="0.15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P249" s="16"/>
      <c r="Q249" s="16"/>
      <c r="R249" s="16"/>
      <c r="S249" s="16"/>
    </row>
    <row r="250" spans="1:19" x14ac:dyDescent="0.15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P250" s="16"/>
      <c r="Q250" s="16"/>
      <c r="R250" s="16"/>
      <c r="S250" s="16"/>
    </row>
    <row r="251" spans="1:19" x14ac:dyDescent="0.15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P251" s="16"/>
      <c r="Q251" s="16"/>
      <c r="R251" s="16"/>
      <c r="S251" s="16"/>
    </row>
    <row r="252" spans="1:19" x14ac:dyDescent="0.15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P252" s="16"/>
      <c r="Q252" s="16"/>
      <c r="R252" s="16"/>
      <c r="S252" s="16"/>
    </row>
    <row r="253" spans="1:19" x14ac:dyDescent="0.15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P253" s="16"/>
      <c r="Q253" s="16"/>
      <c r="R253" s="16"/>
      <c r="S253" s="16"/>
    </row>
    <row r="254" spans="1:19" x14ac:dyDescent="0.15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P254" s="16"/>
      <c r="Q254" s="16"/>
      <c r="R254" s="16"/>
      <c r="S254" s="16"/>
    </row>
    <row r="255" spans="1:19" x14ac:dyDescent="0.15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P255" s="16"/>
      <c r="Q255" s="16"/>
      <c r="R255" s="16"/>
      <c r="S255" s="16"/>
    </row>
    <row r="256" spans="1:19" x14ac:dyDescent="0.15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P256" s="16"/>
      <c r="Q256" s="16"/>
      <c r="R256" s="16"/>
      <c r="S256" s="16"/>
    </row>
    <row r="257" spans="1:19" x14ac:dyDescent="0.15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P257" s="16"/>
      <c r="Q257" s="16"/>
      <c r="R257" s="16"/>
      <c r="S257" s="16"/>
    </row>
    <row r="258" spans="1:19" x14ac:dyDescent="0.15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P258" s="16"/>
      <c r="Q258" s="16"/>
      <c r="R258" s="16"/>
      <c r="S258" s="16"/>
    </row>
    <row r="259" spans="1:19" x14ac:dyDescent="0.15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P259" s="16"/>
      <c r="Q259" s="16"/>
      <c r="R259" s="16"/>
      <c r="S259" s="16"/>
    </row>
    <row r="260" spans="1:19" x14ac:dyDescent="0.15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P260" s="16"/>
      <c r="Q260" s="16"/>
      <c r="R260" s="16"/>
      <c r="S260" s="16"/>
    </row>
    <row r="261" spans="1:19" x14ac:dyDescent="0.15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P261" s="16"/>
      <c r="Q261" s="16"/>
      <c r="R261" s="16"/>
      <c r="S261" s="16"/>
    </row>
    <row r="262" spans="1:19" x14ac:dyDescent="0.15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</row>
    <row r="263" spans="1:19" x14ac:dyDescent="0.15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</row>
    <row r="264" spans="1:19" x14ac:dyDescent="0.15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</row>
    <row r="265" spans="1:19" x14ac:dyDescent="0.15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</row>
    <row r="266" spans="1:19" x14ac:dyDescent="0.15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</row>
    <row r="267" spans="1:19" x14ac:dyDescent="0.15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</row>
    <row r="268" spans="1:19" x14ac:dyDescent="0.15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</row>
    <row r="269" spans="1:19" x14ac:dyDescent="0.15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</row>
    <row r="270" spans="1:19" x14ac:dyDescent="0.15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</row>
    <row r="271" spans="1:19" x14ac:dyDescent="0.15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</row>
    <row r="272" spans="1:19" x14ac:dyDescent="0.15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</row>
    <row r="273" spans="1:12" x14ac:dyDescent="0.15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</row>
    <row r="274" spans="1:12" x14ac:dyDescent="0.15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</row>
    <row r="275" spans="1:12" x14ac:dyDescent="0.15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</row>
    <row r="276" spans="1:12" x14ac:dyDescent="0.15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</row>
    <row r="277" spans="1:12" x14ac:dyDescent="0.15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</row>
    <row r="278" spans="1:12" x14ac:dyDescent="0.15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</row>
    <row r="279" spans="1:12" x14ac:dyDescent="0.15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</row>
    <row r="280" spans="1:12" x14ac:dyDescent="0.15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</row>
    <row r="281" spans="1:12" x14ac:dyDescent="0.15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</row>
    <row r="282" spans="1:12" x14ac:dyDescent="0.15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</row>
    <row r="283" spans="1:12" x14ac:dyDescent="0.15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</row>
    <row r="284" spans="1:12" x14ac:dyDescent="0.15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</row>
    <row r="285" spans="1:12" x14ac:dyDescent="0.15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</row>
    <row r="286" spans="1:12" x14ac:dyDescent="0.15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</row>
    <row r="287" spans="1:12" x14ac:dyDescent="0.15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</row>
    <row r="288" spans="1:12" x14ac:dyDescent="0.15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</row>
    <row r="289" spans="1:12" x14ac:dyDescent="0.15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</row>
    <row r="290" spans="1:12" x14ac:dyDescent="0.15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</row>
    <row r="291" spans="1:12" x14ac:dyDescent="0.15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</row>
    <row r="292" spans="1:12" x14ac:dyDescent="0.15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</row>
    <row r="293" spans="1:12" x14ac:dyDescent="0.15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</row>
    <row r="294" spans="1:12" x14ac:dyDescent="0.15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</row>
    <row r="295" spans="1:12" x14ac:dyDescent="0.15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</row>
    <row r="296" spans="1:12" x14ac:dyDescent="0.15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</row>
    <row r="297" spans="1:12" x14ac:dyDescent="0.15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</row>
    <row r="298" spans="1:12" x14ac:dyDescent="0.15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</row>
    <row r="299" spans="1:12" x14ac:dyDescent="0.15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</row>
    <row r="300" spans="1:12" x14ac:dyDescent="0.15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</row>
    <row r="301" spans="1:12" x14ac:dyDescent="0.15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</row>
    <row r="302" spans="1:12" x14ac:dyDescent="0.15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</row>
    <row r="303" spans="1:12" x14ac:dyDescent="0.15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</row>
    <row r="304" spans="1:12" x14ac:dyDescent="0.15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</row>
    <row r="305" spans="1:12" x14ac:dyDescent="0.15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</row>
    <row r="306" spans="1:12" x14ac:dyDescent="0.15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</row>
    <row r="307" spans="1:12" x14ac:dyDescent="0.15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</row>
    <row r="308" spans="1:12" x14ac:dyDescent="0.15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</row>
    <row r="309" spans="1:12" x14ac:dyDescent="0.15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</row>
    <row r="310" spans="1:12" x14ac:dyDescent="0.15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</row>
    <row r="311" spans="1:12" x14ac:dyDescent="0.15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</row>
    <row r="312" spans="1:12" x14ac:dyDescent="0.15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</row>
    <row r="313" spans="1:12" x14ac:dyDescent="0.15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</row>
    <row r="314" spans="1:12" x14ac:dyDescent="0.15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</row>
    <row r="315" spans="1:12" x14ac:dyDescent="0.15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</row>
    <row r="316" spans="1:12" x14ac:dyDescent="0.15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</row>
    <row r="317" spans="1:12" x14ac:dyDescent="0.15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</row>
    <row r="318" spans="1:12" x14ac:dyDescent="0.15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</row>
    <row r="319" spans="1:12" x14ac:dyDescent="0.15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</row>
    <row r="320" spans="1:12" x14ac:dyDescent="0.15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</row>
    <row r="321" spans="1:12" x14ac:dyDescent="0.15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</row>
    <row r="322" spans="1:12" x14ac:dyDescent="0.15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</row>
    <row r="323" spans="1:12" x14ac:dyDescent="0.15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</row>
    <row r="324" spans="1:12" x14ac:dyDescent="0.15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</row>
    <row r="325" spans="1:12" x14ac:dyDescent="0.15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</row>
    <row r="326" spans="1:12" x14ac:dyDescent="0.15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</row>
    <row r="327" spans="1:12" x14ac:dyDescent="0.15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</row>
    <row r="328" spans="1:12" x14ac:dyDescent="0.15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</row>
    <row r="329" spans="1:12" x14ac:dyDescent="0.15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</row>
    <row r="330" spans="1:12" x14ac:dyDescent="0.15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</row>
    <row r="331" spans="1:12" x14ac:dyDescent="0.15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</row>
    <row r="332" spans="1:12" x14ac:dyDescent="0.15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</row>
    <row r="333" spans="1:12" x14ac:dyDescent="0.15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</row>
    <row r="334" spans="1:12" x14ac:dyDescent="0.15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</row>
    <row r="335" spans="1:12" x14ac:dyDescent="0.15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</row>
    <row r="336" spans="1:12" x14ac:dyDescent="0.15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</row>
    <row r="337" spans="1:12" x14ac:dyDescent="0.15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</row>
    <row r="338" spans="1:12" x14ac:dyDescent="0.15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</row>
    <row r="339" spans="1:12" x14ac:dyDescent="0.15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</row>
    <row r="340" spans="1:12" x14ac:dyDescent="0.15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</row>
    <row r="341" spans="1:12" x14ac:dyDescent="0.15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</row>
    <row r="342" spans="1:12" x14ac:dyDescent="0.15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</row>
    <row r="343" spans="1:12" x14ac:dyDescent="0.15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</row>
    <row r="344" spans="1:12" x14ac:dyDescent="0.15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</row>
    <row r="345" spans="1:12" x14ac:dyDescent="0.15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</row>
    <row r="346" spans="1:12" x14ac:dyDescent="0.15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</row>
    <row r="347" spans="1:12" x14ac:dyDescent="0.15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</row>
    <row r="348" spans="1:12" x14ac:dyDescent="0.15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</row>
    <row r="349" spans="1:12" x14ac:dyDescent="0.15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</row>
    <row r="350" spans="1:12" x14ac:dyDescent="0.15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</row>
    <row r="351" spans="1:12" x14ac:dyDescent="0.15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</row>
    <row r="352" spans="1:12" x14ac:dyDescent="0.15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</row>
    <row r="353" spans="1:12" x14ac:dyDescent="0.15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</row>
    <row r="354" spans="1:12" x14ac:dyDescent="0.15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</row>
    <row r="355" spans="1:12" x14ac:dyDescent="0.15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</row>
    <row r="356" spans="1:12" x14ac:dyDescent="0.15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</row>
    <row r="357" spans="1:12" x14ac:dyDescent="0.15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</row>
    <row r="358" spans="1:12" x14ac:dyDescent="0.15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</row>
    <row r="359" spans="1:12" x14ac:dyDescent="0.15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</row>
    <row r="360" spans="1:12" x14ac:dyDescent="0.15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</row>
    <row r="361" spans="1:12" x14ac:dyDescent="0.15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</row>
    <row r="362" spans="1:12" x14ac:dyDescent="0.15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</row>
    <row r="363" spans="1:12" x14ac:dyDescent="0.15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</row>
    <row r="364" spans="1:12" x14ac:dyDescent="0.15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</row>
    <row r="365" spans="1:12" x14ac:dyDescent="0.15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</row>
    <row r="366" spans="1:12" x14ac:dyDescent="0.15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</row>
    <row r="367" spans="1:12" x14ac:dyDescent="0.15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</row>
    <row r="368" spans="1:12" x14ac:dyDescent="0.15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</row>
    <row r="369" spans="1:12" x14ac:dyDescent="0.15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</row>
    <row r="370" spans="1:12" x14ac:dyDescent="0.15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</row>
    <row r="371" spans="1:12" x14ac:dyDescent="0.15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</row>
    <row r="372" spans="1:12" x14ac:dyDescent="0.15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</row>
    <row r="373" spans="1:12" x14ac:dyDescent="0.15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</row>
    <row r="374" spans="1:12" x14ac:dyDescent="0.15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</row>
    <row r="375" spans="1:12" x14ac:dyDescent="0.15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</row>
    <row r="376" spans="1:12" x14ac:dyDescent="0.15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</row>
    <row r="377" spans="1:12" x14ac:dyDescent="0.15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</row>
    <row r="378" spans="1:12" x14ac:dyDescent="0.15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</row>
    <row r="379" spans="1:12" x14ac:dyDescent="0.15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</row>
    <row r="380" spans="1:12" x14ac:dyDescent="0.15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</row>
    <row r="381" spans="1:12" x14ac:dyDescent="0.15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</row>
    <row r="382" spans="1:12" x14ac:dyDescent="0.15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</row>
    <row r="383" spans="1:12" x14ac:dyDescent="0.15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</row>
    <row r="384" spans="1:12" x14ac:dyDescent="0.15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</row>
    <row r="385" spans="1:12" x14ac:dyDescent="0.15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</row>
    <row r="386" spans="1:12" x14ac:dyDescent="0.15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</row>
    <row r="387" spans="1:12" x14ac:dyDescent="0.15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</row>
    <row r="388" spans="1:12" x14ac:dyDescent="0.15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</row>
    <row r="389" spans="1:12" x14ac:dyDescent="0.15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</row>
    <row r="390" spans="1:12" x14ac:dyDescent="0.15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</row>
    <row r="391" spans="1:12" x14ac:dyDescent="0.15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</row>
    <row r="392" spans="1:12" x14ac:dyDescent="0.15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</row>
    <row r="393" spans="1:12" x14ac:dyDescent="0.15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</row>
    <row r="394" spans="1:12" x14ac:dyDescent="0.15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</row>
    <row r="395" spans="1:12" x14ac:dyDescent="0.15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</row>
    <row r="396" spans="1:12" x14ac:dyDescent="0.15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</row>
    <row r="397" spans="1:12" x14ac:dyDescent="0.15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</row>
    <row r="398" spans="1:12" x14ac:dyDescent="0.15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</row>
    <row r="399" spans="1:12" x14ac:dyDescent="0.15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</row>
    <row r="400" spans="1:12" x14ac:dyDescent="0.15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</row>
    <row r="401" spans="1:12" x14ac:dyDescent="0.15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</row>
    <row r="402" spans="1:12" x14ac:dyDescent="0.15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</row>
    <row r="403" spans="1:12" x14ac:dyDescent="0.15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</row>
    <row r="404" spans="1:12" x14ac:dyDescent="0.15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</row>
    <row r="405" spans="1:12" x14ac:dyDescent="0.15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</row>
    <row r="406" spans="1:12" x14ac:dyDescent="0.15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</row>
    <row r="407" spans="1:12" x14ac:dyDescent="0.15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</row>
    <row r="408" spans="1:12" x14ac:dyDescent="0.15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</row>
    <row r="409" spans="1:12" x14ac:dyDescent="0.15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</row>
    <row r="410" spans="1:12" x14ac:dyDescent="0.15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</row>
    <row r="411" spans="1:12" x14ac:dyDescent="0.15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</row>
    <row r="412" spans="1:12" x14ac:dyDescent="0.15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</row>
    <row r="413" spans="1:12" x14ac:dyDescent="0.15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</row>
    <row r="414" spans="1:12" x14ac:dyDescent="0.15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</row>
    <row r="415" spans="1:12" x14ac:dyDescent="0.15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</row>
    <row r="416" spans="1:12" x14ac:dyDescent="0.15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</row>
    <row r="417" spans="1:12" x14ac:dyDescent="0.15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</row>
    <row r="418" spans="1:12" x14ac:dyDescent="0.15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</row>
    <row r="419" spans="1:12" x14ac:dyDescent="0.15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</row>
    <row r="420" spans="1:12" x14ac:dyDescent="0.15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</row>
    <row r="421" spans="1:12" x14ac:dyDescent="0.15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</row>
    <row r="422" spans="1:12" x14ac:dyDescent="0.15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</row>
    <row r="423" spans="1:12" x14ac:dyDescent="0.15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</row>
    <row r="424" spans="1:12" x14ac:dyDescent="0.15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</row>
  </sheetData>
  <mergeCells count="14">
    <mergeCell ref="A12:A13"/>
    <mergeCell ref="I12:I13"/>
    <mergeCell ref="A6:A7"/>
    <mergeCell ref="I6:I7"/>
    <mergeCell ref="A8:A9"/>
    <mergeCell ref="I8:I9"/>
    <mergeCell ref="A10:A11"/>
    <mergeCell ref="I10:I11"/>
    <mergeCell ref="P1:Q1"/>
    <mergeCell ref="R1:S1"/>
    <mergeCell ref="A2:A3"/>
    <mergeCell ref="I2:I3"/>
    <mergeCell ref="A4:A5"/>
    <mergeCell ref="I4:I5"/>
  </mergeCells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24"/>
  <sheetViews>
    <sheetView topLeftCell="H1" workbookViewId="0">
      <selection activeCell="Z64" sqref="Z64"/>
    </sheetView>
  </sheetViews>
  <sheetFormatPr baseColWidth="10" defaultRowHeight="15" x14ac:dyDescent="0.15"/>
  <cols>
    <col min="1" max="1" width="10.83203125" style="11"/>
    <col min="2" max="2" width="11.1640625" style="11" customWidth="1"/>
    <col min="3" max="4" width="10.83203125" style="11"/>
    <col min="5" max="8" width="13.1640625" style="10" customWidth="1"/>
    <col min="9" max="10" width="10.83203125" style="11"/>
    <col min="11" max="12" width="13.1640625" style="10" customWidth="1"/>
    <col min="15" max="15" width="10.83203125" style="11" customWidth="1"/>
    <col min="16" max="19" width="11.83203125" style="15" customWidth="1"/>
  </cols>
  <sheetData>
    <row r="1" spans="1:19" x14ac:dyDescent="0.15">
      <c r="A1" s="11" t="s">
        <v>13</v>
      </c>
      <c r="B1" s="11" t="s">
        <v>9</v>
      </c>
      <c r="C1" s="11" t="str">
        <f>[38]PARS_cds_stat!B1</f>
        <v>AT_GC</v>
      </c>
      <c r="D1" s="11" t="str">
        <f>[38]PARS_cds_stat!C1</f>
        <v>GC_AT</v>
      </c>
      <c r="E1" s="10" t="s">
        <v>35</v>
      </c>
      <c r="F1" s="10" t="s">
        <v>34</v>
      </c>
      <c r="I1" s="11" t="s">
        <v>13</v>
      </c>
      <c r="J1" s="11" t="s">
        <v>9</v>
      </c>
      <c r="K1" s="10" t="s">
        <v>33</v>
      </c>
      <c r="L1" s="10" t="s">
        <v>34</v>
      </c>
      <c r="P1" s="21" t="s">
        <v>56</v>
      </c>
      <c r="Q1" s="21"/>
      <c r="R1" s="21" t="s">
        <v>57</v>
      </c>
      <c r="S1" s="21"/>
    </row>
    <row r="2" spans="1:19" x14ac:dyDescent="0.15">
      <c r="A2" s="20">
        <v>1</v>
      </c>
      <c r="B2" s="11" t="s">
        <v>11</v>
      </c>
      <c r="C2" s="11">
        <f>[42]PARS_nsy_stat!B2</f>
        <v>707</v>
      </c>
      <c r="D2" s="11">
        <f>[42]PARS_nsy_stat!C2</f>
        <v>1235</v>
      </c>
      <c r="E2" s="10">
        <f>C2/(C2+C3)</f>
        <v>0.50248756218905477</v>
      </c>
      <c r="F2" s="10">
        <f>D2/(D2+D3)</f>
        <v>0.67969179966978532</v>
      </c>
      <c r="I2" s="20">
        <v>1</v>
      </c>
      <c r="J2" s="11" t="s">
        <v>36</v>
      </c>
      <c r="K2" s="10">
        <f t="shared" ref="K2:L13" si="0">E2</f>
        <v>0.50248756218905477</v>
      </c>
      <c r="L2" s="10">
        <f t="shared" si="0"/>
        <v>0.67969179966978532</v>
      </c>
      <c r="O2" s="11" t="s">
        <v>13</v>
      </c>
      <c r="P2" s="15" t="s">
        <v>36</v>
      </c>
      <c r="Q2" s="15" t="s">
        <v>53</v>
      </c>
      <c r="R2" s="15" t="s">
        <v>36</v>
      </c>
      <c r="S2" s="15" t="s">
        <v>53</v>
      </c>
    </row>
    <row r="3" spans="1:19" x14ac:dyDescent="0.15">
      <c r="A3" s="20"/>
      <c r="B3" s="11" t="s">
        <v>12</v>
      </c>
      <c r="C3" s="11">
        <f>[42]PARS_nsy_stat!B3</f>
        <v>700</v>
      </c>
      <c r="D3" s="11">
        <f>[42]PARS_nsy_stat!C3</f>
        <v>582</v>
      </c>
      <c r="E3" s="10">
        <f>C3/(C2+C3)</f>
        <v>0.49751243781094528</v>
      </c>
      <c r="F3" s="10">
        <f>D3/(D2+D3)</f>
        <v>0.32030820033021462</v>
      </c>
      <c r="I3" s="20"/>
      <c r="J3" s="11" t="s">
        <v>12</v>
      </c>
      <c r="K3" s="10">
        <f t="shared" si="0"/>
        <v>0.49751243781094528</v>
      </c>
      <c r="L3" s="10">
        <f t="shared" si="0"/>
        <v>0.32030820033021462</v>
      </c>
      <c r="O3" s="11">
        <v>1</v>
      </c>
      <c r="P3" s="15">
        <f ca="1">INDIRECT("K"&amp;ROW(K1)*2)</f>
        <v>0.50248756218905477</v>
      </c>
      <c r="Q3" s="15">
        <f ca="1">INDIRECT("K"&amp;ROW(J1)*2+1)</f>
        <v>0.49751243781094528</v>
      </c>
      <c r="R3" s="15">
        <f ca="1">INDIRECT("l"&amp;ROW(L1)*2)</f>
        <v>0.67969179966978532</v>
      </c>
      <c r="S3" s="15">
        <f ca="1">INDIRECT("l"&amp;ROW(L1)*2+1)</f>
        <v>0.32030820033021462</v>
      </c>
    </row>
    <row r="4" spans="1:19" x14ac:dyDescent="0.15">
      <c r="A4" s="20">
        <v>2</v>
      </c>
      <c r="B4" s="11" t="s">
        <v>11</v>
      </c>
      <c r="C4" s="11">
        <f>[42]PARS_nsy_stat!B4</f>
        <v>277</v>
      </c>
      <c r="D4" s="11">
        <f>[42]PARS_nsy_stat!C4</f>
        <v>356</v>
      </c>
      <c r="E4" s="10">
        <f>C4/(C4+C5)</f>
        <v>0.56072874493927127</v>
      </c>
      <c r="F4" s="10">
        <f>D4/(D4+D5)</f>
        <v>0.65682656826568264</v>
      </c>
      <c r="I4" s="20">
        <v>2</v>
      </c>
      <c r="J4" s="11" t="s">
        <v>11</v>
      </c>
      <c r="K4" s="10">
        <f t="shared" si="0"/>
        <v>0.56072874493927127</v>
      </c>
      <c r="L4" s="10">
        <f t="shared" si="0"/>
        <v>0.65682656826568264</v>
      </c>
      <c r="O4" s="11">
        <v>2</v>
      </c>
      <c r="P4" s="15">
        <f ca="1">INDIRECT("K"&amp;ROW(K2)*2)</f>
        <v>0.56072874493927127</v>
      </c>
      <c r="Q4" s="15">
        <f ca="1">INDIRECT("K"&amp;ROW(J2)*2+1)</f>
        <v>0.43927125506072873</v>
      </c>
      <c r="R4" s="15">
        <f t="shared" ref="R4:R8" ca="1" si="1">INDIRECT("l"&amp;ROW(L2)*2)</f>
        <v>0.65682656826568264</v>
      </c>
      <c r="S4" s="15">
        <f t="shared" ref="S4:S8" ca="1" si="2">INDIRECT("l"&amp;ROW(L2)*2+1)</f>
        <v>0.34317343173431736</v>
      </c>
    </row>
    <row r="5" spans="1:19" x14ac:dyDescent="0.15">
      <c r="A5" s="20"/>
      <c r="B5" s="11" t="s">
        <v>12</v>
      </c>
      <c r="C5" s="11">
        <f>[42]PARS_nsy_stat!B5</f>
        <v>217</v>
      </c>
      <c r="D5" s="11">
        <f>[42]PARS_nsy_stat!C5</f>
        <v>186</v>
      </c>
      <c r="E5" s="10">
        <f>C5/(C4+C5)</f>
        <v>0.43927125506072873</v>
      </c>
      <c r="F5" s="10">
        <f>D5/(D4+D5)</f>
        <v>0.34317343173431736</v>
      </c>
      <c r="I5" s="20"/>
      <c r="J5" s="11" t="s">
        <v>12</v>
      </c>
      <c r="K5" s="10">
        <f t="shared" si="0"/>
        <v>0.43927125506072873</v>
      </c>
      <c r="L5" s="10">
        <f t="shared" si="0"/>
        <v>0.34317343173431736</v>
      </c>
      <c r="O5" s="11">
        <v>3</v>
      </c>
      <c r="P5" s="15">
        <f ca="1">INDIRECT("K"&amp;ROW(K3)*2)</f>
        <v>0.56521739130434778</v>
      </c>
      <c r="Q5" s="15">
        <f t="shared" ref="Q5:Q8" ca="1" si="3">INDIRECT("K"&amp;ROW(J3)*2+1)</f>
        <v>0.43478260869565216</v>
      </c>
      <c r="R5" s="15">
        <f t="shared" ca="1" si="1"/>
        <v>0.58725761772853191</v>
      </c>
      <c r="S5" s="15">
        <f t="shared" ca="1" si="2"/>
        <v>0.41274238227146814</v>
      </c>
    </row>
    <row r="6" spans="1:19" x14ac:dyDescent="0.15">
      <c r="A6" s="20">
        <v>3</v>
      </c>
      <c r="B6" s="11" t="s">
        <v>11</v>
      </c>
      <c r="C6" s="11">
        <f>[42]PARS_nsy_stat!B6</f>
        <v>208</v>
      </c>
      <c r="D6" s="11">
        <f>[42]PARS_nsy_stat!C6</f>
        <v>212</v>
      </c>
      <c r="E6" s="10">
        <f>C6/(C6+C7)</f>
        <v>0.56521739130434778</v>
      </c>
      <c r="F6" s="10">
        <f>D6/(D6+D7)</f>
        <v>0.58725761772853191</v>
      </c>
      <c r="I6" s="20">
        <v>3</v>
      </c>
      <c r="J6" s="11" t="s">
        <v>11</v>
      </c>
      <c r="K6" s="10">
        <f t="shared" si="0"/>
        <v>0.56521739130434778</v>
      </c>
      <c r="L6" s="10">
        <f t="shared" si="0"/>
        <v>0.58725761772853191</v>
      </c>
      <c r="O6" s="11">
        <v>4</v>
      </c>
      <c r="P6" s="15">
        <f t="shared" ref="P6:P8" ca="1" si="4">INDIRECT("K"&amp;ROW(K4)*2)</f>
        <v>0.63278688524590165</v>
      </c>
      <c r="Q6" s="15">
        <f t="shared" ca="1" si="3"/>
        <v>0.36721311475409835</v>
      </c>
      <c r="R6" s="15">
        <f t="shared" ca="1" si="1"/>
        <v>0.5494505494505495</v>
      </c>
      <c r="S6" s="15">
        <f t="shared" ca="1" si="2"/>
        <v>0.45054945054945056</v>
      </c>
    </row>
    <row r="7" spans="1:19" x14ac:dyDescent="0.15">
      <c r="A7" s="20"/>
      <c r="B7" s="11" t="s">
        <v>12</v>
      </c>
      <c r="C7" s="11">
        <f>[42]PARS_nsy_stat!B7</f>
        <v>160</v>
      </c>
      <c r="D7" s="11">
        <f>[42]PARS_nsy_stat!C7</f>
        <v>149</v>
      </c>
      <c r="E7" s="10">
        <f>C7/(C6+C7)</f>
        <v>0.43478260869565216</v>
      </c>
      <c r="F7" s="10">
        <f>D7/(D6+D7)</f>
        <v>0.41274238227146814</v>
      </c>
      <c r="I7" s="20"/>
      <c r="J7" s="11" t="s">
        <v>12</v>
      </c>
      <c r="K7" s="10">
        <f t="shared" si="0"/>
        <v>0.43478260869565216</v>
      </c>
      <c r="L7" s="10">
        <f t="shared" si="0"/>
        <v>0.41274238227146814</v>
      </c>
      <c r="O7" s="11">
        <v>5</v>
      </c>
      <c r="P7" s="15">
        <f t="shared" ca="1" si="4"/>
        <v>0.71</v>
      </c>
      <c r="Q7" s="15">
        <f t="shared" ca="1" si="3"/>
        <v>0.28999999999999998</v>
      </c>
      <c r="R7" s="15">
        <f t="shared" ca="1" si="1"/>
        <v>0.50289017341040465</v>
      </c>
      <c r="S7" s="15">
        <f t="shared" ca="1" si="2"/>
        <v>0.49710982658959535</v>
      </c>
    </row>
    <row r="8" spans="1:19" x14ac:dyDescent="0.15">
      <c r="A8" s="20">
        <v>4</v>
      </c>
      <c r="B8" s="11" t="s">
        <v>11</v>
      </c>
      <c r="C8" s="11">
        <f>[42]PARS_nsy_stat!B8</f>
        <v>193</v>
      </c>
      <c r="D8" s="11">
        <f>[42]PARS_nsy_stat!C8</f>
        <v>150</v>
      </c>
      <c r="E8" s="10">
        <f>C8/(C8+C9)</f>
        <v>0.63278688524590165</v>
      </c>
      <c r="F8" s="10">
        <f>D8/(D8+D9)</f>
        <v>0.5494505494505495</v>
      </c>
      <c r="I8" s="20">
        <v>4</v>
      </c>
      <c r="J8" s="11" t="s">
        <v>11</v>
      </c>
      <c r="K8" s="10">
        <f t="shared" si="0"/>
        <v>0.63278688524590165</v>
      </c>
      <c r="L8" s="10">
        <f t="shared" si="0"/>
        <v>0.5494505494505495</v>
      </c>
      <c r="O8" s="11">
        <v>6</v>
      </c>
      <c r="P8" s="15">
        <f t="shared" ca="1" si="4"/>
        <v>0.67096774193548392</v>
      </c>
      <c r="Q8" s="15">
        <f t="shared" ca="1" si="3"/>
        <v>0.32903225806451614</v>
      </c>
      <c r="R8" s="15">
        <f t="shared" ca="1" si="1"/>
        <v>0.47747747747747749</v>
      </c>
      <c r="S8" s="15">
        <f t="shared" ca="1" si="2"/>
        <v>0.52252252252252251</v>
      </c>
    </row>
    <row r="9" spans="1:19" x14ac:dyDescent="0.15">
      <c r="A9" s="20"/>
      <c r="B9" s="11" t="s">
        <v>12</v>
      </c>
      <c r="C9" s="11">
        <f>[42]PARS_nsy_stat!B9</f>
        <v>112</v>
      </c>
      <c r="D9" s="11">
        <f>[42]PARS_nsy_stat!C9</f>
        <v>123</v>
      </c>
      <c r="E9" s="10">
        <f>C9/(C8+C9)</f>
        <v>0.36721311475409835</v>
      </c>
      <c r="F9" s="10">
        <f>D9/(D8+D9)</f>
        <v>0.45054945054945056</v>
      </c>
      <c r="I9" s="20"/>
      <c r="J9" s="11" t="s">
        <v>12</v>
      </c>
      <c r="K9" s="10">
        <f t="shared" si="0"/>
        <v>0.36721311475409835</v>
      </c>
      <c r="L9" s="10">
        <f t="shared" si="0"/>
        <v>0.45054945054945056</v>
      </c>
    </row>
    <row r="10" spans="1:19" x14ac:dyDescent="0.15">
      <c r="A10" s="20">
        <v>5</v>
      </c>
      <c r="B10" s="11" t="s">
        <v>11</v>
      </c>
      <c r="C10" s="11">
        <f>[42]PARS_nsy_stat!B10</f>
        <v>142</v>
      </c>
      <c r="D10" s="11">
        <f>[42]PARS_nsy_stat!C10</f>
        <v>87</v>
      </c>
      <c r="E10" s="10">
        <f>C10/(C10+C11)</f>
        <v>0.71</v>
      </c>
      <c r="F10" s="10">
        <f>D10/(D10+D11)</f>
        <v>0.50289017341040465</v>
      </c>
      <c r="I10" s="20">
        <v>5</v>
      </c>
      <c r="J10" s="11" t="s">
        <v>11</v>
      </c>
      <c r="K10" s="10">
        <f t="shared" si="0"/>
        <v>0.71</v>
      </c>
      <c r="L10" s="10">
        <f t="shared" si="0"/>
        <v>0.50289017341040465</v>
      </c>
    </row>
    <row r="11" spans="1:19" x14ac:dyDescent="0.15">
      <c r="A11" s="20"/>
      <c r="B11" s="11" t="s">
        <v>12</v>
      </c>
      <c r="C11" s="11">
        <f>[42]PARS_nsy_stat!B11</f>
        <v>58</v>
      </c>
      <c r="D11" s="11">
        <f>[42]PARS_nsy_stat!C11</f>
        <v>86</v>
      </c>
      <c r="E11" s="10">
        <f>C11/(C10+C11)</f>
        <v>0.28999999999999998</v>
      </c>
      <c r="F11" s="10">
        <f>D11/(D10+D11)</f>
        <v>0.49710982658959535</v>
      </c>
      <c r="I11" s="20"/>
      <c r="J11" s="11" t="s">
        <v>12</v>
      </c>
      <c r="K11" s="10">
        <f t="shared" si="0"/>
        <v>0.28999999999999998</v>
      </c>
      <c r="L11" s="10">
        <f t="shared" si="0"/>
        <v>0.49710982658959535</v>
      </c>
    </row>
    <row r="12" spans="1:19" x14ac:dyDescent="0.15">
      <c r="A12" s="20">
        <v>6</v>
      </c>
      <c r="B12" s="11" t="s">
        <v>11</v>
      </c>
      <c r="C12" s="11">
        <f>[42]PARS_nsy_stat!B12</f>
        <v>104</v>
      </c>
      <c r="D12" s="11">
        <f>[42]PARS_nsy_stat!C12</f>
        <v>53</v>
      </c>
      <c r="E12" s="10">
        <f t="shared" ref="E12:F12" si="5">C12/(C12+C13)</f>
        <v>0.67096774193548392</v>
      </c>
      <c r="F12" s="10">
        <f t="shared" si="5"/>
        <v>0.47747747747747749</v>
      </c>
      <c r="I12" s="20">
        <v>6</v>
      </c>
      <c r="J12" s="11" t="s">
        <v>11</v>
      </c>
      <c r="K12" s="10">
        <f t="shared" si="0"/>
        <v>0.67096774193548392</v>
      </c>
      <c r="L12" s="10">
        <f t="shared" si="0"/>
        <v>0.47747747747747749</v>
      </c>
    </row>
    <row r="13" spans="1:19" x14ac:dyDescent="0.15">
      <c r="A13" s="20"/>
      <c r="B13" s="11" t="s">
        <v>12</v>
      </c>
      <c r="C13" s="11">
        <f>[42]PARS_nsy_stat!B13</f>
        <v>51</v>
      </c>
      <c r="D13" s="11">
        <f>[42]PARS_nsy_stat!C13</f>
        <v>58</v>
      </c>
      <c r="E13" s="10">
        <f t="shared" ref="E13:F13" si="6">C13/(C12+C13)</f>
        <v>0.32903225806451614</v>
      </c>
      <c r="F13" s="10">
        <f t="shared" si="6"/>
        <v>0.52252252252252251</v>
      </c>
      <c r="I13" s="20"/>
      <c r="J13" s="11" t="s">
        <v>12</v>
      </c>
      <c r="K13" s="10">
        <f t="shared" si="0"/>
        <v>0.32903225806451614</v>
      </c>
      <c r="L13" s="10">
        <f t="shared" si="0"/>
        <v>0.52252252252252251</v>
      </c>
    </row>
    <row r="14" spans="1:19" x14ac:dyDescent="0.15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</row>
    <row r="15" spans="1:19" x14ac:dyDescent="0.15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</row>
    <row r="16" spans="1:19" x14ac:dyDescent="0.15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</row>
    <row r="17" spans="1:12" x14ac:dyDescent="0.15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</row>
    <row r="18" spans="1:12" x14ac:dyDescent="0.15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</row>
    <row r="19" spans="1:12" x14ac:dyDescent="0.15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</row>
    <row r="20" spans="1:12" x14ac:dyDescent="0.15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</row>
    <row r="21" spans="1:12" x14ac:dyDescent="0.15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</row>
    <row r="22" spans="1:12" x14ac:dyDescent="0.15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</row>
    <row r="23" spans="1:12" x14ac:dyDescent="0.15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1:12" x14ac:dyDescent="0.15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</row>
    <row r="25" spans="1:12" x14ac:dyDescent="0.15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</row>
    <row r="26" spans="1:12" x14ac:dyDescent="0.15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</row>
    <row r="27" spans="1:12" x14ac:dyDescent="0.15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</row>
    <row r="28" spans="1:12" x14ac:dyDescent="0.15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</row>
    <row r="29" spans="1:12" x14ac:dyDescent="0.15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</row>
    <row r="30" spans="1:12" x14ac:dyDescent="0.15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</row>
    <row r="31" spans="1:12" x14ac:dyDescent="0.15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</row>
    <row r="32" spans="1:12" x14ac:dyDescent="0.15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</row>
    <row r="33" spans="1:12" x14ac:dyDescent="0.15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</row>
    <row r="34" spans="1:12" x14ac:dyDescent="0.15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</row>
    <row r="35" spans="1:12" x14ac:dyDescent="0.15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</row>
    <row r="36" spans="1:12" x14ac:dyDescent="0.15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</row>
    <row r="37" spans="1:12" x14ac:dyDescent="0.15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</row>
    <row r="38" spans="1:12" x14ac:dyDescent="0.15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</row>
    <row r="39" spans="1:12" x14ac:dyDescent="0.15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</row>
    <row r="40" spans="1:12" x14ac:dyDescent="0.15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</row>
    <row r="41" spans="1:12" x14ac:dyDescent="0.15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</row>
    <row r="42" spans="1:12" x14ac:dyDescent="0.15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</row>
    <row r="43" spans="1:12" x14ac:dyDescent="0.15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</row>
    <row r="44" spans="1:12" x14ac:dyDescent="0.1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</row>
    <row r="45" spans="1:12" x14ac:dyDescent="0.1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</row>
    <row r="46" spans="1:12" x14ac:dyDescent="0.1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</row>
    <row r="47" spans="1:12" x14ac:dyDescent="0.15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</row>
    <row r="48" spans="1:12" x14ac:dyDescent="0.15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</row>
    <row r="49" spans="1:12" x14ac:dyDescent="0.15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</row>
    <row r="50" spans="1:12" x14ac:dyDescent="0.15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</row>
    <row r="51" spans="1:12" x14ac:dyDescent="0.15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</row>
    <row r="52" spans="1:12" x14ac:dyDescent="0.15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</row>
    <row r="53" spans="1:12" x14ac:dyDescent="0.15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</row>
    <row r="54" spans="1:12" x14ac:dyDescent="0.15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</row>
    <row r="55" spans="1:12" x14ac:dyDescent="0.15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</row>
    <row r="56" spans="1:12" x14ac:dyDescent="0.15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</row>
    <row r="57" spans="1:12" x14ac:dyDescent="0.15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</row>
    <row r="58" spans="1:12" x14ac:dyDescent="0.15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</row>
    <row r="59" spans="1:12" x14ac:dyDescent="0.15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</row>
    <row r="60" spans="1:12" x14ac:dyDescent="0.15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</row>
    <row r="61" spans="1:12" x14ac:dyDescent="0.15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</row>
    <row r="62" spans="1:12" x14ac:dyDescent="0.15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</row>
    <row r="63" spans="1:12" x14ac:dyDescent="0.15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</row>
    <row r="64" spans="1:12" x14ac:dyDescent="0.15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</row>
    <row r="65" spans="1:12" x14ac:dyDescent="0.15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</row>
    <row r="66" spans="1:12" x14ac:dyDescent="0.15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</row>
    <row r="67" spans="1:12" x14ac:dyDescent="0.15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</row>
    <row r="68" spans="1:12" x14ac:dyDescent="0.15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</row>
    <row r="69" spans="1:12" x14ac:dyDescent="0.15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</row>
    <row r="70" spans="1:12" x14ac:dyDescent="0.15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</row>
    <row r="71" spans="1:12" x14ac:dyDescent="0.15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</row>
    <row r="72" spans="1:12" x14ac:dyDescent="0.15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</row>
    <row r="73" spans="1:12" x14ac:dyDescent="0.15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</row>
    <row r="74" spans="1:12" x14ac:dyDescent="0.15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</row>
    <row r="75" spans="1:12" x14ac:dyDescent="0.15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</row>
    <row r="76" spans="1:12" x14ac:dyDescent="0.15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</row>
    <row r="77" spans="1:12" x14ac:dyDescent="0.15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</row>
    <row r="78" spans="1:12" x14ac:dyDescent="0.15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</row>
    <row r="79" spans="1:12" x14ac:dyDescent="0.15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</row>
    <row r="80" spans="1:12" x14ac:dyDescent="0.15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</row>
    <row r="81" spans="1:12" x14ac:dyDescent="0.15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</row>
    <row r="82" spans="1:12" x14ac:dyDescent="0.15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</row>
    <row r="83" spans="1:12" x14ac:dyDescent="0.15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</row>
    <row r="84" spans="1:12" x14ac:dyDescent="0.15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</row>
    <row r="85" spans="1:12" x14ac:dyDescent="0.15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</row>
    <row r="86" spans="1:12" x14ac:dyDescent="0.15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</row>
    <row r="87" spans="1:12" x14ac:dyDescent="0.15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</row>
    <row r="88" spans="1:12" x14ac:dyDescent="0.15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</row>
    <row r="89" spans="1:12" x14ac:dyDescent="0.15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</row>
    <row r="90" spans="1:12" x14ac:dyDescent="0.15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</row>
    <row r="91" spans="1:12" x14ac:dyDescent="0.15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</row>
    <row r="92" spans="1:12" x14ac:dyDescent="0.15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</row>
    <row r="93" spans="1:12" x14ac:dyDescent="0.15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</row>
    <row r="94" spans="1:12" x14ac:dyDescent="0.15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</row>
    <row r="95" spans="1:12" x14ac:dyDescent="0.15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</row>
    <row r="96" spans="1:12" x14ac:dyDescent="0.15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</row>
    <row r="97" spans="1:12" x14ac:dyDescent="0.15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</row>
    <row r="98" spans="1:12" x14ac:dyDescent="0.15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</row>
    <row r="99" spans="1:12" x14ac:dyDescent="0.15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</row>
    <row r="100" spans="1:12" x14ac:dyDescent="0.15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</row>
    <row r="101" spans="1:12" x14ac:dyDescent="0.15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</row>
    <row r="102" spans="1:12" x14ac:dyDescent="0.15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</row>
    <row r="103" spans="1:12" x14ac:dyDescent="0.15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</row>
    <row r="104" spans="1:12" x14ac:dyDescent="0.15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</row>
    <row r="105" spans="1:12" x14ac:dyDescent="0.15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</row>
    <row r="106" spans="1:12" x14ac:dyDescent="0.15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</row>
    <row r="107" spans="1:12" x14ac:dyDescent="0.15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</row>
    <row r="108" spans="1:12" x14ac:dyDescent="0.15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</row>
    <row r="109" spans="1:12" x14ac:dyDescent="0.15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</row>
    <row r="110" spans="1:12" x14ac:dyDescent="0.15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</row>
    <row r="111" spans="1:12" x14ac:dyDescent="0.15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</row>
    <row r="112" spans="1:12" x14ac:dyDescent="0.15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</row>
    <row r="113" spans="1:12" x14ac:dyDescent="0.15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</row>
    <row r="114" spans="1:12" x14ac:dyDescent="0.15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</row>
    <row r="115" spans="1:12" x14ac:dyDescent="0.15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</row>
    <row r="116" spans="1:12" x14ac:dyDescent="0.15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</row>
    <row r="117" spans="1:12" x14ac:dyDescent="0.15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</row>
    <row r="118" spans="1:12" x14ac:dyDescent="0.15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</row>
    <row r="119" spans="1:12" x14ac:dyDescent="0.15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</row>
    <row r="120" spans="1:12" x14ac:dyDescent="0.15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</row>
    <row r="121" spans="1:12" x14ac:dyDescent="0.15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</row>
    <row r="122" spans="1:12" x14ac:dyDescent="0.15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</row>
    <row r="123" spans="1:12" x14ac:dyDescent="0.15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</row>
    <row r="124" spans="1:12" x14ac:dyDescent="0.15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</row>
    <row r="125" spans="1:12" x14ac:dyDescent="0.15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</row>
    <row r="126" spans="1:12" x14ac:dyDescent="0.15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</row>
    <row r="127" spans="1:12" x14ac:dyDescent="0.15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</row>
    <row r="128" spans="1:12" x14ac:dyDescent="0.15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</row>
    <row r="129" spans="1:19" x14ac:dyDescent="0.15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</row>
    <row r="130" spans="1:19" x14ac:dyDescent="0.15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</row>
    <row r="131" spans="1:19" x14ac:dyDescent="0.15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</row>
    <row r="132" spans="1:19" x14ac:dyDescent="0.15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</row>
    <row r="133" spans="1:19" x14ac:dyDescent="0.15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P133" s="16"/>
      <c r="Q133" s="16"/>
      <c r="R133" s="16"/>
      <c r="S133" s="16"/>
    </row>
    <row r="134" spans="1:19" x14ac:dyDescent="0.15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P134" s="16"/>
      <c r="Q134" s="16"/>
      <c r="R134" s="16"/>
      <c r="S134" s="16"/>
    </row>
    <row r="135" spans="1:19" x14ac:dyDescent="0.15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P135" s="16"/>
      <c r="Q135" s="16"/>
      <c r="R135" s="16"/>
      <c r="S135" s="16"/>
    </row>
    <row r="136" spans="1:19" x14ac:dyDescent="0.15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P136" s="16"/>
      <c r="Q136" s="16"/>
      <c r="R136" s="16"/>
      <c r="S136" s="16"/>
    </row>
    <row r="137" spans="1:19" x14ac:dyDescent="0.15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P137" s="16"/>
      <c r="Q137" s="16"/>
      <c r="R137" s="16"/>
      <c r="S137" s="16"/>
    </row>
    <row r="138" spans="1:19" x14ac:dyDescent="0.15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P138" s="16"/>
      <c r="Q138" s="16"/>
      <c r="R138" s="16"/>
      <c r="S138" s="16"/>
    </row>
    <row r="139" spans="1:19" x14ac:dyDescent="0.15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P139" s="16"/>
      <c r="Q139" s="16"/>
      <c r="R139" s="16"/>
      <c r="S139" s="16"/>
    </row>
    <row r="140" spans="1:19" x14ac:dyDescent="0.15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P140" s="16"/>
      <c r="Q140" s="16"/>
      <c r="R140" s="16"/>
      <c r="S140" s="16"/>
    </row>
    <row r="141" spans="1:19" x14ac:dyDescent="0.15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P141" s="16"/>
      <c r="Q141" s="16"/>
      <c r="R141" s="16"/>
      <c r="S141" s="16"/>
    </row>
    <row r="142" spans="1:19" x14ac:dyDescent="0.15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P142" s="16"/>
      <c r="Q142" s="16"/>
      <c r="R142" s="16"/>
      <c r="S142" s="16"/>
    </row>
    <row r="143" spans="1:19" x14ac:dyDescent="0.15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P143" s="16"/>
      <c r="Q143" s="16"/>
      <c r="R143" s="16"/>
      <c r="S143" s="16"/>
    </row>
    <row r="144" spans="1:19" x14ac:dyDescent="0.15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P144" s="16"/>
      <c r="Q144" s="16"/>
      <c r="R144" s="16"/>
      <c r="S144" s="16"/>
    </row>
    <row r="145" spans="1:19" x14ac:dyDescent="0.15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P145" s="16"/>
      <c r="Q145" s="16"/>
      <c r="R145" s="16"/>
      <c r="S145" s="16"/>
    </row>
    <row r="146" spans="1:19" x14ac:dyDescent="0.15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P146" s="16"/>
      <c r="Q146" s="16"/>
      <c r="R146" s="16"/>
      <c r="S146" s="16"/>
    </row>
    <row r="147" spans="1:19" x14ac:dyDescent="0.15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P147" s="16"/>
      <c r="Q147" s="16"/>
      <c r="R147" s="16"/>
      <c r="S147" s="16"/>
    </row>
    <row r="148" spans="1:19" x14ac:dyDescent="0.15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P148" s="16"/>
      <c r="Q148" s="16"/>
      <c r="R148" s="16"/>
      <c r="S148" s="16"/>
    </row>
    <row r="149" spans="1:19" x14ac:dyDescent="0.15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P149" s="16"/>
      <c r="Q149" s="16"/>
      <c r="R149" s="16"/>
      <c r="S149" s="16"/>
    </row>
    <row r="150" spans="1:19" x14ac:dyDescent="0.15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P150" s="16"/>
      <c r="Q150" s="16"/>
      <c r="R150" s="16"/>
      <c r="S150" s="16"/>
    </row>
    <row r="151" spans="1:19" x14ac:dyDescent="0.15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P151" s="16"/>
      <c r="Q151" s="16"/>
      <c r="R151" s="16"/>
      <c r="S151" s="16"/>
    </row>
    <row r="152" spans="1:19" x14ac:dyDescent="0.15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P152" s="16"/>
      <c r="Q152" s="16"/>
      <c r="R152" s="16"/>
      <c r="S152" s="16"/>
    </row>
    <row r="153" spans="1:19" x14ac:dyDescent="0.15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P153" s="16"/>
      <c r="Q153" s="16"/>
      <c r="R153" s="16"/>
      <c r="S153" s="16"/>
    </row>
    <row r="154" spans="1:19" x14ac:dyDescent="0.15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P154" s="16"/>
      <c r="Q154" s="16"/>
      <c r="R154" s="16"/>
      <c r="S154" s="16"/>
    </row>
    <row r="155" spans="1:19" x14ac:dyDescent="0.15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P155" s="16"/>
      <c r="Q155" s="16"/>
      <c r="R155" s="16"/>
      <c r="S155" s="16"/>
    </row>
    <row r="156" spans="1:19" x14ac:dyDescent="0.15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P156" s="16"/>
      <c r="Q156" s="16"/>
      <c r="R156" s="16"/>
      <c r="S156" s="16"/>
    </row>
    <row r="157" spans="1:19" x14ac:dyDescent="0.15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P157" s="16"/>
      <c r="Q157" s="16"/>
      <c r="R157" s="16"/>
      <c r="S157" s="16"/>
    </row>
    <row r="158" spans="1:19" x14ac:dyDescent="0.15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P158" s="16"/>
      <c r="Q158" s="16"/>
      <c r="R158" s="16"/>
      <c r="S158" s="16"/>
    </row>
    <row r="159" spans="1:19" x14ac:dyDescent="0.15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P159" s="16"/>
      <c r="Q159" s="16"/>
      <c r="R159" s="16"/>
      <c r="S159" s="16"/>
    </row>
    <row r="160" spans="1:19" x14ac:dyDescent="0.15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P160" s="16"/>
      <c r="Q160" s="16"/>
      <c r="R160" s="16"/>
      <c r="S160" s="16"/>
    </row>
    <row r="161" spans="1:19" x14ac:dyDescent="0.15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P161" s="16"/>
      <c r="Q161" s="16"/>
      <c r="R161" s="16"/>
      <c r="S161" s="16"/>
    </row>
    <row r="162" spans="1:19" x14ac:dyDescent="0.15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P162" s="16"/>
      <c r="Q162" s="16"/>
      <c r="R162" s="16"/>
      <c r="S162" s="16"/>
    </row>
    <row r="163" spans="1:19" x14ac:dyDescent="0.15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P163" s="16"/>
      <c r="Q163" s="16"/>
      <c r="R163" s="16"/>
      <c r="S163" s="16"/>
    </row>
    <row r="164" spans="1:19" x14ac:dyDescent="0.15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P164" s="16"/>
      <c r="Q164" s="16"/>
      <c r="R164" s="16"/>
      <c r="S164" s="16"/>
    </row>
    <row r="165" spans="1:19" x14ac:dyDescent="0.15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P165" s="16"/>
      <c r="Q165" s="16"/>
      <c r="R165" s="16"/>
      <c r="S165" s="16"/>
    </row>
    <row r="166" spans="1:19" x14ac:dyDescent="0.15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P166" s="16"/>
      <c r="Q166" s="16"/>
      <c r="R166" s="16"/>
      <c r="S166" s="16"/>
    </row>
    <row r="167" spans="1:19" x14ac:dyDescent="0.15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P167" s="16"/>
      <c r="Q167" s="16"/>
      <c r="R167" s="16"/>
      <c r="S167" s="16"/>
    </row>
    <row r="168" spans="1:19" x14ac:dyDescent="0.15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P168" s="16"/>
      <c r="Q168" s="16"/>
      <c r="R168" s="16"/>
      <c r="S168" s="16"/>
    </row>
    <row r="169" spans="1:19" x14ac:dyDescent="0.15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P169" s="16"/>
      <c r="Q169" s="16"/>
      <c r="R169" s="16"/>
      <c r="S169" s="16"/>
    </row>
    <row r="170" spans="1:19" x14ac:dyDescent="0.15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P170" s="16"/>
      <c r="Q170" s="16"/>
      <c r="R170" s="16"/>
      <c r="S170" s="16"/>
    </row>
    <row r="171" spans="1:19" x14ac:dyDescent="0.15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P171" s="16"/>
      <c r="Q171" s="16"/>
      <c r="R171" s="16"/>
      <c r="S171" s="16"/>
    </row>
    <row r="172" spans="1:19" x14ac:dyDescent="0.15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P172" s="16"/>
      <c r="Q172" s="16"/>
      <c r="R172" s="16"/>
      <c r="S172" s="16"/>
    </row>
    <row r="173" spans="1:19" x14ac:dyDescent="0.15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P173" s="16"/>
      <c r="Q173" s="16"/>
      <c r="R173" s="16"/>
      <c r="S173" s="16"/>
    </row>
    <row r="174" spans="1:19" x14ac:dyDescent="0.15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P174" s="16"/>
      <c r="Q174" s="16"/>
      <c r="R174" s="16"/>
      <c r="S174" s="16"/>
    </row>
    <row r="175" spans="1:19" x14ac:dyDescent="0.15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P175" s="16"/>
      <c r="Q175" s="16"/>
      <c r="R175" s="16"/>
      <c r="S175" s="16"/>
    </row>
    <row r="176" spans="1:19" x14ac:dyDescent="0.15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P176" s="16"/>
      <c r="Q176" s="16"/>
      <c r="R176" s="16"/>
      <c r="S176" s="16"/>
    </row>
    <row r="177" spans="1:19" x14ac:dyDescent="0.15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P177" s="16"/>
      <c r="Q177" s="16"/>
      <c r="R177" s="16"/>
      <c r="S177" s="16"/>
    </row>
    <row r="178" spans="1:19" x14ac:dyDescent="0.15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P178" s="16"/>
      <c r="Q178" s="16"/>
      <c r="R178" s="16"/>
      <c r="S178" s="16"/>
    </row>
    <row r="179" spans="1:19" x14ac:dyDescent="0.15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P179" s="16"/>
      <c r="Q179" s="16"/>
      <c r="R179" s="16"/>
      <c r="S179" s="16"/>
    </row>
    <row r="180" spans="1:19" x14ac:dyDescent="0.15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P180" s="16"/>
      <c r="Q180" s="16"/>
      <c r="R180" s="16"/>
      <c r="S180" s="16"/>
    </row>
    <row r="181" spans="1:19" x14ac:dyDescent="0.15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P181" s="16"/>
      <c r="Q181" s="16"/>
      <c r="R181" s="16"/>
      <c r="S181" s="16"/>
    </row>
    <row r="182" spans="1:19" x14ac:dyDescent="0.15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P182" s="16"/>
      <c r="Q182" s="16"/>
      <c r="R182" s="16"/>
      <c r="S182" s="16"/>
    </row>
    <row r="183" spans="1:19" x14ac:dyDescent="0.15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P183" s="16"/>
      <c r="Q183" s="16"/>
      <c r="R183" s="16"/>
      <c r="S183" s="16"/>
    </row>
    <row r="184" spans="1:19" x14ac:dyDescent="0.15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P184" s="16"/>
      <c r="Q184" s="16"/>
      <c r="R184" s="16"/>
      <c r="S184" s="16"/>
    </row>
    <row r="185" spans="1:19" x14ac:dyDescent="0.15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P185" s="16"/>
      <c r="Q185" s="16"/>
      <c r="R185" s="16"/>
      <c r="S185" s="16"/>
    </row>
    <row r="186" spans="1:19" x14ac:dyDescent="0.15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P186" s="16"/>
      <c r="Q186" s="16"/>
      <c r="R186" s="16"/>
      <c r="S186" s="16"/>
    </row>
    <row r="187" spans="1:19" x14ac:dyDescent="0.15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P187" s="16"/>
      <c r="Q187" s="16"/>
      <c r="R187" s="16"/>
      <c r="S187" s="16"/>
    </row>
    <row r="188" spans="1:19" x14ac:dyDescent="0.15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P188" s="16"/>
      <c r="Q188" s="16"/>
      <c r="R188" s="16"/>
      <c r="S188" s="16"/>
    </row>
    <row r="189" spans="1:19" x14ac:dyDescent="0.15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P189" s="16"/>
      <c r="Q189" s="16"/>
      <c r="R189" s="16"/>
      <c r="S189" s="16"/>
    </row>
    <row r="190" spans="1:19" x14ac:dyDescent="0.15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P190" s="16"/>
      <c r="Q190" s="16"/>
      <c r="R190" s="16"/>
      <c r="S190" s="16"/>
    </row>
    <row r="191" spans="1:19" x14ac:dyDescent="0.15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P191" s="16"/>
      <c r="Q191" s="16"/>
      <c r="R191" s="16"/>
      <c r="S191" s="16"/>
    </row>
    <row r="192" spans="1:19" x14ac:dyDescent="0.15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P192" s="16"/>
      <c r="Q192" s="16"/>
      <c r="R192" s="16"/>
      <c r="S192" s="16"/>
    </row>
    <row r="193" spans="1:19" x14ac:dyDescent="0.15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P193" s="16"/>
      <c r="Q193" s="16"/>
      <c r="R193" s="16"/>
      <c r="S193" s="16"/>
    </row>
    <row r="194" spans="1:19" x14ac:dyDescent="0.15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P194" s="16"/>
      <c r="Q194" s="16"/>
      <c r="R194" s="16"/>
      <c r="S194" s="16"/>
    </row>
    <row r="195" spans="1:19" x14ac:dyDescent="0.15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P195" s="16"/>
      <c r="Q195" s="16"/>
      <c r="R195" s="16"/>
      <c r="S195" s="16"/>
    </row>
    <row r="196" spans="1:19" x14ac:dyDescent="0.15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P196" s="16"/>
      <c r="Q196" s="16"/>
      <c r="R196" s="16"/>
      <c r="S196" s="16"/>
    </row>
    <row r="197" spans="1:19" x14ac:dyDescent="0.15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P197" s="16"/>
      <c r="Q197" s="16"/>
      <c r="R197" s="16"/>
      <c r="S197" s="16"/>
    </row>
    <row r="198" spans="1:19" x14ac:dyDescent="0.15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P198" s="16"/>
      <c r="Q198" s="16"/>
      <c r="R198" s="16"/>
      <c r="S198" s="16"/>
    </row>
    <row r="199" spans="1:19" x14ac:dyDescent="0.15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P199" s="16"/>
      <c r="Q199" s="16"/>
      <c r="R199" s="16"/>
      <c r="S199" s="16"/>
    </row>
    <row r="200" spans="1:19" x14ac:dyDescent="0.15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P200" s="16"/>
      <c r="Q200" s="16"/>
      <c r="R200" s="16"/>
      <c r="S200" s="16"/>
    </row>
    <row r="201" spans="1:19" x14ac:dyDescent="0.15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P201" s="16"/>
      <c r="Q201" s="16"/>
      <c r="R201" s="16"/>
      <c r="S201" s="16"/>
    </row>
    <row r="202" spans="1:19" x14ac:dyDescent="0.15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P202" s="16"/>
      <c r="Q202" s="16"/>
      <c r="R202" s="16"/>
      <c r="S202" s="16"/>
    </row>
    <row r="203" spans="1:19" x14ac:dyDescent="0.15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P203" s="16"/>
      <c r="Q203" s="16"/>
      <c r="R203" s="16"/>
      <c r="S203" s="16"/>
    </row>
    <row r="204" spans="1:19" x14ac:dyDescent="0.15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P204" s="16"/>
      <c r="Q204" s="16"/>
      <c r="R204" s="16"/>
      <c r="S204" s="16"/>
    </row>
    <row r="205" spans="1:19" x14ac:dyDescent="0.15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P205" s="16"/>
      <c r="Q205" s="16"/>
      <c r="R205" s="16"/>
      <c r="S205" s="16"/>
    </row>
    <row r="206" spans="1:19" x14ac:dyDescent="0.15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P206" s="16"/>
      <c r="Q206" s="16"/>
      <c r="R206" s="16"/>
      <c r="S206" s="16"/>
    </row>
    <row r="207" spans="1:19" x14ac:dyDescent="0.15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P207" s="16"/>
      <c r="Q207" s="16"/>
      <c r="R207" s="16"/>
      <c r="S207" s="16"/>
    </row>
    <row r="208" spans="1:19" x14ac:dyDescent="0.15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P208" s="16"/>
      <c r="Q208" s="16"/>
      <c r="R208" s="16"/>
      <c r="S208" s="16"/>
    </row>
    <row r="209" spans="1:19" x14ac:dyDescent="0.15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P209" s="16"/>
      <c r="Q209" s="16"/>
      <c r="R209" s="16"/>
      <c r="S209" s="16"/>
    </row>
    <row r="210" spans="1:19" x14ac:dyDescent="0.15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P210" s="16"/>
      <c r="Q210" s="16"/>
      <c r="R210" s="16"/>
      <c r="S210" s="16"/>
    </row>
    <row r="211" spans="1:19" x14ac:dyDescent="0.15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P211" s="16"/>
      <c r="Q211" s="16"/>
      <c r="R211" s="16"/>
      <c r="S211" s="16"/>
    </row>
    <row r="212" spans="1:19" x14ac:dyDescent="0.15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P212" s="16"/>
      <c r="Q212" s="16"/>
      <c r="R212" s="16"/>
      <c r="S212" s="16"/>
    </row>
    <row r="213" spans="1:19" x14ac:dyDescent="0.15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P213" s="16"/>
      <c r="Q213" s="16"/>
      <c r="R213" s="16"/>
      <c r="S213" s="16"/>
    </row>
    <row r="214" spans="1:19" x14ac:dyDescent="0.15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P214" s="16"/>
      <c r="Q214" s="16"/>
      <c r="R214" s="16"/>
      <c r="S214" s="16"/>
    </row>
    <row r="215" spans="1:19" x14ac:dyDescent="0.15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P215" s="16"/>
      <c r="Q215" s="16"/>
      <c r="R215" s="16"/>
      <c r="S215" s="16"/>
    </row>
    <row r="216" spans="1:19" x14ac:dyDescent="0.15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P216" s="16"/>
      <c r="Q216" s="16"/>
      <c r="R216" s="16"/>
      <c r="S216" s="16"/>
    </row>
    <row r="217" spans="1:19" x14ac:dyDescent="0.15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P217" s="16"/>
      <c r="Q217" s="16"/>
      <c r="R217" s="16"/>
      <c r="S217" s="16"/>
    </row>
    <row r="218" spans="1:19" x14ac:dyDescent="0.15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P218" s="16"/>
      <c r="Q218" s="16"/>
      <c r="R218" s="16"/>
      <c r="S218" s="16"/>
    </row>
    <row r="219" spans="1:19" x14ac:dyDescent="0.15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P219" s="16"/>
      <c r="Q219" s="16"/>
      <c r="R219" s="16"/>
      <c r="S219" s="16"/>
    </row>
    <row r="220" spans="1:19" x14ac:dyDescent="0.15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P220" s="16"/>
      <c r="Q220" s="16"/>
      <c r="R220" s="16"/>
      <c r="S220" s="16"/>
    </row>
    <row r="221" spans="1:19" x14ac:dyDescent="0.15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P221" s="16"/>
      <c r="Q221" s="16"/>
      <c r="R221" s="16"/>
      <c r="S221" s="16"/>
    </row>
    <row r="222" spans="1:19" x14ac:dyDescent="0.15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P222" s="16"/>
      <c r="Q222" s="16"/>
      <c r="R222" s="16"/>
      <c r="S222" s="16"/>
    </row>
    <row r="223" spans="1:19" x14ac:dyDescent="0.15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P223" s="16"/>
      <c r="Q223" s="16"/>
      <c r="R223" s="16"/>
      <c r="S223" s="16"/>
    </row>
    <row r="224" spans="1:19" x14ac:dyDescent="0.15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P224" s="16"/>
      <c r="Q224" s="16"/>
      <c r="R224" s="16"/>
      <c r="S224" s="16"/>
    </row>
    <row r="225" spans="1:19" x14ac:dyDescent="0.15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P225" s="16"/>
      <c r="Q225" s="16"/>
      <c r="R225" s="16"/>
      <c r="S225" s="16"/>
    </row>
    <row r="226" spans="1:19" x14ac:dyDescent="0.15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P226" s="16"/>
      <c r="Q226" s="16"/>
      <c r="R226" s="16"/>
      <c r="S226" s="16"/>
    </row>
    <row r="227" spans="1:19" x14ac:dyDescent="0.15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P227" s="16"/>
      <c r="Q227" s="16"/>
      <c r="R227" s="16"/>
      <c r="S227" s="16"/>
    </row>
    <row r="228" spans="1:19" x14ac:dyDescent="0.15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P228" s="16"/>
      <c r="Q228" s="16"/>
      <c r="R228" s="16"/>
      <c r="S228" s="16"/>
    </row>
    <row r="229" spans="1:19" x14ac:dyDescent="0.15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P229" s="16"/>
      <c r="Q229" s="16"/>
      <c r="R229" s="16"/>
      <c r="S229" s="16"/>
    </row>
    <row r="230" spans="1:19" x14ac:dyDescent="0.15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P230" s="16"/>
      <c r="Q230" s="16"/>
      <c r="R230" s="16"/>
      <c r="S230" s="16"/>
    </row>
    <row r="231" spans="1:19" x14ac:dyDescent="0.15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P231" s="16"/>
      <c r="Q231" s="16"/>
      <c r="R231" s="16"/>
      <c r="S231" s="16"/>
    </row>
    <row r="232" spans="1:19" x14ac:dyDescent="0.15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P232" s="16"/>
      <c r="Q232" s="16"/>
      <c r="R232" s="16"/>
      <c r="S232" s="16"/>
    </row>
    <row r="233" spans="1:19" x14ac:dyDescent="0.15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P233" s="16"/>
      <c r="Q233" s="16"/>
      <c r="R233" s="16"/>
      <c r="S233" s="16"/>
    </row>
    <row r="234" spans="1:19" x14ac:dyDescent="0.15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P234" s="16"/>
      <c r="Q234" s="16"/>
      <c r="R234" s="16"/>
      <c r="S234" s="16"/>
    </row>
    <row r="235" spans="1:19" x14ac:dyDescent="0.15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P235" s="16"/>
      <c r="Q235" s="16"/>
      <c r="R235" s="16"/>
      <c r="S235" s="16"/>
    </row>
    <row r="236" spans="1:19" x14ac:dyDescent="0.15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P236" s="16"/>
      <c r="Q236" s="16"/>
      <c r="R236" s="16"/>
      <c r="S236" s="16"/>
    </row>
    <row r="237" spans="1:19" x14ac:dyDescent="0.15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P237" s="16"/>
      <c r="Q237" s="16"/>
      <c r="R237" s="16"/>
      <c r="S237" s="16"/>
    </row>
    <row r="238" spans="1:19" x14ac:dyDescent="0.15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P238" s="16"/>
      <c r="Q238" s="16"/>
      <c r="R238" s="16"/>
      <c r="S238" s="16"/>
    </row>
    <row r="239" spans="1:19" x14ac:dyDescent="0.15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P239" s="16"/>
      <c r="Q239" s="16"/>
      <c r="R239" s="16"/>
      <c r="S239" s="16"/>
    </row>
    <row r="240" spans="1:19" x14ac:dyDescent="0.15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P240" s="16"/>
      <c r="Q240" s="16"/>
      <c r="R240" s="16"/>
      <c r="S240" s="16"/>
    </row>
    <row r="241" spans="1:19" x14ac:dyDescent="0.15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P241" s="16"/>
      <c r="Q241" s="16"/>
      <c r="R241" s="16"/>
      <c r="S241" s="16"/>
    </row>
    <row r="242" spans="1:19" x14ac:dyDescent="0.15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P242" s="16"/>
      <c r="Q242" s="16"/>
      <c r="R242" s="16"/>
      <c r="S242" s="16"/>
    </row>
    <row r="243" spans="1:19" x14ac:dyDescent="0.15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P243" s="16"/>
      <c r="Q243" s="16"/>
      <c r="R243" s="16"/>
      <c r="S243" s="16"/>
    </row>
    <row r="244" spans="1:19" x14ac:dyDescent="0.15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P244" s="16"/>
      <c r="Q244" s="16"/>
      <c r="R244" s="16"/>
      <c r="S244" s="16"/>
    </row>
    <row r="245" spans="1:19" x14ac:dyDescent="0.15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P245" s="16"/>
      <c r="Q245" s="16"/>
      <c r="R245" s="16"/>
      <c r="S245" s="16"/>
    </row>
    <row r="246" spans="1:19" x14ac:dyDescent="0.15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P246" s="16"/>
      <c r="Q246" s="16"/>
      <c r="R246" s="16"/>
      <c r="S246" s="16"/>
    </row>
    <row r="247" spans="1:19" x14ac:dyDescent="0.15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P247" s="16"/>
      <c r="Q247" s="16"/>
      <c r="R247" s="16"/>
      <c r="S247" s="16"/>
    </row>
    <row r="248" spans="1:19" x14ac:dyDescent="0.15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P248" s="16"/>
      <c r="Q248" s="16"/>
      <c r="R248" s="16"/>
      <c r="S248" s="16"/>
    </row>
    <row r="249" spans="1:19" x14ac:dyDescent="0.15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P249" s="16"/>
      <c r="Q249" s="16"/>
      <c r="R249" s="16"/>
      <c r="S249" s="16"/>
    </row>
    <row r="250" spans="1:19" x14ac:dyDescent="0.15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P250" s="16"/>
      <c r="Q250" s="16"/>
      <c r="R250" s="16"/>
      <c r="S250" s="16"/>
    </row>
    <row r="251" spans="1:19" x14ac:dyDescent="0.15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P251" s="16"/>
      <c r="Q251" s="16"/>
      <c r="R251" s="16"/>
      <c r="S251" s="16"/>
    </row>
    <row r="252" spans="1:19" x14ac:dyDescent="0.15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P252" s="16"/>
      <c r="Q252" s="16"/>
      <c r="R252" s="16"/>
      <c r="S252" s="16"/>
    </row>
    <row r="253" spans="1:19" x14ac:dyDescent="0.15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P253" s="16"/>
      <c r="Q253" s="16"/>
      <c r="R253" s="16"/>
      <c r="S253" s="16"/>
    </row>
    <row r="254" spans="1:19" x14ac:dyDescent="0.15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P254" s="16"/>
      <c r="Q254" s="16"/>
      <c r="R254" s="16"/>
      <c r="S254" s="16"/>
    </row>
    <row r="255" spans="1:19" x14ac:dyDescent="0.15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P255" s="16"/>
      <c r="Q255" s="16"/>
      <c r="R255" s="16"/>
      <c r="S255" s="16"/>
    </row>
    <row r="256" spans="1:19" x14ac:dyDescent="0.15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P256" s="16"/>
      <c r="Q256" s="16"/>
      <c r="R256" s="16"/>
      <c r="S256" s="16"/>
    </row>
    <row r="257" spans="1:19" x14ac:dyDescent="0.15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P257" s="16"/>
      <c r="Q257" s="16"/>
      <c r="R257" s="16"/>
      <c r="S257" s="16"/>
    </row>
    <row r="258" spans="1:19" x14ac:dyDescent="0.15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P258" s="16"/>
      <c r="Q258" s="16"/>
      <c r="R258" s="16"/>
      <c r="S258" s="16"/>
    </row>
    <row r="259" spans="1:19" x14ac:dyDescent="0.15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P259" s="16"/>
      <c r="Q259" s="16"/>
      <c r="R259" s="16"/>
      <c r="S259" s="16"/>
    </row>
    <row r="260" spans="1:19" x14ac:dyDescent="0.15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P260" s="16"/>
      <c r="Q260" s="16"/>
      <c r="R260" s="16"/>
      <c r="S260" s="16"/>
    </row>
    <row r="261" spans="1:19" x14ac:dyDescent="0.15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P261" s="16"/>
      <c r="Q261" s="16"/>
      <c r="R261" s="16"/>
      <c r="S261" s="16"/>
    </row>
    <row r="262" spans="1:19" x14ac:dyDescent="0.15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</row>
    <row r="263" spans="1:19" x14ac:dyDescent="0.15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</row>
    <row r="264" spans="1:19" x14ac:dyDescent="0.15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</row>
    <row r="265" spans="1:19" x14ac:dyDescent="0.15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</row>
    <row r="266" spans="1:19" x14ac:dyDescent="0.15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</row>
    <row r="267" spans="1:19" x14ac:dyDescent="0.15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</row>
    <row r="268" spans="1:19" x14ac:dyDescent="0.15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</row>
    <row r="269" spans="1:19" x14ac:dyDescent="0.15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</row>
    <row r="270" spans="1:19" x14ac:dyDescent="0.15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</row>
    <row r="271" spans="1:19" x14ac:dyDescent="0.15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</row>
    <row r="272" spans="1:19" x14ac:dyDescent="0.15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</row>
    <row r="273" spans="1:12" x14ac:dyDescent="0.15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</row>
    <row r="274" spans="1:12" x14ac:dyDescent="0.15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</row>
    <row r="275" spans="1:12" x14ac:dyDescent="0.15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</row>
    <row r="276" spans="1:12" x14ac:dyDescent="0.15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</row>
    <row r="277" spans="1:12" x14ac:dyDescent="0.15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</row>
    <row r="278" spans="1:12" x14ac:dyDescent="0.15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</row>
    <row r="279" spans="1:12" x14ac:dyDescent="0.15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</row>
    <row r="280" spans="1:12" x14ac:dyDescent="0.15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</row>
    <row r="281" spans="1:12" x14ac:dyDescent="0.15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</row>
    <row r="282" spans="1:12" x14ac:dyDescent="0.15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</row>
    <row r="283" spans="1:12" x14ac:dyDescent="0.15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</row>
    <row r="284" spans="1:12" x14ac:dyDescent="0.15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</row>
    <row r="285" spans="1:12" x14ac:dyDescent="0.15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</row>
    <row r="286" spans="1:12" x14ac:dyDescent="0.15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</row>
    <row r="287" spans="1:12" x14ac:dyDescent="0.15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</row>
    <row r="288" spans="1:12" x14ac:dyDescent="0.15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</row>
    <row r="289" spans="1:12" x14ac:dyDescent="0.15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</row>
    <row r="290" spans="1:12" x14ac:dyDescent="0.15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</row>
    <row r="291" spans="1:12" x14ac:dyDescent="0.15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</row>
    <row r="292" spans="1:12" x14ac:dyDescent="0.15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</row>
    <row r="293" spans="1:12" x14ac:dyDescent="0.15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</row>
    <row r="294" spans="1:12" x14ac:dyDescent="0.15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</row>
    <row r="295" spans="1:12" x14ac:dyDescent="0.15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</row>
    <row r="296" spans="1:12" x14ac:dyDescent="0.15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</row>
    <row r="297" spans="1:12" x14ac:dyDescent="0.15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</row>
    <row r="298" spans="1:12" x14ac:dyDescent="0.15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</row>
    <row r="299" spans="1:12" x14ac:dyDescent="0.15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</row>
    <row r="300" spans="1:12" x14ac:dyDescent="0.15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</row>
    <row r="301" spans="1:12" x14ac:dyDescent="0.15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</row>
    <row r="302" spans="1:12" x14ac:dyDescent="0.15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</row>
    <row r="303" spans="1:12" x14ac:dyDescent="0.15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</row>
    <row r="304" spans="1:12" x14ac:dyDescent="0.15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</row>
    <row r="305" spans="1:12" x14ac:dyDescent="0.15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</row>
    <row r="306" spans="1:12" x14ac:dyDescent="0.15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</row>
    <row r="307" spans="1:12" x14ac:dyDescent="0.15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</row>
    <row r="308" spans="1:12" x14ac:dyDescent="0.15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</row>
    <row r="309" spans="1:12" x14ac:dyDescent="0.15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</row>
    <row r="310" spans="1:12" x14ac:dyDescent="0.15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</row>
    <row r="311" spans="1:12" x14ac:dyDescent="0.15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</row>
    <row r="312" spans="1:12" x14ac:dyDescent="0.15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</row>
    <row r="313" spans="1:12" x14ac:dyDescent="0.15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</row>
    <row r="314" spans="1:12" x14ac:dyDescent="0.15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</row>
    <row r="315" spans="1:12" x14ac:dyDescent="0.15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</row>
    <row r="316" spans="1:12" x14ac:dyDescent="0.15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</row>
    <row r="317" spans="1:12" x14ac:dyDescent="0.15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</row>
    <row r="318" spans="1:12" x14ac:dyDescent="0.15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</row>
    <row r="319" spans="1:12" x14ac:dyDescent="0.15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</row>
    <row r="320" spans="1:12" x14ac:dyDescent="0.15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</row>
    <row r="321" spans="1:12" x14ac:dyDescent="0.15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</row>
    <row r="322" spans="1:12" x14ac:dyDescent="0.15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</row>
    <row r="323" spans="1:12" x14ac:dyDescent="0.15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</row>
    <row r="324" spans="1:12" x14ac:dyDescent="0.15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</row>
    <row r="325" spans="1:12" x14ac:dyDescent="0.15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</row>
    <row r="326" spans="1:12" x14ac:dyDescent="0.15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</row>
    <row r="327" spans="1:12" x14ac:dyDescent="0.15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</row>
    <row r="328" spans="1:12" x14ac:dyDescent="0.15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</row>
    <row r="329" spans="1:12" x14ac:dyDescent="0.15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</row>
    <row r="330" spans="1:12" x14ac:dyDescent="0.15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</row>
    <row r="331" spans="1:12" x14ac:dyDescent="0.15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</row>
    <row r="332" spans="1:12" x14ac:dyDescent="0.15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</row>
    <row r="333" spans="1:12" x14ac:dyDescent="0.15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</row>
    <row r="334" spans="1:12" x14ac:dyDescent="0.15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</row>
    <row r="335" spans="1:12" x14ac:dyDescent="0.15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</row>
    <row r="336" spans="1:12" x14ac:dyDescent="0.15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</row>
    <row r="337" spans="1:12" x14ac:dyDescent="0.15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</row>
    <row r="338" spans="1:12" x14ac:dyDescent="0.15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</row>
    <row r="339" spans="1:12" x14ac:dyDescent="0.15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</row>
    <row r="340" spans="1:12" x14ac:dyDescent="0.15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</row>
    <row r="341" spans="1:12" x14ac:dyDescent="0.15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</row>
    <row r="342" spans="1:12" x14ac:dyDescent="0.15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</row>
    <row r="343" spans="1:12" x14ac:dyDescent="0.15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</row>
    <row r="344" spans="1:12" x14ac:dyDescent="0.15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</row>
    <row r="345" spans="1:12" x14ac:dyDescent="0.15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</row>
    <row r="346" spans="1:12" x14ac:dyDescent="0.15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</row>
    <row r="347" spans="1:12" x14ac:dyDescent="0.15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</row>
    <row r="348" spans="1:12" x14ac:dyDescent="0.15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</row>
    <row r="349" spans="1:12" x14ac:dyDescent="0.15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</row>
    <row r="350" spans="1:12" x14ac:dyDescent="0.15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</row>
    <row r="351" spans="1:12" x14ac:dyDescent="0.15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</row>
    <row r="352" spans="1:12" x14ac:dyDescent="0.15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</row>
    <row r="353" spans="1:12" x14ac:dyDescent="0.15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</row>
    <row r="354" spans="1:12" x14ac:dyDescent="0.15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</row>
    <row r="355" spans="1:12" x14ac:dyDescent="0.15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</row>
    <row r="356" spans="1:12" x14ac:dyDescent="0.15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</row>
    <row r="357" spans="1:12" x14ac:dyDescent="0.15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</row>
    <row r="358" spans="1:12" x14ac:dyDescent="0.15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</row>
    <row r="359" spans="1:12" x14ac:dyDescent="0.15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</row>
    <row r="360" spans="1:12" x14ac:dyDescent="0.15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</row>
    <row r="361" spans="1:12" x14ac:dyDescent="0.15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</row>
    <row r="362" spans="1:12" x14ac:dyDescent="0.15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</row>
    <row r="363" spans="1:12" x14ac:dyDescent="0.15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</row>
    <row r="364" spans="1:12" x14ac:dyDescent="0.15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</row>
    <row r="365" spans="1:12" x14ac:dyDescent="0.15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</row>
    <row r="366" spans="1:12" x14ac:dyDescent="0.15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</row>
    <row r="367" spans="1:12" x14ac:dyDescent="0.15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</row>
    <row r="368" spans="1:12" x14ac:dyDescent="0.15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</row>
    <row r="369" spans="1:12" x14ac:dyDescent="0.15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</row>
    <row r="370" spans="1:12" x14ac:dyDescent="0.15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</row>
    <row r="371" spans="1:12" x14ac:dyDescent="0.15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</row>
    <row r="372" spans="1:12" x14ac:dyDescent="0.15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</row>
    <row r="373" spans="1:12" x14ac:dyDescent="0.15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</row>
    <row r="374" spans="1:12" x14ac:dyDescent="0.15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</row>
    <row r="375" spans="1:12" x14ac:dyDescent="0.15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</row>
    <row r="376" spans="1:12" x14ac:dyDescent="0.15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</row>
    <row r="377" spans="1:12" x14ac:dyDescent="0.15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</row>
    <row r="378" spans="1:12" x14ac:dyDescent="0.15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</row>
    <row r="379" spans="1:12" x14ac:dyDescent="0.15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</row>
    <row r="380" spans="1:12" x14ac:dyDescent="0.15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</row>
    <row r="381" spans="1:12" x14ac:dyDescent="0.15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</row>
    <row r="382" spans="1:12" x14ac:dyDescent="0.15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</row>
    <row r="383" spans="1:12" x14ac:dyDescent="0.15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</row>
    <row r="384" spans="1:12" x14ac:dyDescent="0.15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</row>
    <row r="385" spans="1:12" x14ac:dyDescent="0.15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</row>
    <row r="386" spans="1:12" x14ac:dyDescent="0.15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</row>
    <row r="387" spans="1:12" x14ac:dyDescent="0.15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</row>
    <row r="388" spans="1:12" x14ac:dyDescent="0.15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</row>
    <row r="389" spans="1:12" x14ac:dyDescent="0.15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</row>
    <row r="390" spans="1:12" x14ac:dyDescent="0.15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</row>
    <row r="391" spans="1:12" x14ac:dyDescent="0.15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</row>
    <row r="392" spans="1:12" x14ac:dyDescent="0.15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</row>
    <row r="393" spans="1:12" x14ac:dyDescent="0.15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</row>
    <row r="394" spans="1:12" x14ac:dyDescent="0.15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</row>
    <row r="395" spans="1:12" x14ac:dyDescent="0.15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</row>
    <row r="396" spans="1:12" x14ac:dyDescent="0.15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</row>
    <row r="397" spans="1:12" x14ac:dyDescent="0.15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</row>
    <row r="398" spans="1:12" x14ac:dyDescent="0.15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</row>
    <row r="399" spans="1:12" x14ac:dyDescent="0.15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</row>
    <row r="400" spans="1:12" x14ac:dyDescent="0.15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</row>
    <row r="401" spans="1:12" x14ac:dyDescent="0.15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</row>
    <row r="402" spans="1:12" x14ac:dyDescent="0.15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</row>
    <row r="403" spans="1:12" x14ac:dyDescent="0.15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</row>
    <row r="404" spans="1:12" x14ac:dyDescent="0.15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</row>
    <row r="405" spans="1:12" x14ac:dyDescent="0.15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</row>
    <row r="406" spans="1:12" x14ac:dyDescent="0.15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</row>
    <row r="407" spans="1:12" x14ac:dyDescent="0.15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</row>
    <row r="408" spans="1:12" x14ac:dyDescent="0.15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</row>
    <row r="409" spans="1:12" x14ac:dyDescent="0.15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</row>
    <row r="410" spans="1:12" x14ac:dyDescent="0.15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</row>
    <row r="411" spans="1:12" x14ac:dyDescent="0.15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</row>
    <row r="412" spans="1:12" x14ac:dyDescent="0.15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</row>
    <row r="413" spans="1:12" x14ac:dyDescent="0.15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</row>
    <row r="414" spans="1:12" x14ac:dyDescent="0.15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</row>
    <row r="415" spans="1:12" x14ac:dyDescent="0.15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</row>
    <row r="416" spans="1:12" x14ac:dyDescent="0.15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</row>
    <row r="417" spans="1:12" x14ac:dyDescent="0.15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</row>
    <row r="418" spans="1:12" x14ac:dyDescent="0.15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</row>
    <row r="419" spans="1:12" x14ac:dyDescent="0.15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</row>
    <row r="420" spans="1:12" x14ac:dyDescent="0.15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</row>
    <row r="421" spans="1:12" x14ac:dyDescent="0.15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</row>
    <row r="422" spans="1:12" x14ac:dyDescent="0.15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</row>
    <row r="423" spans="1:12" x14ac:dyDescent="0.15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</row>
    <row r="424" spans="1:12" x14ac:dyDescent="0.15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</row>
  </sheetData>
  <mergeCells count="14">
    <mergeCell ref="A12:A13"/>
    <mergeCell ref="I12:I13"/>
    <mergeCell ref="A6:A7"/>
    <mergeCell ref="I6:I7"/>
    <mergeCell ref="A8:A9"/>
    <mergeCell ref="I8:I9"/>
    <mergeCell ref="A10:A11"/>
    <mergeCell ref="I10:I11"/>
    <mergeCell ref="P1:Q1"/>
    <mergeCell ref="R1:S1"/>
    <mergeCell ref="A2:A3"/>
    <mergeCell ref="I2:I3"/>
    <mergeCell ref="A4:A5"/>
    <mergeCell ref="I4:I5"/>
  </mergeCells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Summary</vt:lpstr>
      <vt:lpstr>freq_each</vt:lpstr>
      <vt:lpstr>pic_freq_each</vt:lpstr>
      <vt:lpstr>freq_each-cds</vt:lpstr>
      <vt:lpstr>freq_each-utr</vt:lpstr>
      <vt:lpstr>freq_each-syn</vt:lpstr>
      <vt:lpstr>freq_each-nsy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2018-03-21T01:37:41Z</dcterms:created>
  <dcterms:modified xsi:type="dcterms:W3CDTF">2018-09-27T02:28:47Z</dcterms:modified>
</cp:coreProperties>
</file>