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yumh/Scripts/pars/stat/"/>
    </mc:Choice>
  </mc:AlternateContent>
  <bookViews>
    <workbookView xWindow="15060" yWindow="460" windowWidth="20560" windowHeight="22180" tabRatio="500" activeTab="1"/>
  </bookViews>
  <sheets>
    <sheet name="Summary" sheetId="1" r:id="rId1"/>
    <sheet name="freq_each" sheetId="2" r:id="rId2"/>
    <sheet name="pic_freq_each" sheetId="5" r:id="rId3"/>
    <sheet name="freq_each-cds" sheetId="6" r:id="rId4"/>
    <sheet name="freq_each-utr" sheetId="15" r:id="rId5"/>
    <sheet name="freq_each-syn" sheetId="16" r:id="rId6"/>
    <sheet name="freq_each-nsy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5" l="1"/>
  <c r="D8" i="5"/>
  <c r="C8" i="5"/>
  <c r="B8" i="5"/>
  <c r="C1" i="16"/>
  <c r="D1" i="16"/>
  <c r="C2" i="16"/>
  <c r="D2" i="16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2" i="15"/>
  <c r="D2" i="15"/>
  <c r="C3" i="15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" i="17"/>
  <c r="D1" i="17"/>
  <c r="C2" i="17"/>
  <c r="D2" i="17"/>
  <c r="C3" i="17"/>
  <c r="D3" i="17"/>
  <c r="C4" i="17"/>
  <c r="D4" i="17"/>
  <c r="C5" i="17"/>
  <c r="D5" i="17"/>
  <c r="C6" i="17"/>
  <c r="D6" i="17"/>
  <c r="C7" i="17"/>
  <c r="D7" i="17"/>
  <c r="C8" i="17"/>
  <c r="D8" i="17"/>
  <c r="C9" i="17"/>
  <c r="D9" i="17"/>
  <c r="C10" i="17"/>
  <c r="D10" i="17"/>
  <c r="C11" i="17"/>
  <c r="D11" i="17"/>
  <c r="C12" i="17"/>
  <c r="D12" i="17"/>
  <c r="C13" i="17"/>
  <c r="D13" i="17"/>
  <c r="E2" i="15"/>
  <c r="K2" i="15"/>
  <c r="F2" i="15"/>
  <c r="L2" i="15"/>
  <c r="E3" i="15"/>
  <c r="K3" i="15"/>
  <c r="F3" i="15"/>
  <c r="L3" i="15"/>
  <c r="E4" i="15"/>
  <c r="K4" i="15"/>
  <c r="F4" i="15"/>
  <c r="L4" i="15"/>
  <c r="E5" i="15"/>
  <c r="K5" i="15"/>
  <c r="F5" i="15"/>
  <c r="L5" i="15"/>
  <c r="E6" i="15"/>
  <c r="K6" i="15"/>
  <c r="F6" i="15"/>
  <c r="L6" i="15"/>
  <c r="E7" i="15"/>
  <c r="K7" i="15"/>
  <c r="F7" i="15"/>
  <c r="L7" i="15"/>
  <c r="E8" i="15"/>
  <c r="K8" i="15"/>
  <c r="F8" i="15"/>
  <c r="L8" i="15"/>
  <c r="E9" i="15"/>
  <c r="K9" i="15"/>
  <c r="F9" i="15"/>
  <c r="L9" i="15"/>
  <c r="E10" i="15"/>
  <c r="K10" i="15"/>
  <c r="F10" i="15"/>
  <c r="L10" i="15"/>
  <c r="E11" i="15"/>
  <c r="K11" i="15"/>
  <c r="F11" i="15"/>
  <c r="L11" i="15"/>
  <c r="E12" i="15"/>
  <c r="K12" i="15"/>
  <c r="F12" i="15"/>
  <c r="L12" i="15"/>
  <c r="E13" i="15"/>
  <c r="K13" i="15"/>
  <c r="F13" i="15"/>
  <c r="L13" i="15"/>
  <c r="C1" i="6"/>
  <c r="D1" i="6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R77" i="2"/>
  <c r="Q75" i="2"/>
  <c r="R75" i="2"/>
  <c r="Q77" i="2"/>
  <c r="Q79" i="2"/>
  <c r="R79" i="2"/>
  <c r="Q81" i="2"/>
  <c r="R81" i="2"/>
  <c r="Q83" i="2"/>
  <c r="R83" i="2"/>
  <c r="Q85" i="2"/>
  <c r="R85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I75" i="2"/>
  <c r="I76" i="2"/>
  <c r="I77" i="2"/>
  <c r="I78" i="2"/>
  <c r="I79" i="2"/>
  <c r="I80" i="2"/>
  <c r="H75" i="2"/>
  <c r="H76" i="2"/>
  <c r="H77" i="2"/>
  <c r="H78" i="2"/>
  <c r="H79" i="2"/>
  <c r="H80" i="2"/>
  <c r="G75" i="2"/>
  <c r="G76" i="2"/>
  <c r="G77" i="2"/>
  <c r="G78" i="2"/>
  <c r="G79" i="2"/>
  <c r="G80" i="2"/>
  <c r="F75" i="2"/>
  <c r="F76" i="2"/>
  <c r="F77" i="2"/>
  <c r="F78" i="2"/>
  <c r="F79" i="2"/>
  <c r="F80" i="2"/>
  <c r="E75" i="2"/>
  <c r="E76" i="2"/>
  <c r="E77" i="2"/>
  <c r="E78" i="2"/>
  <c r="E79" i="2"/>
  <c r="E80" i="2"/>
  <c r="D75" i="2"/>
  <c r="D76" i="2"/>
  <c r="D77" i="2"/>
  <c r="D78" i="2"/>
  <c r="D79" i="2"/>
  <c r="D80" i="2"/>
  <c r="C75" i="2"/>
  <c r="C76" i="2"/>
  <c r="C77" i="2"/>
  <c r="C78" i="2"/>
  <c r="C79" i="2"/>
  <c r="C80" i="2"/>
  <c r="B75" i="2"/>
  <c r="B76" i="2"/>
  <c r="B77" i="2"/>
  <c r="B78" i="2"/>
  <c r="B79" i="2"/>
  <c r="B80" i="2"/>
  <c r="Q51" i="2"/>
  <c r="R51" i="2"/>
  <c r="Q53" i="2"/>
  <c r="R53" i="2"/>
  <c r="Q55" i="2"/>
  <c r="R55" i="2"/>
  <c r="Q57" i="2"/>
  <c r="R57" i="2"/>
  <c r="Q59" i="2"/>
  <c r="R59" i="2"/>
  <c r="Q61" i="2"/>
  <c r="R61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I51" i="2"/>
  <c r="I52" i="2"/>
  <c r="I53" i="2"/>
  <c r="I54" i="2"/>
  <c r="I55" i="2"/>
  <c r="I56" i="2"/>
  <c r="H51" i="2"/>
  <c r="H52" i="2"/>
  <c r="H53" i="2"/>
  <c r="H54" i="2"/>
  <c r="H55" i="2"/>
  <c r="H56" i="2"/>
  <c r="G51" i="2"/>
  <c r="G52" i="2"/>
  <c r="G53" i="2"/>
  <c r="G54" i="2"/>
  <c r="G55" i="2"/>
  <c r="G56" i="2"/>
  <c r="F51" i="2"/>
  <c r="F52" i="2"/>
  <c r="F53" i="2"/>
  <c r="F54" i="2"/>
  <c r="F55" i="2"/>
  <c r="F56" i="2"/>
  <c r="E51" i="2"/>
  <c r="E52" i="2"/>
  <c r="E53" i="2"/>
  <c r="E54" i="2"/>
  <c r="E55" i="2"/>
  <c r="E56" i="2"/>
  <c r="D51" i="2"/>
  <c r="D52" i="2"/>
  <c r="D53" i="2"/>
  <c r="D54" i="2"/>
  <c r="D55" i="2"/>
  <c r="D56" i="2"/>
  <c r="C51" i="2"/>
  <c r="C52" i="2"/>
  <c r="C53" i="2"/>
  <c r="C54" i="2"/>
  <c r="C55" i="2"/>
  <c r="C56" i="2"/>
  <c r="B51" i="2"/>
  <c r="B52" i="2"/>
  <c r="B53" i="2"/>
  <c r="B54" i="2"/>
  <c r="B55" i="2"/>
  <c r="B56" i="2"/>
  <c r="Q27" i="2"/>
  <c r="R27" i="2"/>
  <c r="Q29" i="2"/>
  <c r="R29" i="2"/>
  <c r="Q31" i="2"/>
  <c r="R31" i="2"/>
  <c r="Q33" i="2"/>
  <c r="R33" i="2"/>
  <c r="Q35" i="2"/>
  <c r="R35" i="2"/>
  <c r="Q37" i="2"/>
  <c r="R37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I27" i="2"/>
  <c r="I28" i="2"/>
  <c r="I29" i="2"/>
  <c r="I30" i="2"/>
  <c r="I31" i="2"/>
  <c r="I32" i="2"/>
  <c r="H27" i="2"/>
  <c r="H28" i="2"/>
  <c r="H29" i="2"/>
  <c r="H30" i="2"/>
  <c r="H31" i="2"/>
  <c r="H32" i="2"/>
  <c r="G27" i="2"/>
  <c r="G28" i="2"/>
  <c r="G29" i="2"/>
  <c r="G30" i="2"/>
  <c r="G31" i="2"/>
  <c r="G32" i="2"/>
  <c r="F27" i="2"/>
  <c r="F28" i="2"/>
  <c r="F29" i="2"/>
  <c r="F30" i="2"/>
  <c r="F31" i="2"/>
  <c r="F32" i="2"/>
  <c r="E27" i="2"/>
  <c r="E28" i="2"/>
  <c r="E29" i="2"/>
  <c r="E30" i="2"/>
  <c r="E31" i="2"/>
  <c r="E32" i="2"/>
  <c r="D27" i="2"/>
  <c r="D28" i="2"/>
  <c r="D29" i="2"/>
  <c r="D30" i="2"/>
  <c r="D31" i="2"/>
  <c r="D32" i="2"/>
  <c r="C27" i="2"/>
  <c r="C28" i="2"/>
  <c r="C29" i="2"/>
  <c r="C30" i="2"/>
  <c r="C31" i="2"/>
  <c r="C32" i="2"/>
  <c r="B27" i="2"/>
  <c r="B28" i="2"/>
  <c r="B29" i="2"/>
  <c r="B30" i="2"/>
  <c r="B31" i="2"/>
  <c r="B32" i="2"/>
  <c r="Q3" i="2"/>
  <c r="R3" i="2"/>
  <c r="Q5" i="2"/>
  <c r="R5" i="2"/>
  <c r="Q7" i="2"/>
  <c r="R7" i="2"/>
  <c r="Q9" i="2"/>
  <c r="R9" i="2"/>
  <c r="Q11" i="2"/>
  <c r="R11" i="2"/>
  <c r="Q13" i="2"/>
  <c r="R13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I3" i="2"/>
  <c r="I4" i="2"/>
  <c r="I5" i="2"/>
  <c r="I6" i="2"/>
  <c r="I7" i="2"/>
  <c r="I8" i="2"/>
  <c r="G3" i="2"/>
  <c r="G4" i="2"/>
  <c r="G5" i="2"/>
  <c r="G6" i="2"/>
  <c r="G7" i="2"/>
  <c r="G8" i="2"/>
  <c r="H3" i="2"/>
  <c r="H4" i="2"/>
  <c r="H5" i="2"/>
  <c r="H6" i="2"/>
  <c r="H7" i="2"/>
  <c r="H8" i="2"/>
  <c r="F3" i="2"/>
  <c r="F4" i="2"/>
  <c r="F5" i="2"/>
  <c r="F6" i="2"/>
  <c r="F7" i="2"/>
  <c r="F8" i="2"/>
  <c r="E3" i="2"/>
  <c r="E4" i="2"/>
  <c r="E5" i="2"/>
  <c r="E6" i="2"/>
  <c r="E7" i="2"/>
  <c r="E8" i="2"/>
  <c r="D3" i="2"/>
  <c r="D4" i="2"/>
  <c r="D5" i="2"/>
  <c r="D6" i="2"/>
  <c r="D7" i="2"/>
  <c r="D8" i="2"/>
  <c r="C3" i="2"/>
  <c r="C4" i="2"/>
  <c r="C5" i="2"/>
  <c r="C6" i="2"/>
  <c r="C7" i="2"/>
  <c r="C8" i="2"/>
  <c r="B3" i="2"/>
  <c r="B4" i="2"/>
  <c r="B5" i="2"/>
  <c r="B6" i="2"/>
  <c r="B7" i="2"/>
  <c r="B8" i="2"/>
  <c r="C5" i="1"/>
  <c r="C6" i="1"/>
  <c r="C7" i="1"/>
  <c r="C8" i="1"/>
  <c r="C9" i="1"/>
  <c r="C10" i="1"/>
  <c r="B2" i="1"/>
  <c r="B3" i="1"/>
  <c r="B4" i="1"/>
  <c r="B5" i="1"/>
  <c r="B6" i="1"/>
  <c r="B7" i="1"/>
  <c r="B8" i="1"/>
  <c r="B9" i="1"/>
  <c r="B10" i="1"/>
  <c r="F13" i="17"/>
  <c r="L13" i="17"/>
  <c r="E13" i="17"/>
  <c r="K13" i="17"/>
  <c r="F12" i="17"/>
  <c r="L12" i="17"/>
  <c r="E12" i="17"/>
  <c r="K12" i="17"/>
  <c r="F11" i="17"/>
  <c r="L11" i="17"/>
  <c r="E11" i="17"/>
  <c r="K11" i="17"/>
  <c r="F10" i="17"/>
  <c r="L10" i="17"/>
  <c r="E10" i="17"/>
  <c r="K10" i="17"/>
  <c r="F9" i="17"/>
  <c r="L9" i="17"/>
  <c r="E9" i="17"/>
  <c r="K9" i="17"/>
  <c r="S8" i="17"/>
  <c r="R8" i="17"/>
  <c r="Q8" i="17"/>
  <c r="P8" i="17"/>
  <c r="F8" i="17"/>
  <c r="L8" i="17"/>
  <c r="E8" i="17"/>
  <c r="K8" i="17"/>
  <c r="S7" i="17"/>
  <c r="R7" i="17"/>
  <c r="Q7" i="17"/>
  <c r="P7" i="17"/>
  <c r="F7" i="17"/>
  <c r="L7" i="17"/>
  <c r="E7" i="17"/>
  <c r="K7" i="17"/>
  <c r="S6" i="17"/>
  <c r="R6" i="17"/>
  <c r="Q6" i="17"/>
  <c r="P6" i="17"/>
  <c r="F6" i="17"/>
  <c r="L6" i="17"/>
  <c r="E6" i="17"/>
  <c r="K6" i="17"/>
  <c r="S5" i="17"/>
  <c r="R5" i="17"/>
  <c r="Q5" i="17"/>
  <c r="P5" i="17"/>
  <c r="F5" i="17"/>
  <c r="L5" i="17"/>
  <c r="E5" i="17"/>
  <c r="K5" i="17"/>
  <c r="S4" i="17"/>
  <c r="F4" i="17"/>
  <c r="L4" i="17"/>
  <c r="R4" i="17"/>
  <c r="Q4" i="17"/>
  <c r="E4" i="17"/>
  <c r="K4" i="17"/>
  <c r="P4" i="17"/>
  <c r="F3" i="17"/>
  <c r="L3" i="17"/>
  <c r="S3" i="17"/>
  <c r="F2" i="17"/>
  <c r="L2" i="17"/>
  <c r="R3" i="17"/>
  <c r="E3" i="17"/>
  <c r="K3" i="17"/>
  <c r="Q3" i="17"/>
  <c r="E2" i="17"/>
  <c r="K2" i="17"/>
  <c r="P3" i="17"/>
  <c r="F13" i="16"/>
  <c r="L13" i="16"/>
  <c r="E13" i="16"/>
  <c r="K13" i="16"/>
  <c r="F12" i="16"/>
  <c r="L12" i="16"/>
  <c r="E12" i="16"/>
  <c r="K12" i="16"/>
  <c r="F11" i="16"/>
  <c r="L11" i="16"/>
  <c r="E11" i="16"/>
  <c r="K11" i="16"/>
  <c r="F10" i="16"/>
  <c r="L10" i="16"/>
  <c r="E10" i="16"/>
  <c r="K10" i="16"/>
  <c r="F9" i="16"/>
  <c r="L9" i="16"/>
  <c r="E9" i="16"/>
  <c r="K9" i="16"/>
  <c r="S8" i="16"/>
  <c r="R8" i="16"/>
  <c r="Q8" i="16"/>
  <c r="P8" i="16"/>
  <c r="F8" i="16"/>
  <c r="L8" i="16"/>
  <c r="E8" i="16"/>
  <c r="K8" i="16"/>
  <c r="S7" i="16"/>
  <c r="R7" i="16"/>
  <c r="Q7" i="16"/>
  <c r="P7" i="16"/>
  <c r="F7" i="16"/>
  <c r="L7" i="16"/>
  <c r="E7" i="16"/>
  <c r="K7" i="16"/>
  <c r="S6" i="16"/>
  <c r="R6" i="16"/>
  <c r="Q6" i="16"/>
  <c r="P6" i="16"/>
  <c r="F6" i="16"/>
  <c r="L6" i="16"/>
  <c r="E6" i="16"/>
  <c r="K6" i="16"/>
  <c r="S5" i="16"/>
  <c r="R5" i="16"/>
  <c r="Q5" i="16"/>
  <c r="P5" i="16"/>
  <c r="F5" i="16"/>
  <c r="L5" i="16"/>
  <c r="E5" i="16"/>
  <c r="K5" i="16"/>
  <c r="S4" i="16"/>
  <c r="F4" i="16"/>
  <c r="L4" i="16"/>
  <c r="R4" i="16"/>
  <c r="Q4" i="16"/>
  <c r="E4" i="16"/>
  <c r="K4" i="16"/>
  <c r="P4" i="16"/>
  <c r="F3" i="16"/>
  <c r="L3" i="16"/>
  <c r="S3" i="16"/>
  <c r="F2" i="16"/>
  <c r="L2" i="16"/>
  <c r="R3" i="16"/>
  <c r="E3" i="16"/>
  <c r="K3" i="16"/>
  <c r="Q3" i="16"/>
  <c r="E2" i="16"/>
  <c r="K2" i="16"/>
  <c r="P3" i="16"/>
  <c r="S8" i="15"/>
  <c r="R8" i="15"/>
  <c r="Q8" i="15"/>
  <c r="P8" i="15"/>
  <c r="S7" i="15"/>
  <c r="R7" i="15"/>
  <c r="Q7" i="15"/>
  <c r="P7" i="15"/>
  <c r="S6" i="15"/>
  <c r="R6" i="15"/>
  <c r="Q6" i="15"/>
  <c r="P6" i="15"/>
  <c r="S5" i="15"/>
  <c r="R5" i="15"/>
  <c r="Q5" i="15"/>
  <c r="P5" i="15"/>
  <c r="S4" i="15"/>
  <c r="R4" i="15"/>
  <c r="Q4" i="15"/>
  <c r="P4" i="15"/>
  <c r="S3" i="15"/>
  <c r="R3" i="15"/>
  <c r="Q3" i="15"/>
  <c r="P3" i="15"/>
  <c r="D1" i="15"/>
  <c r="C1" i="15"/>
  <c r="E2" i="6"/>
  <c r="K2" i="6"/>
  <c r="F2" i="6"/>
  <c r="L2" i="6"/>
  <c r="E3" i="6"/>
  <c r="K3" i="6"/>
  <c r="F3" i="6"/>
  <c r="L3" i="6"/>
  <c r="E4" i="6"/>
  <c r="K4" i="6"/>
  <c r="F4" i="6"/>
  <c r="L4" i="6"/>
  <c r="E5" i="6"/>
  <c r="K5" i="6"/>
  <c r="F5" i="6"/>
  <c r="L5" i="6"/>
  <c r="E6" i="6"/>
  <c r="K6" i="6"/>
  <c r="F6" i="6"/>
  <c r="L6" i="6"/>
  <c r="E7" i="6"/>
  <c r="K7" i="6"/>
  <c r="F7" i="6"/>
  <c r="L7" i="6"/>
  <c r="E8" i="6"/>
  <c r="K8" i="6"/>
  <c r="F8" i="6"/>
  <c r="L8" i="6"/>
  <c r="E9" i="6"/>
  <c r="K9" i="6"/>
  <c r="F9" i="6"/>
  <c r="L9" i="6"/>
  <c r="E10" i="6"/>
  <c r="K10" i="6"/>
  <c r="F10" i="6"/>
  <c r="L10" i="6"/>
  <c r="E11" i="6"/>
  <c r="K11" i="6"/>
  <c r="F11" i="6"/>
  <c r="L11" i="6"/>
  <c r="E12" i="6"/>
  <c r="K12" i="6"/>
  <c r="F12" i="6"/>
  <c r="L12" i="6"/>
  <c r="E13" i="6"/>
  <c r="K13" i="6"/>
  <c r="F13" i="6"/>
  <c r="L13" i="6"/>
  <c r="F81" i="2"/>
  <c r="F85" i="2"/>
  <c r="Z2" i="5"/>
  <c r="G81" i="2"/>
  <c r="G85" i="2"/>
  <c r="AA2" i="5"/>
  <c r="H81" i="2"/>
  <c r="H85" i="2"/>
  <c r="AB2" i="5"/>
  <c r="I81" i="2"/>
  <c r="I85" i="2"/>
  <c r="AC2" i="5"/>
  <c r="F86" i="2"/>
  <c r="Z3" i="5"/>
  <c r="G86" i="2"/>
  <c r="AA3" i="5"/>
  <c r="H86" i="2"/>
  <c r="AB3" i="5"/>
  <c r="I86" i="2"/>
  <c r="AC3" i="5"/>
  <c r="F87" i="2"/>
  <c r="Z4" i="5"/>
  <c r="G87" i="2"/>
  <c r="AA4" i="5"/>
  <c r="H87" i="2"/>
  <c r="AB4" i="5"/>
  <c r="I87" i="2"/>
  <c r="AC4" i="5"/>
  <c r="F88" i="2"/>
  <c r="Z5" i="5"/>
  <c r="G88" i="2"/>
  <c r="AA5" i="5"/>
  <c r="H88" i="2"/>
  <c r="AB5" i="5"/>
  <c r="I88" i="2"/>
  <c r="AC5" i="5"/>
  <c r="F89" i="2"/>
  <c r="Z6" i="5"/>
  <c r="G89" i="2"/>
  <c r="AA6" i="5"/>
  <c r="H89" i="2"/>
  <c r="AB6" i="5"/>
  <c r="I89" i="2"/>
  <c r="AC6" i="5"/>
  <c r="F90" i="2"/>
  <c r="Z7" i="5"/>
  <c r="G90" i="2"/>
  <c r="AA7" i="5"/>
  <c r="H90" i="2"/>
  <c r="AB7" i="5"/>
  <c r="I90" i="2"/>
  <c r="AC7" i="5"/>
  <c r="F57" i="2"/>
  <c r="F61" i="2"/>
  <c r="R2" i="5"/>
  <c r="G57" i="2"/>
  <c r="G61" i="2"/>
  <c r="S2" i="5"/>
  <c r="H57" i="2"/>
  <c r="H61" i="2"/>
  <c r="T2" i="5"/>
  <c r="I57" i="2"/>
  <c r="I61" i="2"/>
  <c r="U2" i="5"/>
  <c r="F62" i="2"/>
  <c r="R3" i="5"/>
  <c r="G62" i="2"/>
  <c r="S3" i="5"/>
  <c r="H62" i="2"/>
  <c r="T3" i="5"/>
  <c r="I62" i="2"/>
  <c r="U3" i="5"/>
  <c r="F63" i="2"/>
  <c r="R4" i="5"/>
  <c r="G63" i="2"/>
  <c r="S4" i="5"/>
  <c r="H63" i="2"/>
  <c r="T4" i="5"/>
  <c r="I63" i="2"/>
  <c r="U4" i="5"/>
  <c r="F64" i="2"/>
  <c r="R5" i="5"/>
  <c r="G64" i="2"/>
  <c r="S5" i="5"/>
  <c r="H64" i="2"/>
  <c r="T5" i="5"/>
  <c r="I64" i="2"/>
  <c r="U5" i="5"/>
  <c r="F65" i="2"/>
  <c r="R6" i="5"/>
  <c r="G65" i="2"/>
  <c r="S6" i="5"/>
  <c r="H65" i="2"/>
  <c r="T6" i="5"/>
  <c r="I65" i="2"/>
  <c r="U6" i="5"/>
  <c r="F66" i="2"/>
  <c r="R7" i="5"/>
  <c r="G66" i="2"/>
  <c r="S7" i="5"/>
  <c r="H66" i="2"/>
  <c r="T7" i="5"/>
  <c r="I66" i="2"/>
  <c r="U7" i="5"/>
  <c r="F33" i="2"/>
  <c r="F37" i="2"/>
  <c r="J2" i="5"/>
  <c r="G33" i="2"/>
  <c r="G37" i="2"/>
  <c r="K2" i="5"/>
  <c r="H33" i="2"/>
  <c r="H37" i="2"/>
  <c r="L2" i="5"/>
  <c r="I33" i="2"/>
  <c r="I37" i="2"/>
  <c r="M2" i="5"/>
  <c r="F38" i="2"/>
  <c r="J3" i="5"/>
  <c r="G38" i="2"/>
  <c r="K3" i="5"/>
  <c r="H38" i="2"/>
  <c r="L3" i="5"/>
  <c r="I38" i="2"/>
  <c r="M3" i="5"/>
  <c r="F39" i="2"/>
  <c r="J4" i="5"/>
  <c r="G39" i="2"/>
  <c r="K4" i="5"/>
  <c r="H39" i="2"/>
  <c r="L4" i="5"/>
  <c r="I39" i="2"/>
  <c r="M4" i="5"/>
  <c r="F40" i="2"/>
  <c r="J5" i="5"/>
  <c r="G40" i="2"/>
  <c r="K5" i="5"/>
  <c r="H40" i="2"/>
  <c r="L5" i="5"/>
  <c r="I40" i="2"/>
  <c r="M5" i="5"/>
  <c r="F41" i="2"/>
  <c r="J6" i="5"/>
  <c r="G41" i="2"/>
  <c r="K6" i="5"/>
  <c r="H41" i="2"/>
  <c r="L6" i="5"/>
  <c r="I41" i="2"/>
  <c r="M6" i="5"/>
  <c r="F42" i="2"/>
  <c r="J7" i="5"/>
  <c r="G42" i="2"/>
  <c r="K7" i="5"/>
  <c r="H42" i="2"/>
  <c r="L7" i="5"/>
  <c r="I42" i="2"/>
  <c r="M7" i="5"/>
  <c r="F9" i="2"/>
  <c r="F13" i="2"/>
  <c r="B2" i="5"/>
  <c r="G9" i="2"/>
  <c r="G13" i="2"/>
  <c r="C2" i="5"/>
  <c r="H9" i="2"/>
  <c r="H13" i="2"/>
  <c r="D2" i="5"/>
  <c r="I9" i="2"/>
  <c r="I13" i="2"/>
  <c r="E2" i="5"/>
  <c r="F14" i="2"/>
  <c r="B3" i="5"/>
  <c r="G14" i="2"/>
  <c r="C3" i="5"/>
  <c r="H14" i="2"/>
  <c r="D3" i="5"/>
  <c r="I14" i="2"/>
  <c r="E3" i="5"/>
  <c r="F15" i="2"/>
  <c r="B4" i="5"/>
  <c r="G15" i="2"/>
  <c r="C4" i="5"/>
  <c r="H15" i="2"/>
  <c r="D4" i="5"/>
  <c r="I15" i="2"/>
  <c r="E4" i="5"/>
  <c r="F16" i="2"/>
  <c r="B5" i="5"/>
  <c r="G16" i="2"/>
  <c r="C5" i="5"/>
  <c r="H16" i="2"/>
  <c r="D5" i="5"/>
  <c r="I16" i="2"/>
  <c r="E5" i="5"/>
  <c r="F17" i="2"/>
  <c r="B6" i="5"/>
  <c r="G17" i="2"/>
  <c r="C6" i="5"/>
  <c r="H17" i="2"/>
  <c r="D6" i="5"/>
  <c r="I17" i="2"/>
  <c r="E6" i="5"/>
  <c r="F18" i="2"/>
  <c r="B7" i="5"/>
  <c r="G18" i="2"/>
  <c r="C7" i="5"/>
  <c r="H18" i="2"/>
  <c r="D7" i="5"/>
  <c r="I18" i="2"/>
  <c r="E7" i="5"/>
  <c r="P86" i="2"/>
  <c r="P85" i="2"/>
  <c r="P84" i="2"/>
  <c r="P83" i="2"/>
  <c r="P82" i="2"/>
  <c r="P81" i="2"/>
  <c r="P80" i="2"/>
  <c r="P79" i="2"/>
  <c r="P78" i="2"/>
  <c r="P77" i="2"/>
  <c r="P76" i="2"/>
  <c r="P75" i="2"/>
  <c r="P62" i="2"/>
  <c r="P61" i="2"/>
  <c r="P60" i="2"/>
  <c r="P59" i="2"/>
  <c r="P58" i="2"/>
  <c r="P57" i="2"/>
  <c r="P56" i="2"/>
  <c r="P55" i="2"/>
  <c r="P54" i="2"/>
  <c r="P53" i="2"/>
  <c r="P52" i="2"/>
  <c r="P51" i="2"/>
  <c r="P38" i="2"/>
  <c r="P37" i="2"/>
  <c r="P36" i="2"/>
  <c r="P35" i="2"/>
  <c r="P34" i="2"/>
  <c r="P33" i="2"/>
  <c r="P32" i="2"/>
  <c r="P31" i="2"/>
  <c r="P30" i="2"/>
  <c r="P29" i="2"/>
  <c r="P28" i="2"/>
  <c r="P27" i="2"/>
  <c r="D81" i="2"/>
  <c r="D86" i="2"/>
  <c r="E81" i="2"/>
  <c r="E86" i="2"/>
  <c r="D87" i="2"/>
  <c r="E87" i="2"/>
  <c r="D88" i="2"/>
  <c r="E88" i="2"/>
  <c r="D89" i="2"/>
  <c r="E89" i="2"/>
  <c r="D90" i="2"/>
  <c r="E90" i="2"/>
  <c r="E85" i="2"/>
  <c r="D85" i="2"/>
  <c r="D57" i="2"/>
  <c r="D62" i="2"/>
  <c r="E57" i="2"/>
  <c r="E62" i="2"/>
  <c r="D63" i="2"/>
  <c r="E63" i="2"/>
  <c r="D64" i="2"/>
  <c r="E64" i="2"/>
  <c r="D65" i="2"/>
  <c r="E65" i="2"/>
  <c r="D66" i="2"/>
  <c r="E66" i="2"/>
  <c r="E61" i="2"/>
  <c r="D61" i="2"/>
  <c r="D33" i="2"/>
  <c r="D38" i="2"/>
  <c r="E33" i="2"/>
  <c r="E38" i="2"/>
  <c r="D39" i="2"/>
  <c r="E39" i="2"/>
  <c r="D40" i="2"/>
  <c r="E40" i="2"/>
  <c r="D41" i="2"/>
  <c r="E41" i="2"/>
  <c r="D42" i="2"/>
  <c r="E42" i="2"/>
  <c r="E37" i="2"/>
  <c r="D37" i="2"/>
  <c r="E9" i="2"/>
  <c r="D9" i="2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R3" i="6"/>
  <c r="Q3" i="6"/>
  <c r="S3" i="6"/>
  <c r="P3" i="6"/>
  <c r="P5" i="6"/>
  <c r="P4" i="6"/>
  <c r="P6" i="6"/>
  <c r="P7" i="6"/>
  <c r="P8" i="6"/>
  <c r="P4" i="2"/>
  <c r="P5" i="2"/>
  <c r="P6" i="2"/>
  <c r="P7" i="2"/>
  <c r="P8" i="2"/>
  <c r="P9" i="2"/>
  <c r="P10" i="2"/>
  <c r="P11" i="2"/>
  <c r="P12" i="2"/>
  <c r="P13" i="2"/>
  <c r="P14" i="2"/>
  <c r="P3" i="2"/>
  <c r="D13" i="2"/>
  <c r="E13" i="2"/>
  <c r="D14" i="2"/>
  <c r="E14" i="2"/>
  <c r="D15" i="2"/>
  <c r="E15" i="2"/>
  <c r="D16" i="2"/>
  <c r="E16" i="2"/>
  <c r="D17" i="2"/>
  <c r="E17" i="2"/>
  <c r="D18" i="2"/>
  <c r="E18" i="2"/>
</calcChain>
</file>

<file path=xl/sharedStrings.xml><?xml version="1.0" encoding="utf-8"?>
<sst xmlns="http://schemas.openxmlformats.org/spreadsheetml/2006/main" count="345" uniqueCount="59">
  <si>
    <t>name</t>
  </si>
  <si>
    <t>all</t>
  </si>
  <si>
    <t>PARS_transcripts</t>
  </si>
  <si>
    <t>PARS_mRNA</t>
  </si>
  <si>
    <t>PARS_mRNA_non_complex</t>
  </si>
  <si>
    <t>SNPs</t>
  </si>
  <si>
    <t>gene</t>
  </si>
  <si>
    <t>gene</t>
    <phoneticPr fontId="1" type="noConversion"/>
  </si>
  <si>
    <t>stem_SNPs</t>
    <phoneticPr fontId="1" type="noConversion"/>
  </si>
  <si>
    <t>structure</t>
  </si>
  <si>
    <t>p-value</t>
  </si>
  <si>
    <t>stem</t>
  </si>
  <si>
    <t>loop</t>
  </si>
  <si>
    <t>freq</t>
    <phoneticPr fontId="1" type="noConversion"/>
  </si>
  <si>
    <t>stem_AT-GC_SNPs</t>
    <phoneticPr fontId="1" type="noConversion"/>
  </si>
  <si>
    <t>loop_AT-GC_SNPs</t>
    <phoneticPr fontId="1" type="noConversion"/>
  </si>
  <si>
    <t>GC-AT</t>
    <phoneticPr fontId="1" type="noConversion"/>
  </si>
  <si>
    <t>AT-GC</t>
    <phoneticPr fontId="1" type="noConversion"/>
  </si>
  <si>
    <t>AT-GC_ratio</t>
    <phoneticPr fontId="1" type="noConversion"/>
  </si>
  <si>
    <t>loop_SNPs</t>
    <phoneticPr fontId="1" type="noConversion"/>
  </si>
  <si>
    <t>freq</t>
    <phoneticPr fontId="1" type="noConversion"/>
  </si>
  <si>
    <t>stem_GC-AT_SNPs</t>
    <phoneticPr fontId="1" type="noConversion"/>
  </si>
  <si>
    <t>loop_GC-AT_SNPs</t>
    <phoneticPr fontId="1" type="noConversion"/>
  </si>
  <si>
    <t>intergenic</t>
  </si>
  <si>
    <t>X2</t>
    <phoneticPr fontId="1" type="noConversion"/>
  </si>
  <si>
    <t>loop_SNPs</t>
    <phoneticPr fontId="1" type="noConversion"/>
  </si>
  <si>
    <t>stem_AT-GC_SNPs</t>
    <phoneticPr fontId="1" type="noConversion"/>
  </si>
  <si>
    <t>GC-AT ratio</t>
    <phoneticPr fontId="1" type="noConversion"/>
  </si>
  <si>
    <t>neutral</t>
    <phoneticPr fontId="1" type="noConversion"/>
  </si>
  <si>
    <t>stem G/C→A/T</t>
    <phoneticPr fontId="1" type="noConversion"/>
  </si>
  <si>
    <t>loop A/T→G/C</t>
    <phoneticPr fontId="1" type="noConversion"/>
  </si>
  <si>
    <t>stem A/T→G/C</t>
    <phoneticPr fontId="1" type="noConversion"/>
  </si>
  <si>
    <t>loop G/C→A/T</t>
    <phoneticPr fontId="1" type="noConversion"/>
  </si>
  <si>
    <t>AT_GC_ratio</t>
    <phoneticPr fontId="1" type="noConversion"/>
  </si>
  <si>
    <t>GC_AT_ratio</t>
    <phoneticPr fontId="1" type="noConversion"/>
  </si>
  <si>
    <t>AT_GC_ratio</t>
  </si>
  <si>
    <t>stem</t>
    <phoneticPr fontId="1" type="noConversion"/>
  </si>
  <si>
    <t>cds</t>
    <phoneticPr fontId="1" type="noConversion"/>
  </si>
  <si>
    <t>syn</t>
    <phoneticPr fontId="1" type="noConversion"/>
  </si>
  <si>
    <t>utr</t>
    <phoneticPr fontId="1" type="noConversion"/>
  </si>
  <si>
    <t>nsy</t>
    <phoneticPr fontId="1" type="noConversion"/>
  </si>
  <si>
    <t>sum</t>
    <phoneticPr fontId="1" type="noConversion"/>
  </si>
  <si>
    <t>freq</t>
    <phoneticPr fontId="1" type="noConversion"/>
  </si>
  <si>
    <t>utr</t>
    <phoneticPr fontId="1" type="noConversion"/>
  </si>
  <si>
    <t>syn</t>
    <phoneticPr fontId="1" type="noConversion"/>
  </si>
  <si>
    <t>nsy</t>
    <phoneticPr fontId="1" type="noConversion"/>
  </si>
  <si>
    <t>cds</t>
    <phoneticPr fontId="1" type="noConversion"/>
  </si>
  <si>
    <t>PARS_cds</t>
  </si>
  <si>
    <t>PARS_utr</t>
  </si>
  <si>
    <t>PARS_syn</t>
  </si>
  <si>
    <t>PARS_nsy</t>
  </si>
  <si>
    <t>GC_AT_ratio</t>
    <phoneticPr fontId="1" type="noConversion"/>
  </si>
  <si>
    <t>stem</t>
    <phoneticPr fontId="1" type="noConversion"/>
  </si>
  <si>
    <t>loop</t>
    <phoneticPr fontId="1" type="noConversion"/>
  </si>
  <si>
    <t>stem</t>
    <phoneticPr fontId="1" type="noConversion"/>
  </si>
  <si>
    <t>loop</t>
    <phoneticPr fontId="1" type="noConversion"/>
  </si>
  <si>
    <t>AT→GC ratio</t>
    <phoneticPr fontId="1" type="noConversion"/>
  </si>
  <si>
    <t>GC→AT ratio</t>
    <phoneticPr fontId="1" type="noConversion"/>
  </si>
  <si>
    <t>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</si>
</sst>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_);[Red]\(0.0000\)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6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</cellStyles>
  <dxfs count="0"/>
  <tableStyles count="0" defaultTableStyle="TableStyleMedium9" defaultPivotStyle="PivotStyleMedium7"/>
  <colors>
    <mruColors>
      <color rgb="FFFFC002"/>
      <color rgb="FFFF2F92"/>
      <color rgb="FF997300"/>
      <color rgb="FF5B9BD5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4" Type="http://schemas.openxmlformats.org/officeDocument/2006/relationships/externalLink" Target="externalLinks/externalLink7.xml"/><Relationship Id="rId15" Type="http://schemas.openxmlformats.org/officeDocument/2006/relationships/externalLink" Target="externalLinks/externalLink8.xml"/><Relationship Id="rId16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1.xml"/><Relationship Id="rId19" Type="http://schemas.openxmlformats.org/officeDocument/2006/relationships/externalLink" Target="externalLinks/externalLink12.xml"/><Relationship Id="rId50" Type="http://schemas.openxmlformats.org/officeDocument/2006/relationships/theme" Target="theme/theme1.xml"/><Relationship Id="rId51" Type="http://schemas.openxmlformats.org/officeDocument/2006/relationships/styles" Target="styles.xml"/><Relationship Id="rId52" Type="http://schemas.openxmlformats.org/officeDocument/2006/relationships/sharedStrings" Target="sharedStrings.xml"/><Relationship Id="rId53" Type="http://schemas.openxmlformats.org/officeDocument/2006/relationships/calcChain" Target="calcChain.xml"/><Relationship Id="rId40" Type="http://schemas.openxmlformats.org/officeDocument/2006/relationships/externalLink" Target="externalLinks/externalLink33.xml"/><Relationship Id="rId41" Type="http://schemas.openxmlformats.org/officeDocument/2006/relationships/externalLink" Target="externalLinks/externalLink34.xml"/><Relationship Id="rId42" Type="http://schemas.openxmlformats.org/officeDocument/2006/relationships/externalLink" Target="externalLinks/externalLink35.xml"/><Relationship Id="rId43" Type="http://schemas.openxmlformats.org/officeDocument/2006/relationships/externalLink" Target="externalLinks/externalLink36.xml"/><Relationship Id="rId44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38.xml"/><Relationship Id="rId46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1.xml"/><Relationship Id="rId49" Type="http://schemas.openxmlformats.org/officeDocument/2006/relationships/externalLink" Target="externalLinks/externalLink4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30" Type="http://schemas.openxmlformats.org/officeDocument/2006/relationships/externalLink" Target="externalLinks/externalLink23.xml"/><Relationship Id="rId31" Type="http://schemas.openxmlformats.org/officeDocument/2006/relationships/externalLink" Target="externalLinks/externalLink24.xml"/><Relationship Id="rId32" Type="http://schemas.openxmlformats.org/officeDocument/2006/relationships/externalLink" Target="externalLinks/externalLink25.xml"/><Relationship Id="rId33" Type="http://schemas.openxmlformats.org/officeDocument/2006/relationships/externalLink" Target="externalLinks/externalLink26.xml"/><Relationship Id="rId34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28.xml"/><Relationship Id="rId36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1.xml"/><Relationship Id="rId39" Type="http://schemas.openxmlformats.org/officeDocument/2006/relationships/externalLink" Target="externalLinks/externalLink32.xml"/><Relationship Id="rId20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14.xml"/><Relationship Id="rId22" Type="http://schemas.openxmlformats.org/officeDocument/2006/relationships/externalLink" Target="externalLinks/externalLink15.xml"/><Relationship Id="rId23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7.xml"/><Relationship Id="rId25" Type="http://schemas.openxmlformats.org/officeDocument/2006/relationships/externalLink" Target="externalLinks/externalLink18.xml"/><Relationship Id="rId26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1.xml"/><Relationship Id="rId29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3.xml"/><Relationship Id="rId11" Type="http://schemas.openxmlformats.org/officeDocument/2006/relationships/externalLink" Target="externalLinks/externalLink4.xml"/><Relationship Id="rId12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pic_freq_each!$J$1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pic_freq_each!$J$2:$J$7</c:f>
              <c:numCache>
                <c:formatCode>General</c:formatCode>
                <c:ptCount val="6"/>
                <c:pt idx="0">
                  <c:v>0.426005747126437</c:v>
                </c:pt>
                <c:pt idx="1">
                  <c:v>0.246408045977011</c:v>
                </c:pt>
                <c:pt idx="2">
                  <c:v>0.0589080459770115</c:v>
                </c:pt>
                <c:pt idx="3">
                  <c:v>0.0502873563218391</c:v>
                </c:pt>
                <c:pt idx="4">
                  <c:v>0.0876436781609195</c:v>
                </c:pt>
                <c:pt idx="5">
                  <c:v>0.130747126436782</c:v>
                </c:pt>
              </c:numCache>
            </c:numRef>
          </c:val>
        </c:ser>
        <c:ser>
          <c:idx val="1"/>
          <c:order val="1"/>
          <c:tx>
            <c:strRef>
              <c:f>pic_freq_each!$K$1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pic_freq_each!$K$2:$K$7</c:f>
              <c:numCache>
                <c:formatCode>General</c:formatCode>
                <c:ptCount val="6"/>
                <c:pt idx="0">
                  <c:v>0.486906710310966</c:v>
                </c:pt>
                <c:pt idx="1">
                  <c:v>0.23240589198036</c:v>
                </c:pt>
                <c:pt idx="2">
                  <c:v>0.0613747954173486</c:v>
                </c:pt>
                <c:pt idx="3">
                  <c:v>0.0490998363338789</c:v>
                </c:pt>
                <c:pt idx="4">
                  <c:v>0.0695581014729951</c:v>
                </c:pt>
                <c:pt idx="5">
                  <c:v>0.100654664484452</c:v>
                </c:pt>
              </c:numCache>
            </c:numRef>
          </c:val>
        </c:ser>
        <c:ser>
          <c:idx val="2"/>
          <c:order val="2"/>
          <c:tx>
            <c:strRef>
              <c:f>pic_freq_each!$L$1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pic_freq_each!$L$2:$L$7</c:f>
              <c:numCache>
                <c:formatCode>General</c:formatCode>
                <c:ptCount val="6"/>
                <c:pt idx="0">
                  <c:v>0.532523850823938</c:v>
                </c:pt>
                <c:pt idx="1">
                  <c:v>0.225498699045967</c:v>
                </c:pt>
                <c:pt idx="2">
                  <c:v>0.0581092801387684</c:v>
                </c:pt>
                <c:pt idx="3">
                  <c:v>0.0355594102341717</c:v>
                </c:pt>
                <c:pt idx="4">
                  <c:v>0.0572419774501301</c:v>
                </c:pt>
                <c:pt idx="5">
                  <c:v>0.0910667823070251</c:v>
                </c:pt>
              </c:numCache>
            </c:numRef>
          </c:val>
        </c:ser>
        <c:ser>
          <c:idx val="3"/>
          <c:order val="3"/>
          <c:tx>
            <c:strRef>
              <c:f>pic_freq_each!$M$1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pic_freq_each!$M$2:$M$7</c:f>
              <c:numCache>
                <c:formatCode>General</c:formatCode>
                <c:ptCount val="6"/>
                <c:pt idx="0">
                  <c:v>0.45748502994012</c:v>
                </c:pt>
                <c:pt idx="1">
                  <c:v>0.247904191616766</c:v>
                </c:pt>
                <c:pt idx="2">
                  <c:v>0.0694610778443114</c:v>
                </c:pt>
                <c:pt idx="3">
                  <c:v>0.0419161676646706</c:v>
                </c:pt>
                <c:pt idx="4">
                  <c:v>0.0706586826347305</c:v>
                </c:pt>
                <c:pt idx="5">
                  <c:v>0.112574850299401</c:v>
                </c:pt>
              </c:numCache>
            </c:numRef>
          </c:val>
        </c:ser>
        <c:ser>
          <c:idx val="4"/>
          <c:order val="4"/>
          <c:tx>
            <c:strRef>
              <c:f>pic_freq_each!$N$1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pic_freq_each!$N$2:$N$7</c:f>
              <c:numCache>
                <c:formatCode>General</c:formatCode>
                <c:ptCount val="6"/>
                <c:pt idx="0">
                  <c:v>0.4082</c:v>
                </c:pt>
                <c:pt idx="1">
                  <c:v>0.2041</c:v>
                </c:pt>
                <c:pt idx="2">
                  <c:v>0.1361</c:v>
                </c:pt>
                <c:pt idx="3">
                  <c:v>0.102</c:v>
                </c:pt>
                <c:pt idx="4">
                  <c:v>0.0816</c:v>
                </c:pt>
                <c:pt idx="5">
                  <c:v>0.068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15437184"/>
        <c:axId val="-1031418992"/>
      </c:barChart>
      <c:catAx>
        <c:axId val="-10154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031418992"/>
        <c:crosses val="autoZero"/>
        <c:auto val="1"/>
        <c:lblAlgn val="ctr"/>
        <c:lblOffset val="100"/>
        <c:noMultiLvlLbl val="0"/>
      </c:catAx>
      <c:valAx>
        <c:axId val="-103141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0154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'freq_each-syn'!$R$2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-0.81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0.0508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'freq_each-syn'!$R$3:$R$8</c:f>
              <c:numCache>
                <c:formatCode>General</c:formatCode>
                <c:ptCount val="6"/>
                <c:pt idx="0">
                  <c:v>0.618811881188119</c:v>
                </c:pt>
                <c:pt idx="1">
                  <c:v>0.594472134118713</c:v>
                </c:pt>
                <c:pt idx="2">
                  <c:v>0.598757763975155</c:v>
                </c:pt>
                <c:pt idx="3">
                  <c:v>0.604229607250755</c:v>
                </c:pt>
                <c:pt idx="4">
                  <c:v>0.592061742006615</c:v>
                </c:pt>
                <c:pt idx="5">
                  <c:v>0.539315448658649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'freq_each-syn'!$S$2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0.81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0.0508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'freq_each-syn'!$S$3:$S$8</c:f>
              <c:numCache>
                <c:formatCode>General</c:formatCode>
                <c:ptCount val="6"/>
                <c:pt idx="0">
                  <c:v>0.381188118811881</c:v>
                </c:pt>
                <c:pt idx="1">
                  <c:v>0.405527865881287</c:v>
                </c:pt>
                <c:pt idx="2">
                  <c:v>0.401242236024845</c:v>
                </c:pt>
                <c:pt idx="3">
                  <c:v>0.395770392749245</c:v>
                </c:pt>
                <c:pt idx="4">
                  <c:v>0.407938257993385</c:v>
                </c:pt>
                <c:pt idx="5">
                  <c:v>0.460684551341351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92208"/>
        <c:axId val="-992405920"/>
      </c:scatterChart>
      <c:valAx>
        <c:axId val="-2127192208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92405920"/>
        <c:crosses val="autoZero"/>
        <c:crossBetween val="midCat"/>
        <c:majorUnit val="1.0"/>
      </c:valAx>
      <c:valAx>
        <c:axId val="-99240592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27192208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'freq_each-nsy'!$P$2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</a:t>
                    </a:r>
                    <a:r>
                      <a:rPr lang="en-US" altLang="zh-CN" sz="1200" baseline="0"/>
                      <a:t>0.43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0.3980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'freq_each-nsy'!$P$3:$P$8</c:f>
              <c:numCache>
                <c:formatCode>General</c:formatCode>
                <c:ptCount val="6"/>
                <c:pt idx="0">
                  <c:v>0.525674960296453</c:v>
                </c:pt>
                <c:pt idx="1">
                  <c:v>0.568720379146919</c:v>
                </c:pt>
                <c:pt idx="2">
                  <c:v>0.657142857142857</c:v>
                </c:pt>
                <c:pt idx="3">
                  <c:v>0.514018691588785</c:v>
                </c:pt>
                <c:pt idx="4">
                  <c:v>0.599206349206349</c:v>
                </c:pt>
                <c:pt idx="5">
                  <c:v>0.675862068965517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'freq_each-nsy'!$Q$2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r>
                      <a:rPr lang="en-US" altLang="zh-CN" baseline="0"/>
                      <a:t>.43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0.3980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'freq_each-nsy'!$Q$3:$Q$8</c:f>
              <c:numCache>
                <c:formatCode>General</c:formatCode>
                <c:ptCount val="6"/>
                <c:pt idx="0">
                  <c:v>0.474325039703547</c:v>
                </c:pt>
                <c:pt idx="1">
                  <c:v>0.431279620853081</c:v>
                </c:pt>
                <c:pt idx="2">
                  <c:v>0.342857142857143</c:v>
                </c:pt>
                <c:pt idx="3">
                  <c:v>0.485981308411215</c:v>
                </c:pt>
                <c:pt idx="4">
                  <c:v>0.400793650793651</c:v>
                </c:pt>
                <c:pt idx="5">
                  <c:v>0.324137931034483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7172576"/>
        <c:axId val="-997167040"/>
      </c:scatterChart>
      <c:valAx>
        <c:axId val="-99717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97167040"/>
        <c:crosses val="autoZero"/>
        <c:crossBetween val="midCat"/>
      </c:valAx>
      <c:valAx>
        <c:axId val="-99716704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97172576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'freq_each-nsy'!$R$2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0.</a:t>
                    </a:r>
                    <a:r>
                      <a:rPr lang="en-US" altLang="zh-CN" baseline="0"/>
                      <a:t>93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0.0077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'freq_each-nsy'!$R$3:$R$8</c:f>
              <c:numCache>
                <c:formatCode>General</c:formatCode>
                <c:ptCount val="6"/>
                <c:pt idx="0">
                  <c:v>0.669574319609211</c:v>
                </c:pt>
                <c:pt idx="1">
                  <c:v>0.627649769585253</c:v>
                </c:pt>
                <c:pt idx="2">
                  <c:v>0.584415584415584</c:v>
                </c:pt>
                <c:pt idx="3">
                  <c:v>0.592592592592593</c:v>
                </c:pt>
                <c:pt idx="4">
                  <c:v>0.585987261146497</c:v>
                </c:pt>
                <c:pt idx="5">
                  <c:v>0.521276595744681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'freq_each-nsy'!$S$2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r>
                      <a:rPr lang="en-US" altLang="zh-CN" baseline="0"/>
                      <a:t>.93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0.0077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'freq_each-nsy'!$S$3:$S$8</c:f>
              <c:numCache>
                <c:formatCode>General</c:formatCode>
                <c:ptCount val="6"/>
                <c:pt idx="0">
                  <c:v>0.330425680390789</c:v>
                </c:pt>
                <c:pt idx="1">
                  <c:v>0.372350230414746</c:v>
                </c:pt>
                <c:pt idx="2">
                  <c:v>0.415584415584416</c:v>
                </c:pt>
                <c:pt idx="3">
                  <c:v>0.407407407407407</c:v>
                </c:pt>
                <c:pt idx="4">
                  <c:v>0.414012738853503</c:v>
                </c:pt>
                <c:pt idx="5">
                  <c:v>0.478723404255319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782512"/>
        <c:axId val="-992306560"/>
      </c:scatterChart>
      <c:valAx>
        <c:axId val="-1976782512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92306560"/>
        <c:crosses val="autoZero"/>
        <c:crossBetween val="midCat"/>
        <c:majorUnit val="1.0"/>
      </c:valAx>
      <c:valAx>
        <c:axId val="-99230656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97678251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pic_freq_each!$R$1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pic_freq_each!$R$2:$R$7</c:f>
              <c:numCache>
                <c:formatCode>General</c:formatCode>
                <c:ptCount val="6"/>
                <c:pt idx="0">
                  <c:v>0.32275586049171</c:v>
                </c:pt>
                <c:pt idx="1">
                  <c:v>0.21798170383076</c:v>
                </c:pt>
                <c:pt idx="2">
                  <c:v>0.0846197827329903</c:v>
                </c:pt>
                <c:pt idx="3">
                  <c:v>0.0759005145797599</c:v>
                </c:pt>
                <c:pt idx="4">
                  <c:v>0.126500857632933</c:v>
                </c:pt>
                <c:pt idx="5">
                  <c:v>0.172241280731847</c:v>
                </c:pt>
              </c:numCache>
            </c:numRef>
          </c:val>
        </c:ser>
        <c:ser>
          <c:idx val="1"/>
          <c:order val="1"/>
          <c:tx>
            <c:strRef>
              <c:f>pic_freq_each!$S$1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pic_freq_each!$S$2:$S$7</c:f>
              <c:numCache>
                <c:formatCode>General</c:formatCode>
                <c:ptCount val="6"/>
                <c:pt idx="0">
                  <c:v>0.380355276907001</c:v>
                </c:pt>
                <c:pt idx="1">
                  <c:v>0.203761755485893</c:v>
                </c:pt>
                <c:pt idx="2">
                  <c:v>0.0869383490073145</c:v>
                </c:pt>
                <c:pt idx="3">
                  <c:v>0.0731452455590387</c:v>
                </c:pt>
                <c:pt idx="4">
                  <c:v>0.119540229885057</c:v>
                </c:pt>
                <c:pt idx="5">
                  <c:v>0.136259143155695</c:v>
                </c:pt>
              </c:numCache>
            </c:numRef>
          </c:val>
        </c:ser>
        <c:ser>
          <c:idx val="2"/>
          <c:order val="2"/>
          <c:tx>
            <c:strRef>
              <c:f>pic_freq_each!$T$1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pic_freq_each!$T$2:$T$7</c:f>
              <c:numCache>
                <c:formatCode>General</c:formatCode>
                <c:ptCount val="6"/>
                <c:pt idx="0">
                  <c:v>0.42999656002752</c:v>
                </c:pt>
                <c:pt idx="1">
                  <c:v>0.225662194702442</c:v>
                </c:pt>
                <c:pt idx="2">
                  <c:v>0.0829033367733058</c:v>
                </c:pt>
                <c:pt idx="3">
                  <c:v>0.0687994496044032</c:v>
                </c:pt>
                <c:pt idx="4">
                  <c:v>0.0923632610939112</c:v>
                </c:pt>
                <c:pt idx="5">
                  <c:v>0.100275197798418</c:v>
                </c:pt>
              </c:numCache>
            </c:numRef>
          </c:val>
        </c:ser>
        <c:ser>
          <c:idx val="3"/>
          <c:order val="3"/>
          <c:tx>
            <c:strRef>
              <c:f>pic_freq_each!$U$1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pic_freq_each!$U$2:$U$7</c:f>
              <c:numCache>
                <c:formatCode>General</c:formatCode>
                <c:ptCount val="6"/>
                <c:pt idx="0">
                  <c:v>0.396090534979424</c:v>
                </c:pt>
                <c:pt idx="1">
                  <c:v>0.230195473251029</c:v>
                </c:pt>
                <c:pt idx="2">
                  <c:v>0.0830761316872428</c:v>
                </c:pt>
                <c:pt idx="3">
                  <c:v>0.0673868312757201</c:v>
                </c:pt>
                <c:pt idx="4">
                  <c:v>0.0951646090534979</c:v>
                </c:pt>
                <c:pt idx="5">
                  <c:v>0.128086419753086</c:v>
                </c:pt>
              </c:numCache>
            </c:numRef>
          </c:val>
        </c:ser>
        <c:ser>
          <c:idx val="4"/>
          <c:order val="4"/>
          <c:tx>
            <c:strRef>
              <c:f>pic_freq_each!$V$1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pic_freq_each!$V$2:$V$7</c:f>
              <c:numCache>
                <c:formatCode>General</c:formatCode>
                <c:ptCount val="6"/>
                <c:pt idx="0">
                  <c:v>0.4082</c:v>
                </c:pt>
                <c:pt idx="1">
                  <c:v>0.2041</c:v>
                </c:pt>
                <c:pt idx="2">
                  <c:v>0.1361</c:v>
                </c:pt>
                <c:pt idx="3">
                  <c:v>0.102</c:v>
                </c:pt>
                <c:pt idx="4">
                  <c:v>0.0816</c:v>
                </c:pt>
                <c:pt idx="5">
                  <c:v>0.068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30842608"/>
        <c:axId val="-1031611696"/>
      </c:barChart>
      <c:catAx>
        <c:axId val="-103084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031611696"/>
        <c:crosses val="autoZero"/>
        <c:auto val="1"/>
        <c:lblAlgn val="ctr"/>
        <c:lblOffset val="100"/>
        <c:noMultiLvlLbl val="0"/>
      </c:catAx>
      <c:valAx>
        <c:axId val="-103161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0308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pic_freq_each!$Z$1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pic_freq_each!$Z$2:$Z$7</c:f>
              <c:numCache>
                <c:formatCode>General</c:formatCode>
                <c:ptCount val="6"/>
                <c:pt idx="0">
                  <c:v>0.498994974874372</c:v>
                </c:pt>
                <c:pt idx="1">
                  <c:v>0.241206030150754</c:v>
                </c:pt>
                <c:pt idx="2">
                  <c:v>0.0577889447236181</c:v>
                </c:pt>
                <c:pt idx="3">
                  <c:v>0.0276381909547739</c:v>
                </c:pt>
                <c:pt idx="4">
                  <c:v>0.0758793969849246</c:v>
                </c:pt>
                <c:pt idx="5">
                  <c:v>0.0984924623115578</c:v>
                </c:pt>
              </c:numCache>
            </c:numRef>
          </c:val>
        </c:ser>
        <c:ser>
          <c:idx val="1"/>
          <c:order val="1"/>
          <c:tx>
            <c:strRef>
              <c:f>pic_freq_each!$AA$1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pic_freq_each!$AA$2:$AA$7</c:f>
              <c:numCache>
                <c:formatCode>General</c:formatCode>
                <c:ptCount val="6"/>
                <c:pt idx="0">
                  <c:v>0.571793235481812</c:v>
                </c:pt>
                <c:pt idx="1">
                  <c:v>0.232291001914486</c:v>
                </c:pt>
                <c:pt idx="2">
                  <c:v>0.0382897255902999</c:v>
                </c:pt>
                <c:pt idx="3">
                  <c:v>0.0331844288449266</c:v>
                </c:pt>
                <c:pt idx="4">
                  <c:v>0.0644543714103382</c:v>
                </c:pt>
                <c:pt idx="5">
                  <c:v>0.0599872367581366</c:v>
                </c:pt>
              </c:numCache>
            </c:numRef>
          </c:val>
        </c:ser>
        <c:ser>
          <c:idx val="2"/>
          <c:order val="2"/>
          <c:tx>
            <c:strRef>
              <c:f>pic_freq_each!$AB$1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pic_freq_each!$AB$2:$AB$7</c:f>
              <c:numCache>
                <c:formatCode>General</c:formatCode>
                <c:ptCount val="6"/>
                <c:pt idx="0">
                  <c:v>0.651834239130435</c:v>
                </c:pt>
                <c:pt idx="1">
                  <c:v>0.231317934782609</c:v>
                </c:pt>
                <c:pt idx="2">
                  <c:v>0.030570652173913</c:v>
                </c:pt>
                <c:pt idx="3">
                  <c:v>0.0217391304347826</c:v>
                </c:pt>
                <c:pt idx="4">
                  <c:v>0.03125</c:v>
                </c:pt>
                <c:pt idx="5">
                  <c:v>0.0332880434782609</c:v>
                </c:pt>
              </c:numCache>
            </c:numRef>
          </c:val>
        </c:ser>
        <c:ser>
          <c:idx val="3"/>
          <c:order val="3"/>
          <c:tx>
            <c:strRef>
              <c:f>pic_freq_each!$AC$1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pic_freq_each!$AC$2:$AC$7</c:f>
              <c:numCache>
                <c:formatCode>General</c:formatCode>
                <c:ptCount val="6"/>
                <c:pt idx="0">
                  <c:v>0.498994974874372</c:v>
                </c:pt>
                <c:pt idx="1">
                  <c:v>0.241206030150754</c:v>
                </c:pt>
                <c:pt idx="2">
                  <c:v>0.0577889447236181</c:v>
                </c:pt>
                <c:pt idx="3">
                  <c:v>0.0276381909547739</c:v>
                </c:pt>
                <c:pt idx="4">
                  <c:v>0.0758793969849246</c:v>
                </c:pt>
                <c:pt idx="5">
                  <c:v>0.0984924623115578</c:v>
                </c:pt>
              </c:numCache>
            </c:numRef>
          </c:val>
        </c:ser>
        <c:ser>
          <c:idx val="4"/>
          <c:order val="4"/>
          <c:tx>
            <c:strRef>
              <c:f>pic_freq_each!$AD$1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pic_freq_each!$AD$2:$AD$7</c:f>
              <c:numCache>
                <c:formatCode>General</c:formatCode>
                <c:ptCount val="6"/>
                <c:pt idx="0">
                  <c:v>0.4082</c:v>
                </c:pt>
                <c:pt idx="1">
                  <c:v>0.2041</c:v>
                </c:pt>
                <c:pt idx="2">
                  <c:v>0.1361</c:v>
                </c:pt>
                <c:pt idx="3">
                  <c:v>0.102</c:v>
                </c:pt>
                <c:pt idx="4">
                  <c:v>0.0816</c:v>
                </c:pt>
                <c:pt idx="5">
                  <c:v>0.068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31002352"/>
        <c:axId val="-1015589120"/>
      </c:barChart>
      <c:catAx>
        <c:axId val="-10310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015589120"/>
        <c:crosses val="autoZero"/>
        <c:auto val="1"/>
        <c:lblAlgn val="ctr"/>
        <c:lblOffset val="100"/>
        <c:noMultiLvlLbl val="0"/>
      </c:catAx>
      <c:valAx>
        <c:axId val="-1015589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0310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pic_freq_each!$B$1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pic_freq_each!$B$2:$B$7</c:f>
              <c:numCache>
                <c:formatCode>General</c:formatCode>
                <c:ptCount val="6"/>
                <c:pt idx="0">
                  <c:v>0.361961828672881</c:v>
                </c:pt>
                <c:pt idx="1">
                  <c:v>0.222924988903684</c:v>
                </c:pt>
                <c:pt idx="2">
                  <c:v>0.0787838437638704</c:v>
                </c:pt>
                <c:pt idx="3">
                  <c:v>0.0652463382157124</c:v>
                </c:pt>
                <c:pt idx="4">
                  <c:v>0.115401686640036</c:v>
                </c:pt>
                <c:pt idx="5">
                  <c:v>0.155681313803817</c:v>
                </c:pt>
              </c:numCache>
            </c:numRef>
          </c:val>
        </c:ser>
        <c:ser>
          <c:idx val="1"/>
          <c:order val="1"/>
          <c:tx>
            <c:strRef>
              <c:f>pic_freq_each!$C$1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pic_freq_each!$C$2:$C$7</c:f>
              <c:numCache>
                <c:formatCode>General</c:formatCode>
                <c:ptCount val="6"/>
                <c:pt idx="0">
                  <c:v>0.427541908193639</c:v>
                </c:pt>
                <c:pt idx="1">
                  <c:v>0.210715964280119</c:v>
                </c:pt>
                <c:pt idx="2">
                  <c:v>0.0748864170452765</c:v>
                </c:pt>
                <c:pt idx="3">
                  <c:v>0.063449788500705</c:v>
                </c:pt>
                <c:pt idx="4">
                  <c:v>0.105749647501175</c:v>
                </c:pt>
                <c:pt idx="5">
                  <c:v>0.117656274479085</c:v>
                </c:pt>
              </c:numCache>
            </c:numRef>
          </c:val>
        </c:ser>
        <c:ser>
          <c:idx val="2"/>
          <c:order val="2"/>
          <c:tx>
            <c:strRef>
              <c:f>pic_freq_each!$D$1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pic_freq_each!$D$2:$D$7</c:f>
              <c:numCache>
                <c:formatCode>General</c:formatCode>
                <c:ptCount val="6"/>
                <c:pt idx="0">
                  <c:v>0.504718590108016</c:v>
                </c:pt>
                <c:pt idx="1">
                  <c:v>0.227515633882888</c:v>
                </c:pt>
                <c:pt idx="2">
                  <c:v>0.0651506537805571</c:v>
                </c:pt>
                <c:pt idx="3">
                  <c:v>0.0529846503695281</c:v>
                </c:pt>
                <c:pt idx="4">
                  <c:v>0.07197271176805</c:v>
                </c:pt>
                <c:pt idx="5">
                  <c:v>0.0776577600909608</c:v>
                </c:pt>
              </c:numCache>
            </c:numRef>
          </c:val>
        </c:ser>
        <c:ser>
          <c:idx val="3"/>
          <c:order val="3"/>
          <c:tx>
            <c:strRef>
              <c:f>pic_freq_each!$E$1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pic_freq_each!$E$2:$E$7</c:f>
              <c:numCache>
                <c:formatCode>General</c:formatCode>
                <c:ptCount val="6"/>
                <c:pt idx="0">
                  <c:v>0.452002887044388</c:v>
                </c:pt>
                <c:pt idx="1">
                  <c:v>0.236376759292674</c:v>
                </c:pt>
                <c:pt idx="2">
                  <c:v>0.0709130277878022</c:v>
                </c:pt>
                <c:pt idx="3">
                  <c:v>0.0553951642006496</c:v>
                </c:pt>
                <c:pt idx="4">
                  <c:v>0.0786719595813786</c:v>
                </c:pt>
                <c:pt idx="5">
                  <c:v>0.106640202093107</c:v>
                </c:pt>
              </c:numCache>
            </c:numRef>
          </c:val>
        </c:ser>
        <c:ser>
          <c:idx val="4"/>
          <c:order val="4"/>
          <c:tx>
            <c:strRef>
              <c:f>pic_freq_each!$F$1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pic_freq_each!$F$2:$F$7</c:f>
              <c:numCache>
                <c:formatCode>General</c:formatCode>
                <c:ptCount val="6"/>
                <c:pt idx="0">
                  <c:v>0.4082</c:v>
                </c:pt>
                <c:pt idx="1">
                  <c:v>0.2041</c:v>
                </c:pt>
                <c:pt idx="2">
                  <c:v>0.1361</c:v>
                </c:pt>
                <c:pt idx="3">
                  <c:v>0.102</c:v>
                </c:pt>
                <c:pt idx="4">
                  <c:v>0.0816</c:v>
                </c:pt>
                <c:pt idx="5">
                  <c:v>0.068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76777520"/>
        <c:axId val="-993874000"/>
      </c:barChart>
      <c:catAx>
        <c:axId val="-197677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93874000"/>
        <c:crosses val="autoZero"/>
        <c:auto val="1"/>
        <c:lblAlgn val="ctr"/>
        <c:lblOffset val="100"/>
        <c:noMultiLvlLbl val="0"/>
      </c:catAx>
      <c:valAx>
        <c:axId val="-99387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9767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'freq_each-cds'!$P$2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</a:t>
                    </a:r>
                    <a:r>
                      <a:rPr lang="en-US" altLang="zh-CN" sz="1200" baseline="0"/>
                      <a:t>0.85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0.0314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'freq_each-cds'!$P$3:$P$8</c:f>
              <c:numCache>
                <c:formatCode>General</c:formatCode>
                <c:ptCount val="6"/>
                <c:pt idx="0">
                  <c:v>0.544483391754298</c:v>
                </c:pt>
                <c:pt idx="1">
                  <c:v>0.598986285032797</c:v>
                </c:pt>
                <c:pt idx="2">
                  <c:v>0.597643097643098</c:v>
                </c:pt>
                <c:pt idx="3">
                  <c:v>0.59214501510574</c:v>
                </c:pt>
                <c:pt idx="4">
                  <c:v>0.606413994169096</c:v>
                </c:pt>
                <c:pt idx="5">
                  <c:v>0.651346332404828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'freq_each-cds'!$Q$2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-0.85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0.0314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'freq_each-cds'!$Q$3:$Q$8</c:f>
              <c:numCache>
                <c:formatCode>General</c:formatCode>
                <c:ptCount val="6"/>
                <c:pt idx="0">
                  <c:v>0.455516608245702</c:v>
                </c:pt>
                <c:pt idx="1">
                  <c:v>0.401013714967203</c:v>
                </c:pt>
                <c:pt idx="2">
                  <c:v>0.402356902356902</c:v>
                </c:pt>
                <c:pt idx="3">
                  <c:v>0.40785498489426</c:v>
                </c:pt>
                <c:pt idx="4">
                  <c:v>0.393586005830904</c:v>
                </c:pt>
                <c:pt idx="5">
                  <c:v>0.348653667595172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61984"/>
        <c:axId val="-1976746208"/>
      </c:scatterChart>
      <c:valAx>
        <c:axId val="182886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976746208"/>
        <c:crosses val="autoZero"/>
        <c:crossBetween val="midCat"/>
      </c:valAx>
      <c:valAx>
        <c:axId val="-1976746208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1828861984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'freq_each-cds'!$R$2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-0.85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0.0331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'freq_each-cds'!$R$3:$R$8</c:f>
              <c:numCache>
                <c:formatCode>General</c:formatCode>
                <c:ptCount val="6"/>
                <c:pt idx="0">
                  <c:v>0.639256912442396</c:v>
                </c:pt>
                <c:pt idx="1">
                  <c:v>0.60434913923286</c:v>
                </c:pt>
                <c:pt idx="2">
                  <c:v>0.593167701863354</c:v>
                </c:pt>
                <c:pt idx="3">
                  <c:v>0.602846054333765</c:v>
                </c:pt>
                <c:pt idx="4">
                  <c:v>0.592142188961646</c:v>
                </c:pt>
                <c:pt idx="5">
                  <c:v>0.536106750392465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'freq_each-cds'!$S$2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0.85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0.0331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'freq_each-cds'!$S$3:$S$8</c:f>
              <c:numCache>
                <c:formatCode>General</c:formatCode>
                <c:ptCount val="6"/>
                <c:pt idx="0">
                  <c:v>0.360743087557604</c:v>
                </c:pt>
                <c:pt idx="1">
                  <c:v>0.39565086076714</c:v>
                </c:pt>
                <c:pt idx="2">
                  <c:v>0.406832298136646</c:v>
                </c:pt>
                <c:pt idx="3">
                  <c:v>0.397153945666235</c:v>
                </c:pt>
                <c:pt idx="4">
                  <c:v>0.407857811038354</c:v>
                </c:pt>
                <c:pt idx="5">
                  <c:v>0.463893249607535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2233760"/>
        <c:axId val="-1976879376"/>
      </c:scatterChart>
      <c:valAx>
        <c:axId val="-992233760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976879376"/>
        <c:crosses val="autoZero"/>
        <c:crossBetween val="midCat"/>
        <c:majorUnit val="1.0"/>
      </c:valAx>
      <c:valAx>
        <c:axId val="-197687937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92233760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'freq_each-utr'!$P$2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</a:t>
                    </a:r>
                    <a:r>
                      <a:rPr lang="en-US" altLang="zh-CN" sz="1200" baseline="0"/>
                      <a:t>0.87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0.0234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'freq_each-utr'!$P$3:$P$8</c:f>
              <c:numCache>
                <c:formatCode>General</c:formatCode>
                <c:ptCount val="6"/>
                <c:pt idx="0">
                  <c:v>0.499158249158249</c:v>
                </c:pt>
                <c:pt idx="1">
                  <c:v>0.547049441786284</c:v>
                </c:pt>
                <c:pt idx="2">
                  <c:v>0.522292993630573</c:v>
                </c:pt>
                <c:pt idx="3">
                  <c:v>0.538461538461538</c:v>
                </c:pt>
                <c:pt idx="4">
                  <c:v>0.589371980676328</c:v>
                </c:pt>
                <c:pt idx="5">
                  <c:v>0.59672131147541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'freq_each-utr'!$Q$2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-0.87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0.0234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'freq_each-utr'!$Q$3:$Q$8</c:f>
              <c:numCache>
                <c:formatCode>General</c:formatCode>
                <c:ptCount val="6"/>
                <c:pt idx="0">
                  <c:v>0.500841750841751</c:v>
                </c:pt>
                <c:pt idx="1">
                  <c:v>0.452950558213716</c:v>
                </c:pt>
                <c:pt idx="2">
                  <c:v>0.477707006369427</c:v>
                </c:pt>
                <c:pt idx="3">
                  <c:v>0.461538461538462</c:v>
                </c:pt>
                <c:pt idx="4">
                  <c:v>0.410628019323671</c:v>
                </c:pt>
                <c:pt idx="5">
                  <c:v>0.40327868852459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56448"/>
        <c:axId val="-2101086704"/>
      </c:scatterChart>
      <c:valAx>
        <c:axId val="-21011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01086704"/>
        <c:crosses val="autoZero"/>
        <c:crossBetween val="midCat"/>
      </c:valAx>
      <c:valAx>
        <c:axId val="-2101086704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01156448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'freq_each-utr'!$R$2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-0.83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0.0394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'freq_each-utr'!$R$3:$R$8</c:f>
              <c:numCache>
                <c:formatCode>General</c:formatCode>
                <c:ptCount val="6"/>
                <c:pt idx="0">
                  <c:v>0.616465863453815</c:v>
                </c:pt>
                <c:pt idx="1">
                  <c:v>0.556745182012848</c:v>
                </c:pt>
                <c:pt idx="2">
                  <c:v>0.536</c:v>
                </c:pt>
                <c:pt idx="3">
                  <c:v>0.539473684210526</c:v>
                </c:pt>
                <c:pt idx="4">
                  <c:v>0.528</c:v>
                </c:pt>
                <c:pt idx="5">
                  <c:v>0.527638190954774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'freq_each-utr'!$S$2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0.83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0.0374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'freq_each-utr'!$S$3:$S$8</c:f>
              <c:numCache>
                <c:formatCode>General</c:formatCode>
                <c:ptCount val="6"/>
                <c:pt idx="0">
                  <c:v>0.383534136546185</c:v>
                </c:pt>
                <c:pt idx="1">
                  <c:v>0.443254817987152</c:v>
                </c:pt>
                <c:pt idx="2">
                  <c:v>0.464</c:v>
                </c:pt>
                <c:pt idx="3">
                  <c:v>0.460526315789474</c:v>
                </c:pt>
                <c:pt idx="4">
                  <c:v>0.472</c:v>
                </c:pt>
                <c:pt idx="5">
                  <c:v>0.472361809045226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67456"/>
        <c:axId val="-2104022448"/>
      </c:scatterChart>
      <c:valAx>
        <c:axId val="-2104467456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04022448"/>
        <c:crosses val="autoZero"/>
        <c:crossBetween val="midCat"/>
        <c:majorUnit val="1.0"/>
      </c:valAx>
      <c:valAx>
        <c:axId val="-2104022448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04467456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'freq_each-syn'!$P$2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</a:t>
                    </a:r>
                    <a:r>
                      <a:rPr lang="en-US" altLang="zh-CN" sz="1200" baseline="0"/>
                      <a:t>0.79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0.0621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'freq_each-syn'!$P$3:$P$8</c:f>
              <c:numCache>
                <c:formatCode>General</c:formatCode>
                <c:ptCount val="6"/>
                <c:pt idx="0">
                  <c:v>0.553702795487984</c:v>
                </c:pt>
                <c:pt idx="1">
                  <c:v>0.61</c:v>
                </c:pt>
                <c:pt idx="2">
                  <c:v>0.587301587301587</c:v>
                </c:pt>
                <c:pt idx="3">
                  <c:v>0.60272417707151</c:v>
                </c:pt>
                <c:pt idx="4">
                  <c:v>0.607412491420727</c:v>
                </c:pt>
                <c:pt idx="5">
                  <c:v>0.648896068928379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'freq_each-syn'!$Q$2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-0.79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0.0621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'freq_each-syn'!$Q$3:$Q$8</c:f>
              <c:numCache>
                <c:formatCode>General</c:formatCode>
                <c:ptCount val="6"/>
                <c:pt idx="0">
                  <c:v>0.446297204512016</c:v>
                </c:pt>
                <c:pt idx="1">
                  <c:v>0.39</c:v>
                </c:pt>
                <c:pt idx="2">
                  <c:v>0.412698412698413</c:v>
                </c:pt>
                <c:pt idx="3">
                  <c:v>0.39727582292849</c:v>
                </c:pt>
                <c:pt idx="4">
                  <c:v>0.392587508579272</c:v>
                </c:pt>
                <c:pt idx="5">
                  <c:v>0.351103931071621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8250176"/>
        <c:axId val="-2127862768"/>
      </c:scatterChart>
      <c:valAx>
        <c:axId val="-106825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27862768"/>
        <c:crosses val="autoZero"/>
        <c:crossBetween val="midCat"/>
      </c:valAx>
      <c:valAx>
        <c:axId val="-2127862768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068250176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14</xdr:col>
      <xdr:colOff>558800</xdr:colOff>
      <xdr:row>33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22</xdr:col>
      <xdr:colOff>558800</xdr:colOff>
      <xdr:row>33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30</xdr:col>
      <xdr:colOff>558800</xdr:colOff>
      <xdr:row>33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558800</xdr:colOff>
      <xdr:row>33</xdr:row>
      <xdr:rowOff>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dd_SNP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_loop_GC_AT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_chi_square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_SNPs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_gene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_stem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_loop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_stem_AT_GC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_loop_AT_GC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_stem_GC_AT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_loop_GC_A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dd_gene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_chi_square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_SNPs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_gene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_stem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_loop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_stem_AT_GC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_loop_AT_GC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_stem_GC_AT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_loop_GC_AT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_chi_squar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_SNPs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nsy_stat_SNPs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nsy_stat_gene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nsy_stat_stem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nsy_stat_loop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nsy_stat_stem_AT_GC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nsy_stat_loop_AT_GC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nsy_stat_stem_GC_AT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nsy_stat_chi_square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cds_sta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_gene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utr_stat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syn_stat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nsy_sta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_stem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_loop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_stem_AT_GC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_loop_AT_GC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p_Spar/freq_each/PARS_cds_stat_stem_GC_A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SNPs"/>
    </sheetNames>
    <sheetDataSet>
      <sheetData sheetId="0">
        <row r="2">
          <cell r="B2">
            <v>152253</v>
          </cell>
        </row>
        <row r="3">
          <cell r="B3">
            <v>46173</v>
          </cell>
        </row>
        <row r="4">
          <cell r="B4">
            <v>49639</v>
          </cell>
        </row>
        <row r="5">
          <cell r="B5">
            <v>44878</v>
          </cell>
        </row>
        <row r="6">
          <cell r="B6">
            <v>41129</v>
          </cell>
        </row>
        <row r="7">
          <cell r="B7">
            <v>34912</v>
          </cell>
        </row>
        <row r="8">
          <cell r="B8">
            <v>6204</v>
          </cell>
        </row>
        <row r="9">
          <cell r="B9">
            <v>24294</v>
          </cell>
        </row>
        <row r="10">
          <cell r="B10">
            <v>10396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GC_AT"/>
    </sheetNames>
    <sheetDataSet>
      <sheetData sheetId="0">
        <row r="2">
          <cell r="B2">
            <v>2505</v>
          </cell>
        </row>
        <row r="3">
          <cell r="B3">
            <v>1310</v>
          </cell>
        </row>
        <row r="4">
          <cell r="B4">
            <v>393</v>
          </cell>
        </row>
        <row r="5">
          <cell r="B5">
            <v>307</v>
          </cell>
        </row>
        <row r="6">
          <cell r="B6">
            <v>436</v>
          </cell>
        </row>
        <row r="7">
          <cell r="B7">
            <v>591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chi_square"/>
    </sheetNames>
    <sheetDataSet>
      <sheetData sheetId="0">
        <row r="2">
          <cell r="B2">
            <v>3262</v>
          </cell>
          <cell r="C2">
            <v>4439</v>
          </cell>
          <cell r="D2">
            <v>0.42358135307103001</v>
          </cell>
        </row>
        <row r="3">
          <cell r="B3">
            <v>2729</v>
          </cell>
          <cell r="C3">
            <v>2505</v>
          </cell>
          <cell r="D3">
            <v>0.52139854795567397</v>
          </cell>
          <cell r="E3">
            <v>119.913658063372</v>
          </cell>
          <cell r="F3">
            <v>6.6075000000000003E-28</v>
          </cell>
        </row>
        <row r="4">
          <cell r="B4">
            <v>2009</v>
          </cell>
          <cell r="C4">
            <v>2001</v>
          </cell>
          <cell r="D4">
            <v>0.50099750623441397</v>
          </cell>
        </row>
        <row r="5">
          <cell r="B5">
            <v>1345</v>
          </cell>
          <cell r="C5">
            <v>1310</v>
          </cell>
          <cell r="D5">
            <v>0.50659133709981197</v>
          </cell>
          <cell r="E5">
            <v>0.199942664174038</v>
          </cell>
          <cell r="F5">
            <v>0.65476999999999996</v>
          </cell>
        </row>
        <row r="6">
          <cell r="B6">
            <v>710</v>
          </cell>
          <cell r="C6">
            <v>573</v>
          </cell>
          <cell r="D6">
            <v>0.55339049103663296</v>
          </cell>
        </row>
        <row r="7">
          <cell r="B7">
            <v>478</v>
          </cell>
          <cell r="C7">
            <v>393</v>
          </cell>
          <cell r="D7">
            <v>0.548794489092997</v>
          </cell>
          <cell r="E7">
            <v>4.43054702706333E-2</v>
          </cell>
          <cell r="F7">
            <v>0.83328999999999998</v>
          </cell>
        </row>
        <row r="8">
          <cell r="B8">
            <v>588</v>
          </cell>
          <cell r="C8">
            <v>466</v>
          </cell>
          <cell r="D8">
            <v>0.55787476280834902</v>
          </cell>
        </row>
        <row r="9">
          <cell r="B9">
            <v>405</v>
          </cell>
          <cell r="C9">
            <v>307</v>
          </cell>
          <cell r="D9">
            <v>0.56882022471910099</v>
          </cell>
          <cell r="E9">
            <v>0.206847725309069</v>
          </cell>
          <cell r="F9">
            <v>0.64924999999999999</v>
          </cell>
        </row>
        <row r="10">
          <cell r="B10">
            <v>1040</v>
          </cell>
          <cell r="C10">
            <v>633</v>
          </cell>
          <cell r="D10">
            <v>0.62163777644949203</v>
          </cell>
        </row>
        <row r="11">
          <cell r="B11">
            <v>675</v>
          </cell>
          <cell r="C11">
            <v>436</v>
          </cell>
          <cell r="D11">
            <v>0.607560756075608</v>
          </cell>
          <cell r="E11">
            <v>0.55931810761382705</v>
          </cell>
          <cell r="F11">
            <v>0.45454</v>
          </cell>
        </row>
        <row r="12">
          <cell r="B12">
            <v>1403</v>
          </cell>
          <cell r="C12">
            <v>683</v>
          </cell>
          <cell r="D12">
            <v>0.67257909875359501</v>
          </cell>
        </row>
        <row r="13">
          <cell r="B13">
            <v>751</v>
          </cell>
          <cell r="C13">
            <v>591</v>
          </cell>
          <cell r="D13">
            <v>0.55961251862891204</v>
          </cell>
          <cell r="E13">
            <v>44.626463216076097</v>
          </cell>
          <cell r="F13">
            <v>2.3844999999999999E-11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NPs"/>
    </sheetNames>
    <sheetDataSet>
      <sheetData sheetId="0">
        <row r="2">
          <cell r="B2">
            <v>2553</v>
          </cell>
        </row>
        <row r="3">
          <cell r="B3">
            <v>1274</v>
          </cell>
        </row>
        <row r="4">
          <cell r="B4">
            <v>332</v>
          </cell>
        </row>
        <row r="5">
          <cell r="B5">
            <v>230</v>
          </cell>
        </row>
        <row r="6">
          <cell r="B6">
            <v>370</v>
          </cell>
        </row>
        <row r="7">
          <cell r="B7">
            <v>561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gene"/>
    </sheetNames>
    <sheetDataSet>
      <sheetData sheetId="0">
        <row r="2">
          <cell r="B2">
            <v>1375</v>
          </cell>
        </row>
        <row r="3">
          <cell r="B3">
            <v>821</v>
          </cell>
        </row>
        <row r="4">
          <cell r="B4">
            <v>279</v>
          </cell>
        </row>
        <row r="5">
          <cell r="B5">
            <v>206</v>
          </cell>
        </row>
        <row r="6">
          <cell r="B6">
            <v>302</v>
          </cell>
        </row>
        <row r="7">
          <cell r="B7">
            <v>458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"/>
    </sheetNames>
    <sheetDataSet>
      <sheetData sheetId="0">
        <row r="2">
          <cell r="B2">
            <v>1398</v>
          </cell>
        </row>
        <row r="3">
          <cell r="B3">
            <v>694</v>
          </cell>
        </row>
        <row r="4">
          <cell r="B4">
            <v>174</v>
          </cell>
        </row>
        <row r="5">
          <cell r="B5">
            <v>122</v>
          </cell>
        </row>
        <row r="6">
          <cell r="B6">
            <v>207</v>
          </cell>
        </row>
        <row r="7">
          <cell r="B7">
            <v>314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"/>
    </sheetNames>
    <sheetDataSet>
      <sheetData sheetId="0">
        <row r="2">
          <cell r="B2">
            <v>1155</v>
          </cell>
        </row>
        <row r="3">
          <cell r="B3">
            <v>580</v>
          </cell>
        </row>
        <row r="4">
          <cell r="B4">
            <v>158</v>
          </cell>
        </row>
        <row r="5">
          <cell r="B5">
            <v>108</v>
          </cell>
        </row>
        <row r="6">
          <cell r="B6">
            <v>163</v>
          </cell>
        </row>
        <row r="7">
          <cell r="B7">
            <v>247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AT_GC"/>
    </sheetNames>
    <sheetDataSet>
      <sheetData sheetId="0">
        <row r="2">
          <cell r="B2">
            <v>593</v>
          </cell>
        </row>
        <row r="3">
          <cell r="B3">
            <v>343</v>
          </cell>
        </row>
        <row r="4">
          <cell r="B4">
            <v>82</v>
          </cell>
        </row>
        <row r="5">
          <cell r="B5">
            <v>70</v>
          </cell>
        </row>
        <row r="6">
          <cell r="B6">
            <v>122</v>
          </cell>
        </row>
        <row r="7">
          <cell r="B7">
            <v>182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AT_GC"/>
    </sheetNames>
    <sheetDataSet>
      <sheetData sheetId="0">
        <row r="2">
          <cell r="B2">
            <v>595</v>
          </cell>
        </row>
        <row r="3">
          <cell r="B3">
            <v>284</v>
          </cell>
        </row>
        <row r="4">
          <cell r="B4">
            <v>75</v>
          </cell>
        </row>
        <row r="5">
          <cell r="B5">
            <v>60</v>
          </cell>
        </row>
        <row r="6">
          <cell r="B6">
            <v>85</v>
          </cell>
        </row>
        <row r="7">
          <cell r="B7">
            <v>123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GC_AT"/>
    </sheetNames>
    <sheetDataSet>
      <sheetData sheetId="0">
        <row r="2">
          <cell r="B2">
            <v>614</v>
          </cell>
        </row>
        <row r="3">
          <cell r="B3">
            <v>260</v>
          </cell>
        </row>
        <row r="4">
          <cell r="B4">
            <v>67</v>
          </cell>
        </row>
        <row r="5">
          <cell r="B5">
            <v>41</v>
          </cell>
        </row>
        <row r="6">
          <cell r="B6">
            <v>66</v>
          </cell>
        </row>
        <row r="7">
          <cell r="B7">
            <v>105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GC_AT"/>
    </sheetNames>
    <sheetDataSet>
      <sheetData sheetId="0">
        <row r="2">
          <cell r="B2">
            <v>382</v>
          </cell>
        </row>
        <row r="3">
          <cell r="B3">
            <v>207</v>
          </cell>
        </row>
        <row r="4">
          <cell r="B4">
            <v>58</v>
          </cell>
        </row>
        <row r="5">
          <cell r="B5">
            <v>35</v>
          </cell>
        </row>
        <row r="6">
          <cell r="B6">
            <v>59</v>
          </cell>
        </row>
        <row r="7">
          <cell r="B7">
            <v>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gene"/>
    </sheetNames>
    <sheetDataSet>
      <sheetData sheetId="0">
        <row r="2">
          <cell r="B2">
            <v>2444</v>
          </cell>
        </row>
        <row r="3">
          <cell r="B3">
            <v>2443</v>
          </cell>
        </row>
        <row r="4">
          <cell r="B4">
            <v>2415</v>
          </cell>
        </row>
        <row r="5">
          <cell r="B5">
            <v>1917</v>
          </cell>
        </row>
        <row r="6">
          <cell r="B6">
            <v>2384</v>
          </cell>
        </row>
        <row r="7">
          <cell r="B7">
            <v>2083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chi_square"/>
    </sheetNames>
    <sheetDataSet>
      <sheetData sheetId="0">
        <row r="2">
          <cell r="B2">
            <v>593</v>
          </cell>
          <cell r="C2">
            <v>614</v>
          </cell>
          <cell r="D2">
            <v>0.49130074565037302</v>
          </cell>
        </row>
        <row r="3">
          <cell r="B3">
            <v>595</v>
          </cell>
          <cell r="C3">
            <v>382</v>
          </cell>
          <cell r="D3">
            <v>0.60900716479017403</v>
          </cell>
          <cell r="E3">
            <v>30.1563645289758</v>
          </cell>
          <cell r="F3">
            <v>3.9857999999999999E-8</v>
          </cell>
        </row>
        <row r="4">
          <cell r="B4">
            <v>343</v>
          </cell>
          <cell r="C4">
            <v>260</v>
          </cell>
          <cell r="D4">
            <v>0.56882255389718095</v>
          </cell>
        </row>
        <row r="5">
          <cell r="B5">
            <v>284</v>
          </cell>
          <cell r="C5">
            <v>207</v>
          </cell>
          <cell r="D5">
            <v>0.57841140529531598</v>
          </cell>
          <cell r="E5">
            <v>0.101710287376822</v>
          </cell>
          <cell r="F5">
            <v>0.74978999999999996</v>
          </cell>
        </row>
        <row r="6">
          <cell r="B6">
            <v>82</v>
          </cell>
          <cell r="C6">
            <v>67</v>
          </cell>
          <cell r="D6">
            <v>0.55033557046979897</v>
          </cell>
        </row>
        <row r="7">
          <cell r="B7">
            <v>75</v>
          </cell>
          <cell r="C7">
            <v>58</v>
          </cell>
          <cell r="D7">
            <v>0.56390977443609003</v>
          </cell>
          <cell r="E7">
            <v>5.2469399463691002E-2</v>
          </cell>
          <cell r="F7">
            <v>0.81881999999999999</v>
          </cell>
        </row>
        <row r="8">
          <cell r="B8">
            <v>70</v>
          </cell>
          <cell r="C8">
            <v>41</v>
          </cell>
          <cell r="D8">
            <v>0.63063063063063096</v>
          </cell>
        </row>
        <row r="9">
          <cell r="B9">
            <v>60</v>
          </cell>
          <cell r="C9">
            <v>35</v>
          </cell>
          <cell r="D9">
            <v>0.63157894736842102</v>
          </cell>
          <cell r="E9">
            <v>1.97725959498814E-4</v>
          </cell>
          <cell r="F9">
            <v>0.98877999999999999</v>
          </cell>
        </row>
        <row r="10">
          <cell r="B10">
            <v>122</v>
          </cell>
          <cell r="C10">
            <v>66</v>
          </cell>
          <cell r="D10">
            <v>0.64893617021276595</v>
          </cell>
        </row>
        <row r="11">
          <cell r="B11">
            <v>85</v>
          </cell>
          <cell r="C11">
            <v>59</v>
          </cell>
          <cell r="D11">
            <v>0.59027777777777801</v>
          </cell>
          <cell r="E11">
            <v>1.19519393337216</v>
          </cell>
          <cell r="F11">
            <v>0.27428000000000002</v>
          </cell>
        </row>
        <row r="12">
          <cell r="B12">
            <v>182</v>
          </cell>
          <cell r="C12">
            <v>105</v>
          </cell>
          <cell r="D12">
            <v>0.63414634146341498</v>
          </cell>
        </row>
        <row r="13">
          <cell r="B13">
            <v>123</v>
          </cell>
          <cell r="C13">
            <v>94</v>
          </cell>
          <cell r="D13">
            <v>0.56682027649769595</v>
          </cell>
          <cell r="E13">
            <v>2.34415170874429</v>
          </cell>
          <cell r="F13">
            <v>0.12575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NPs"/>
    </sheetNames>
    <sheetDataSet>
      <sheetData sheetId="0">
        <row r="2">
          <cell r="B2">
            <v>8651</v>
          </cell>
        </row>
        <row r="3">
          <cell r="B3">
            <v>4995</v>
          </cell>
        </row>
        <row r="4">
          <cell r="B4">
            <v>1921</v>
          </cell>
        </row>
        <row r="5">
          <cell r="B5">
            <v>1629</v>
          </cell>
        </row>
        <row r="6">
          <cell r="B6">
            <v>2475</v>
          </cell>
        </row>
        <row r="7">
          <cell r="B7">
            <v>3025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gene"/>
    </sheetNames>
    <sheetDataSet>
      <sheetData sheetId="0">
        <row r="2">
          <cell r="B2">
            <v>2126</v>
          </cell>
        </row>
        <row r="3">
          <cell r="B3">
            <v>1777</v>
          </cell>
        </row>
        <row r="4">
          <cell r="B4">
            <v>1094</v>
          </cell>
        </row>
        <row r="5">
          <cell r="B5">
            <v>986</v>
          </cell>
        </row>
        <row r="6">
          <cell r="B6">
            <v>1222</v>
          </cell>
        </row>
        <row r="7">
          <cell r="B7">
            <v>1424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"/>
    </sheetNames>
    <sheetDataSet>
      <sheetData sheetId="0">
        <row r="2">
          <cell r="B2">
            <v>5070</v>
          </cell>
        </row>
        <row r="3">
          <cell r="B3">
            <v>3016</v>
          </cell>
        </row>
        <row r="4">
          <cell r="B4">
            <v>1138</v>
          </cell>
        </row>
        <row r="5">
          <cell r="B5">
            <v>984</v>
          </cell>
        </row>
        <row r="6">
          <cell r="B6">
            <v>1490</v>
          </cell>
        </row>
        <row r="7">
          <cell r="B7">
            <v>1847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"/>
    </sheetNames>
    <sheetDataSet>
      <sheetData sheetId="0">
        <row r="2">
          <cell r="B2">
            <v>3581</v>
          </cell>
        </row>
        <row r="3">
          <cell r="B3">
            <v>1979</v>
          </cell>
        </row>
        <row r="4">
          <cell r="B4">
            <v>783</v>
          </cell>
        </row>
        <row r="5">
          <cell r="B5">
            <v>645</v>
          </cell>
        </row>
        <row r="6">
          <cell r="B6">
            <v>985</v>
          </cell>
        </row>
        <row r="7">
          <cell r="B7">
            <v>1178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AT_GC"/>
    </sheetNames>
    <sheetDataSet>
      <sheetData sheetId="0">
        <row r="2">
          <cell r="B2">
            <v>2258</v>
          </cell>
        </row>
        <row r="3">
          <cell r="B3">
            <v>1525</v>
          </cell>
        </row>
        <row r="4">
          <cell r="B4">
            <v>592</v>
          </cell>
        </row>
        <row r="5">
          <cell r="B5">
            <v>531</v>
          </cell>
        </row>
        <row r="6">
          <cell r="B6">
            <v>885</v>
          </cell>
        </row>
        <row r="7">
          <cell r="B7">
            <v>1205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AT_GC"/>
    </sheetNames>
    <sheetDataSet>
      <sheetData sheetId="0">
        <row r="2">
          <cell r="B2">
            <v>1820</v>
          </cell>
        </row>
        <row r="3">
          <cell r="B3">
            <v>975</v>
          </cell>
        </row>
        <row r="4">
          <cell r="B4">
            <v>416</v>
          </cell>
        </row>
        <row r="5">
          <cell r="B5">
            <v>350</v>
          </cell>
        </row>
        <row r="6">
          <cell r="B6">
            <v>572</v>
          </cell>
        </row>
        <row r="7">
          <cell r="B7">
            <v>652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GC_AT"/>
    </sheetNames>
    <sheetDataSet>
      <sheetData sheetId="0">
        <row r="2">
          <cell r="B2">
            <v>2500</v>
          </cell>
        </row>
        <row r="3">
          <cell r="B3">
            <v>1312</v>
          </cell>
        </row>
        <row r="4">
          <cell r="B4">
            <v>482</v>
          </cell>
        </row>
        <row r="5">
          <cell r="B5">
            <v>400</v>
          </cell>
        </row>
        <row r="6">
          <cell r="B6">
            <v>537</v>
          </cell>
        </row>
        <row r="7">
          <cell r="B7">
            <v>583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GC_AT"/>
    </sheetNames>
    <sheetDataSet>
      <sheetData sheetId="0">
        <row r="2">
          <cell r="B2">
            <v>1540</v>
          </cell>
        </row>
        <row r="3">
          <cell r="B3">
            <v>895</v>
          </cell>
        </row>
        <row r="4">
          <cell r="B4">
            <v>323</v>
          </cell>
        </row>
        <row r="5">
          <cell r="B5">
            <v>262</v>
          </cell>
        </row>
        <row r="6">
          <cell r="B6">
            <v>370</v>
          </cell>
        </row>
        <row r="7">
          <cell r="B7">
            <v>498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chi_square"/>
    </sheetNames>
    <sheetDataSet>
      <sheetData sheetId="0">
        <row r="2">
          <cell r="B2">
            <v>2258</v>
          </cell>
          <cell r="C2">
            <v>2500</v>
          </cell>
          <cell r="D2">
            <v>0.47456914670029399</v>
          </cell>
        </row>
        <row r="3">
          <cell r="B3">
            <v>1820</v>
          </cell>
          <cell r="C3">
            <v>1540</v>
          </cell>
          <cell r="D3">
            <v>0.54166666666666696</v>
          </cell>
          <cell r="E3">
            <v>35.464767087031603</v>
          </cell>
          <cell r="F3">
            <v>2.5971000000000001E-9</v>
          </cell>
        </row>
        <row r="4">
          <cell r="B4">
            <v>1525</v>
          </cell>
          <cell r="C4">
            <v>1312</v>
          </cell>
          <cell r="D4">
            <v>0.537539654564681</v>
          </cell>
        </row>
        <row r="5">
          <cell r="B5">
            <v>975</v>
          </cell>
          <cell r="C5">
            <v>895</v>
          </cell>
          <cell r="D5">
            <v>0.521390374331551</v>
          </cell>
          <cell r="E5">
            <v>1.18034547743778</v>
          </cell>
          <cell r="F5">
            <v>0.27728999999999998</v>
          </cell>
        </row>
        <row r="6">
          <cell r="B6">
            <v>592</v>
          </cell>
          <cell r="C6">
            <v>482</v>
          </cell>
          <cell r="D6">
            <v>0.55121042830540001</v>
          </cell>
        </row>
        <row r="7">
          <cell r="B7">
            <v>416</v>
          </cell>
          <cell r="C7">
            <v>323</v>
          </cell>
          <cell r="D7">
            <v>0.56292286874154296</v>
          </cell>
          <cell r="E7">
            <v>0.24326795367705401</v>
          </cell>
          <cell r="F7">
            <v>0.62185999999999997</v>
          </cell>
        </row>
        <row r="8">
          <cell r="B8">
            <v>531</v>
          </cell>
          <cell r="C8">
            <v>400</v>
          </cell>
          <cell r="D8">
            <v>0.57035445757250303</v>
          </cell>
        </row>
        <row r="9">
          <cell r="B9">
            <v>350</v>
          </cell>
          <cell r="C9">
            <v>262</v>
          </cell>
          <cell r="D9">
            <v>0.57189542483660105</v>
          </cell>
          <cell r="E9">
            <v>3.57948013776339E-3</v>
          </cell>
          <cell r="F9">
            <v>0.95228999999999997</v>
          </cell>
        </row>
        <row r="10">
          <cell r="B10">
            <v>885</v>
          </cell>
          <cell r="C10">
            <v>537</v>
          </cell>
          <cell r="D10">
            <v>0.62236286919831196</v>
          </cell>
        </row>
        <row r="11">
          <cell r="B11">
            <v>572</v>
          </cell>
          <cell r="C11">
            <v>370</v>
          </cell>
          <cell r="D11">
            <v>0.60721868365180498</v>
          </cell>
          <cell r="E11">
            <v>0.54956994826602801</v>
          </cell>
          <cell r="F11">
            <v>0.45849000000000001</v>
          </cell>
        </row>
        <row r="12">
          <cell r="B12">
            <v>1205</v>
          </cell>
          <cell r="C12">
            <v>583</v>
          </cell>
          <cell r="D12">
            <v>0.67393736017897099</v>
          </cell>
        </row>
        <row r="13">
          <cell r="B13">
            <v>652</v>
          </cell>
          <cell r="C13">
            <v>498</v>
          </cell>
          <cell r="D13">
            <v>0.56695652173913003</v>
          </cell>
          <cell r="E13">
            <v>34.442252248381202</v>
          </cell>
          <cell r="F13">
            <v>4.3908999999999998E-9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NPs"/>
    </sheetNames>
    <sheetDataSet>
      <sheetData sheetId="0">
        <row r="2">
          <cell r="B2">
            <v>14323</v>
          </cell>
        </row>
        <row r="3">
          <cell r="B3">
            <v>7303</v>
          </cell>
        </row>
        <row r="4">
          <cell r="B4">
            <v>2320</v>
          </cell>
        </row>
        <row r="5">
          <cell r="B5">
            <v>1890</v>
          </cell>
        </row>
        <row r="6">
          <cell r="B6">
            <v>2950</v>
          </cell>
        </row>
        <row r="7">
          <cell r="B7">
            <v>3566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NPs"/>
    </sheetNames>
    <sheetDataSet>
      <sheetData sheetId="0">
        <row r="2">
          <cell r="B2">
            <v>5593</v>
          </cell>
        </row>
        <row r="3">
          <cell r="B3">
            <v>2265</v>
          </cell>
        </row>
        <row r="4">
          <cell r="B4">
            <v>385</v>
          </cell>
        </row>
        <row r="5">
          <cell r="B5">
            <v>253</v>
          </cell>
        </row>
        <row r="6">
          <cell r="B6">
            <v>462</v>
          </cell>
        </row>
        <row r="7">
          <cell r="B7">
            <v>527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gene"/>
    </sheetNames>
    <sheetDataSet>
      <sheetData sheetId="0">
        <row r="2">
          <cell r="B2">
            <v>1790</v>
          </cell>
        </row>
        <row r="3">
          <cell r="B3">
            <v>1177</v>
          </cell>
        </row>
        <row r="4">
          <cell r="B4">
            <v>298</v>
          </cell>
        </row>
        <row r="5">
          <cell r="B5">
            <v>209</v>
          </cell>
        </row>
        <row r="6">
          <cell r="B6">
            <v>333</v>
          </cell>
        </row>
        <row r="7">
          <cell r="B7">
            <v>394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"/>
    </sheetNames>
    <sheetDataSet>
      <sheetData sheetId="0">
        <row r="2">
          <cell r="B2">
            <v>3399</v>
          </cell>
        </row>
        <row r="3">
          <cell r="B3">
            <v>1366</v>
          </cell>
        </row>
        <row r="4">
          <cell r="B4">
            <v>236</v>
          </cell>
        </row>
        <row r="5">
          <cell r="B5">
            <v>145</v>
          </cell>
        </row>
        <row r="6">
          <cell r="B6">
            <v>276</v>
          </cell>
        </row>
        <row r="7">
          <cell r="B7">
            <v>327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"/>
    </sheetNames>
    <sheetDataSet>
      <sheetData sheetId="0">
        <row r="2">
          <cell r="B2">
            <v>2194</v>
          </cell>
        </row>
        <row r="3">
          <cell r="B3">
            <v>899</v>
          </cell>
        </row>
        <row r="4">
          <cell r="B4">
            <v>149</v>
          </cell>
        </row>
        <row r="5">
          <cell r="B5">
            <v>108</v>
          </cell>
        </row>
        <row r="6">
          <cell r="B6">
            <v>186</v>
          </cell>
        </row>
        <row r="7">
          <cell r="B7">
            <v>200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AT_GC"/>
    </sheetNames>
    <sheetDataSet>
      <sheetData sheetId="0">
        <row r="2">
          <cell r="B2">
            <v>993</v>
          </cell>
        </row>
        <row r="3">
          <cell r="B3">
            <v>480</v>
          </cell>
        </row>
        <row r="4">
          <cell r="B4">
            <v>115</v>
          </cell>
        </row>
        <row r="5">
          <cell r="B5">
            <v>55</v>
          </cell>
        </row>
        <row r="6">
          <cell r="B6">
            <v>151</v>
          </cell>
        </row>
        <row r="7">
          <cell r="B7">
            <v>196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_AT_GC"/>
    </sheetNames>
    <sheetDataSet>
      <sheetData sheetId="0">
        <row r="2">
          <cell r="B2">
            <v>896</v>
          </cell>
        </row>
        <row r="3">
          <cell r="B3">
            <v>364</v>
          </cell>
        </row>
        <row r="4">
          <cell r="B4">
            <v>60</v>
          </cell>
        </row>
        <row r="5">
          <cell r="B5">
            <v>52</v>
          </cell>
        </row>
        <row r="6">
          <cell r="B6">
            <v>101</v>
          </cell>
        </row>
        <row r="7">
          <cell r="B7">
            <v>94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GC_AT"/>
    </sheetNames>
    <sheetDataSet>
      <sheetData sheetId="0">
        <row r="2">
          <cell r="B2">
            <v>1919</v>
          </cell>
        </row>
        <row r="3">
          <cell r="B3">
            <v>681</v>
          </cell>
        </row>
        <row r="4">
          <cell r="B4">
            <v>90</v>
          </cell>
        </row>
        <row r="5">
          <cell r="B5">
            <v>64</v>
          </cell>
        </row>
        <row r="6">
          <cell r="B6">
            <v>92</v>
          </cell>
        </row>
        <row r="7">
          <cell r="B7">
            <v>98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chi_square"/>
    </sheetNames>
    <sheetDataSet>
      <sheetData sheetId="0">
        <row r="2">
          <cell r="B2">
            <v>993</v>
          </cell>
          <cell r="C2">
            <v>1919</v>
          </cell>
          <cell r="D2">
            <v>0.34100274725274698</v>
          </cell>
        </row>
        <row r="3">
          <cell r="B3">
            <v>896</v>
          </cell>
          <cell r="C3">
            <v>947</v>
          </cell>
          <cell r="D3">
            <v>0.48616386326641298</v>
          </cell>
          <cell r="E3">
            <v>99.325253017542295</v>
          </cell>
          <cell r="F3">
            <v>2.1426000000000001E-23</v>
          </cell>
        </row>
        <row r="4">
          <cell r="B4">
            <v>480</v>
          </cell>
          <cell r="C4">
            <v>681</v>
          </cell>
          <cell r="D4">
            <v>0.41343669250645998</v>
          </cell>
        </row>
        <row r="5">
          <cell r="B5">
            <v>364</v>
          </cell>
          <cell r="C5">
            <v>404</v>
          </cell>
          <cell r="D5">
            <v>0.47395833333333298</v>
          </cell>
          <cell r="E5">
            <v>6.87978506295073</v>
          </cell>
          <cell r="F5">
            <v>8.7176000000000007E-3</v>
          </cell>
        </row>
        <row r="6">
          <cell r="B6">
            <v>115</v>
          </cell>
          <cell r="C6">
            <v>90</v>
          </cell>
          <cell r="D6">
            <v>0.56097560975609795</v>
          </cell>
        </row>
        <row r="7">
          <cell r="B7">
            <v>60</v>
          </cell>
          <cell r="C7">
            <v>64</v>
          </cell>
          <cell r="D7">
            <v>0.483870967741935</v>
          </cell>
          <cell r="E7">
            <v>1.8449037980115901</v>
          </cell>
          <cell r="F7">
            <v>0.17438000000000001</v>
          </cell>
        </row>
        <row r="8">
          <cell r="B8">
            <v>55</v>
          </cell>
          <cell r="C8">
            <v>64</v>
          </cell>
          <cell r="D8">
            <v>0.46218487394958002</v>
          </cell>
        </row>
        <row r="9">
          <cell r="B9">
            <v>52</v>
          </cell>
          <cell r="C9">
            <v>44</v>
          </cell>
          <cell r="D9">
            <v>0.54166666666666696</v>
          </cell>
          <cell r="E9">
            <v>1.34271682019987</v>
          </cell>
          <cell r="F9">
            <v>0.24656</v>
          </cell>
        </row>
        <row r="10">
          <cell r="B10">
            <v>151</v>
          </cell>
          <cell r="C10">
            <v>92</v>
          </cell>
          <cell r="D10">
            <v>0.62139917695473201</v>
          </cell>
        </row>
        <row r="11">
          <cell r="B11">
            <v>101</v>
          </cell>
          <cell r="C11">
            <v>65</v>
          </cell>
          <cell r="D11">
            <v>0.60843373493975905</v>
          </cell>
          <cell r="E11">
            <v>7.0099049769915198E-2</v>
          </cell>
          <cell r="F11">
            <v>0.79118999999999995</v>
          </cell>
        </row>
        <row r="12">
          <cell r="B12">
            <v>196</v>
          </cell>
          <cell r="C12">
            <v>98</v>
          </cell>
          <cell r="D12">
            <v>0.66666666666666696</v>
          </cell>
        </row>
        <row r="13">
          <cell r="B13">
            <v>94</v>
          </cell>
          <cell r="C13">
            <v>90</v>
          </cell>
          <cell r="D13">
            <v>0.51086956521739102</v>
          </cell>
          <cell r="E13">
            <v>11.5121370165981</v>
          </cell>
          <cell r="F13">
            <v>6.9143000000000004E-4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"/>
    </sheetNames>
    <sheetDataSet>
      <sheetData sheetId="0">
        <row r="1">
          <cell r="B1" t="str">
            <v>AT_GC</v>
          </cell>
          <cell r="C1" t="str">
            <v>GC_AT</v>
          </cell>
        </row>
        <row r="2">
          <cell r="B2">
            <v>3262</v>
          </cell>
          <cell r="C2">
            <v>4439</v>
          </cell>
        </row>
        <row r="3">
          <cell r="B3">
            <v>2729</v>
          </cell>
          <cell r="C3">
            <v>2505</v>
          </cell>
        </row>
        <row r="4">
          <cell r="B4">
            <v>2009</v>
          </cell>
          <cell r="C4">
            <v>2001</v>
          </cell>
        </row>
        <row r="5">
          <cell r="B5">
            <v>1345</v>
          </cell>
          <cell r="C5">
            <v>1310</v>
          </cell>
        </row>
        <row r="6">
          <cell r="B6">
            <v>710</v>
          </cell>
          <cell r="C6">
            <v>573</v>
          </cell>
        </row>
        <row r="7">
          <cell r="B7">
            <v>478</v>
          </cell>
          <cell r="C7">
            <v>393</v>
          </cell>
        </row>
        <row r="8">
          <cell r="B8">
            <v>588</v>
          </cell>
          <cell r="C8">
            <v>466</v>
          </cell>
        </row>
        <row r="9">
          <cell r="B9">
            <v>405</v>
          </cell>
          <cell r="C9">
            <v>307</v>
          </cell>
        </row>
        <row r="10">
          <cell r="B10">
            <v>1040</v>
          </cell>
          <cell r="C10">
            <v>633</v>
          </cell>
        </row>
        <row r="11">
          <cell r="B11">
            <v>675</v>
          </cell>
          <cell r="C11">
            <v>436</v>
          </cell>
        </row>
        <row r="12">
          <cell r="B12">
            <v>1403</v>
          </cell>
          <cell r="C12">
            <v>683</v>
          </cell>
        </row>
        <row r="13">
          <cell r="B13">
            <v>751</v>
          </cell>
          <cell r="C13">
            <v>591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gene"/>
    </sheetNames>
    <sheetDataSet>
      <sheetData sheetId="0">
        <row r="2">
          <cell r="B2">
            <v>2280</v>
          </cell>
        </row>
        <row r="3">
          <cell r="B3">
            <v>1974</v>
          </cell>
        </row>
        <row r="4">
          <cell r="B4">
            <v>1196</v>
          </cell>
        </row>
        <row r="5">
          <cell r="B5">
            <v>1068</v>
          </cell>
        </row>
        <row r="6">
          <cell r="B6">
            <v>1328</v>
          </cell>
        </row>
        <row r="7">
          <cell r="B7">
            <v>1523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"/>
    </sheetNames>
    <sheetDataSet>
      <sheetData sheetId="0">
        <row r="2">
          <cell r="B2">
            <v>593</v>
          </cell>
          <cell r="C2">
            <v>614</v>
          </cell>
        </row>
        <row r="3">
          <cell r="B3">
            <v>595</v>
          </cell>
          <cell r="C3">
            <v>382</v>
          </cell>
        </row>
        <row r="4">
          <cell r="B4">
            <v>343</v>
          </cell>
          <cell r="C4">
            <v>260</v>
          </cell>
        </row>
        <row r="5">
          <cell r="B5">
            <v>284</v>
          </cell>
          <cell r="C5">
            <v>207</v>
          </cell>
        </row>
        <row r="6">
          <cell r="B6">
            <v>82</v>
          </cell>
          <cell r="C6">
            <v>67</v>
          </cell>
        </row>
        <row r="7">
          <cell r="B7">
            <v>75</v>
          </cell>
          <cell r="C7">
            <v>58</v>
          </cell>
        </row>
        <row r="8">
          <cell r="B8">
            <v>70</v>
          </cell>
          <cell r="C8">
            <v>41</v>
          </cell>
        </row>
        <row r="9">
          <cell r="B9">
            <v>60</v>
          </cell>
          <cell r="C9">
            <v>35</v>
          </cell>
        </row>
        <row r="10">
          <cell r="B10">
            <v>122</v>
          </cell>
          <cell r="C10">
            <v>66</v>
          </cell>
        </row>
        <row r="11">
          <cell r="B11">
            <v>85</v>
          </cell>
          <cell r="C11">
            <v>59</v>
          </cell>
        </row>
        <row r="12">
          <cell r="B12">
            <v>182</v>
          </cell>
          <cell r="C12">
            <v>105</v>
          </cell>
        </row>
        <row r="13">
          <cell r="B13">
            <v>123</v>
          </cell>
          <cell r="C13">
            <v>94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"/>
    </sheetNames>
    <sheetDataSet>
      <sheetData sheetId="0">
        <row r="1">
          <cell r="B1" t="str">
            <v>AT_GC</v>
          </cell>
          <cell r="C1" t="str">
            <v>GC_AT</v>
          </cell>
        </row>
        <row r="2">
          <cell r="B2">
            <v>2258</v>
          </cell>
          <cell r="C2">
            <v>2500</v>
          </cell>
        </row>
        <row r="3">
          <cell r="B3">
            <v>1820</v>
          </cell>
          <cell r="C3">
            <v>1540</v>
          </cell>
        </row>
        <row r="4">
          <cell r="B4">
            <v>1525</v>
          </cell>
          <cell r="C4">
            <v>1312</v>
          </cell>
        </row>
        <row r="5">
          <cell r="B5">
            <v>975</v>
          </cell>
          <cell r="C5">
            <v>895</v>
          </cell>
        </row>
        <row r="6">
          <cell r="B6">
            <v>592</v>
          </cell>
          <cell r="C6">
            <v>482</v>
          </cell>
        </row>
        <row r="7">
          <cell r="B7">
            <v>416</v>
          </cell>
          <cell r="C7">
            <v>323</v>
          </cell>
        </row>
        <row r="8">
          <cell r="B8">
            <v>531</v>
          </cell>
          <cell r="C8">
            <v>400</v>
          </cell>
        </row>
        <row r="9">
          <cell r="B9">
            <v>350</v>
          </cell>
          <cell r="C9">
            <v>262</v>
          </cell>
        </row>
        <row r="10">
          <cell r="B10">
            <v>885</v>
          </cell>
          <cell r="C10">
            <v>537</v>
          </cell>
        </row>
        <row r="11">
          <cell r="B11">
            <v>572</v>
          </cell>
          <cell r="C11">
            <v>370</v>
          </cell>
        </row>
        <row r="12">
          <cell r="B12">
            <v>1205</v>
          </cell>
          <cell r="C12">
            <v>583</v>
          </cell>
        </row>
        <row r="13">
          <cell r="B13">
            <v>652</v>
          </cell>
          <cell r="C13">
            <v>498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"/>
    </sheetNames>
    <sheetDataSet>
      <sheetData sheetId="0">
        <row r="1">
          <cell r="B1" t="str">
            <v>AT_GC</v>
          </cell>
          <cell r="C1" t="str">
            <v>GC_AT</v>
          </cell>
        </row>
        <row r="2">
          <cell r="B2">
            <v>993</v>
          </cell>
          <cell r="C2">
            <v>1919</v>
          </cell>
        </row>
        <row r="3">
          <cell r="B3">
            <v>896</v>
          </cell>
          <cell r="C3">
            <v>947</v>
          </cell>
        </row>
        <row r="4">
          <cell r="B4">
            <v>480</v>
          </cell>
          <cell r="C4">
            <v>681</v>
          </cell>
        </row>
        <row r="5">
          <cell r="B5">
            <v>364</v>
          </cell>
          <cell r="C5">
            <v>404</v>
          </cell>
        </row>
        <row r="6">
          <cell r="B6">
            <v>115</v>
          </cell>
          <cell r="C6">
            <v>90</v>
          </cell>
        </row>
        <row r="7">
          <cell r="B7">
            <v>60</v>
          </cell>
          <cell r="C7">
            <v>64</v>
          </cell>
        </row>
        <row r="8">
          <cell r="B8">
            <v>55</v>
          </cell>
          <cell r="C8">
            <v>64</v>
          </cell>
        </row>
        <row r="9">
          <cell r="B9">
            <v>52</v>
          </cell>
          <cell r="C9">
            <v>44</v>
          </cell>
        </row>
        <row r="10">
          <cell r="B10">
            <v>151</v>
          </cell>
          <cell r="C10">
            <v>92</v>
          </cell>
        </row>
        <row r="11">
          <cell r="B11">
            <v>101</v>
          </cell>
          <cell r="C11">
            <v>65</v>
          </cell>
        </row>
        <row r="12">
          <cell r="B12">
            <v>196</v>
          </cell>
          <cell r="C12">
            <v>98</v>
          </cell>
        </row>
        <row r="13">
          <cell r="B13">
            <v>94</v>
          </cell>
          <cell r="C13">
            <v>90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"/>
    </sheetNames>
    <sheetDataSet>
      <sheetData sheetId="0">
        <row r="2">
          <cell r="B2">
            <v>8507</v>
          </cell>
        </row>
        <row r="3">
          <cell r="B3">
            <v>4397</v>
          </cell>
        </row>
        <row r="4">
          <cell r="B4">
            <v>1380</v>
          </cell>
        </row>
        <row r="5">
          <cell r="B5">
            <v>1133</v>
          </cell>
        </row>
        <row r="6">
          <cell r="B6">
            <v>1775</v>
          </cell>
        </row>
        <row r="7">
          <cell r="B7">
            <v>2180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"/>
    </sheetNames>
    <sheetDataSet>
      <sheetData sheetId="0">
        <row r="2">
          <cell r="B2">
            <v>5816</v>
          </cell>
        </row>
        <row r="3">
          <cell r="B3">
            <v>2906</v>
          </cell>
        </row>
        <row r="4">
          <cell r="B4">
            <v>940</v>
          </cell>
        </row>
        <row r="5">
          <cell r="B5">
            <v>757</v>
          </cell>
        </row>
        <row r="6">
          <cell r="B6">
            <v>1175</v>
          </cell>
        </row>
        <row r="7">
          <cell r="B7">
            <v>1386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AT_GC"/>
    </sheetNames>
    <sheetDataSet>
      <sheetData sheetId="0">
        <row r="2">
          <cell r="B2">
            <v>3262</v>
          </cell>
        </row>
        <row r="3">
          <cell r="B3">
            <v>2009</v>
          </cell>
        </row>
        <row r="4">
          <cell r="B4">
            <v>710</v>
          </cell>
        </row>
        <row r="5">
          <cell r="B5">
            <v>588</v>
          </cell>
        </row>
        <row r="6">
          <cell r="B6">
            <v>1040</v>
          </cell>
        </row>
        <row r="7">
          <cell r="B7">
            <v>1403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AT_GC"/>
    </sheetNames>
    <sheetDataSet>
      <sheetData sheetId="0">
        <row r="2">
          <cell r="B2">
            <v>2729</v>
          </cell>
        </row>
        <row r="3">
          <cell r="B3">
            <v>1345</v>
          </cell>
        </row>
        <row r="4">
          <cell r="B4">
            <v>478</v>
          </cell>
        </row>
        <row r="5">
          <cell r="B5">
            <v>405</v>
          </cell>
        </row>
        <row r="6">
          <cell r="B6">
            <v>675</v>
          </cell>
        </row>
        <row r="7">
          <cell r="B7">
            <v>751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GC_AT"/>
    </sheetNames>
    <sheetDataSet>
      <sheetData sheetId="0">
        <row r="2">
          <cell r="B2">
            <v>4439</v>
          </cell>
        </row>
        <row r="3">
          <cell r="B3">
            <v>2001</v>
          </cell>
        </row>
        <row r="4">
          <cell r="B4">
            <v>573</v>
          </cell>
        </row>
        <row r="5">
          <cell r="B5">
            <v>466</v>
          </cell>
        </row>
        <row r="6">
          <cell r="B6">
            <v>633</v>
          </cell>
        </row>
        <row r="7">
          <cell r="B7">
            <v>683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5" sqref="C5:C10"/>
    </sheetView>
  </sheetViews>
  <sheetFormatPr baseColWidth="10" defaultRowHeight="15" x14ac:dyDescent="0.15"/>
  <cols>
    <col min="1" max="1" width="22.5" style="1" bestFit="1" customWidth="1"/>
    <col min="2" max="2" width="10.83203125" style="3"/>
  </cols>
  <sheetData>
    <row r="1" spans="1:3" x14ac:dyDescent="0.15">
      <c r="A1" s="2" t="s">
        <v>0</v>
      </c>
      <c r="B1" s="8" t="s">
        <v>5</v>
      </c>
      <c r="C1" s="8" t="s">
        <v>7</v>
      </c>
    </row>
    <row r="2" spans="1:3" x14ac:dyDescent="0.15">
      <c r="A2" s="2" t="s">
        <v>1</v>
      </c>
      <c r="B2" s="8">
        <f>[1]dd_SNPs!B2</f>
        <v>152253</v>
      </c>
      <c r="C2" s="8"/>
    </row>
    <row r="3" spans="1:3" x14ac:dyDescent="0.15">
      <c r="A3" s="2" t="s">
        <v>23</v>
      </c>
      <c r="B3" s="8">
        <f>[1]dd_SNPs!B3</f>
        <v>46173</v>
      </c>
      <c r="C3" s="8"/>
    </row>
    <row r="4" spans="1:3" x14ac:dyDescent="0.15">
      <c r="A4" s="2" t="s">
        <v>2</v>
      </c>
      <c r="B4" s="8">
        <f>[1]dd_SNPs!B4</f>
        <v>49639</v>
      </c>
      <c r="C4" s="8"/>
    </row>
    <row r="5" spans="1:3" x14ac:dyDescent="0.15">
      <c r="A5" s="2" t="s">
        <v>3</v>
      </c>
      <c r="B5" s="8">
        <f>[1]dd_SNPs!B5</f>
        <v>44878</v>
      </c>
      <c r="C5" s="8">
        <f>[2]dd_gene!B2</f>
        <v>2444</v>
      </c>
    </row>
    <row r="6" spans="1:3" x14ac:dyDescent="0.15">
      <c r="A6" s="2" t="s">
        <v>4</v>
      </c>
      <c r="B6" s="8">
        <f>[1]dd_SNPs!B6</f>
        <v>41129</v>
      </c>
      <c r="C6" s="8">
        <f>[2]dd_gene!B3</f>
        <v>2443</v>
      </c>
    </row>
    <row r="7" spans="1:3" x14ac:dyDescent="0.15">
      <c r="A7" s="2" t="s">
        <v>47</v>
      </c>
      <c r="B7" s="8">
        <f>[1]dd_SNPs!B7</f>
        <v>34912</v>
      </c>
      <c r="C7" s="8">
        <f>[2]dd_gene!B4</f>
        <v>2415</v>
      </c>
    </row>
    <row r="8" spans="1:3" x14ac:dyDescent="0.15">
      <c r="A8" s="2" t="s">
        <v>48</v>
      </c>
      <c r="B8" s="8">
        <f>[1]dd_SNPs!B8</f>
        <v>6204</v>
      </c>
      <c r="C8" s="8">
        <f>[2]dd_gene!B5</f>
        <v>1917</v>
      </c>
    </row>
    <row r="9" spans="1:3" x14ac:dyDescent="0.15">
      <c r="A9" s="2" t="s">
        <v>49</v>
      </c>
      <c r="B9" s="8">
        <f>[1]dd_SNPs!B9</f>
        <v>24294</v>
      </c>
      <c r="C9" s="8">
        <f>[2]dd_gene!B6</f>
        <v>2384</v>
      </c>
    </row>
    <row r="10" spans="1:3" x14ac:dyDescent="0.15">
      <c r="A10" s="2" t="s">
        <v>50</v>
      </c>
      <c r="B10" s="8">
        <f>[1]dd_SNPs!B10</f>
        <v>10396</v>
      </c>
      <c r="C10" s="8">
        <f>[2]dd_gene!B7</f>
        <v>2083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workbookViewId="0">
      <selection activeCell="R85" sqref="R85:R86"/>
    </sheetView>
  </sheetViews>
  <sheetFormatPr baseColWidth="10" defaultRowHeight="15" x14ac:dyDescent="0.15"/>
  <cols>
    <col min="1" max="5" width="10.83203125" style="11"/>
    <col min="6" max="7" width="16.5" style="11" bestFit="1" customWidth="1"/>
    <col min="8" max="10" width="16.5" style="11" customWidth="1"/>
    <col min="11" max="14" width="10.83203125" style="11"/>
    <col min="15" max="16" width="13.1640625" style="12" customWidth="1"/>
    <col min="17" max="17" width="10.83203125" style="12"/>
    <col min="18" max="18" width="10.83203125" style="13"/>
    <col min="19" max="19" width="17.5" style="11" bestFit="1" customWidth="1"/>
    <col min="20" max="21" width="10.83203125" style="15"/>
    <col min="22" max="22" width="10.6640625" style="15" customWidth="1"/>
    <col min="23" max="29" width="10.83203125" style="15"/>
    <col min="30" max="16384" width="10.83203125" style="11"/>
  </cols>
  <sheetData>
    <row r="1" spans="1:29" x14ac:dyDescent="0.15">
      <c r="A1" s="14" t="s">
        <v>46</v>
      </c>
    </row>
    <row r="2" spans="1:29" x14ac:dyDescent="0.15">
      <c r="A2" s="11" t="s">
        <v>13</v>
      </c>
      <c r="B2" s="11" t="s">
        <v>5</v>
      </c>
      <c r="C2" s="11" t="s">
        <v>6</v>
      </c>
      <c r="D2" s="11" t="s">
        <v>8</v>
      </c>
      <c r="E2" s="11" t="s">
        <v>19</v>
      </c>
      <c r="F2" s="11" t="s">
        <v>14</v>
      </c>
      <c r="G2" s="11" t="s">
        <v>15</v>
      </c>
      <c r="H2" s="11" t="s">
        <v>21</v>
      </c>
      <c r="I2" s="11" t="s">
        <v>22</v>
      </c>
      <c r="K2" s="11" t="s">
        <v>20</v>
      </c>
      <c r="L2" s="11" t="s">
        <v>9</v>
      </c>
      <c r="M2" s="11" t="s">
        <v>17</v>
      </c>
      <c r="N2" s="11" t="s">
        <v>16</v>
      </c>
      <c r="O2" s="12" t="s">
        <v>18</v>
      </c>
      <c r="P2" s="11" t="s">
        <v>27</v>
      </c>
      <c r="Q2" s="12" t="s">
        <v>24</v>
      </c>
      <c r="R2" s="13" t="s">
        <v>10</v>
      </c>
      <c r="S2" s="15"/>
    </row>
    <row r="3" spans="1:29" x14ac:dyDescent="0.15">
      <c r="A3" s="11">
        <v>1</v>
      </c>
      <c r="B3" s="11">
        <f>[3]PARS_cds_stat_SNPs!B2</f>
        <v>14323</v>
      </c>
      <c r="C3" s="11">
        <f>[4]PARS_cds_stat_gene!B2</f>
        <v>2280</v>
      </c>
      <c r="D3" s="11">
        <f>[5]PARS_cds_stat_stem!B2</f>
        <v>8507</v>
      </c>
      <c r="E3" s="11">
        <f>[6]PARS_cds_stat_loop!B2</f>
        <v>5816</v>
      </c>
      <c r="F3" s="3">
        <f>[7]PARS_cds_stat_stem_AT_GC!B2</f>
        <v>3262</v>
      </c>
      <c r="G3" s="11">
        <f>[8]PARS_cds_stat_loop_AT_GC!B2</f>
        <v>2729</v>
      </c>
      <c r="H3" s="3">
        <f>[9]PARS_cds_stat_stem_GC_AT!B2</f>
        <v>4439</v>
      </c>
      <c r="I3" s="3">
        <f>[10]PARS_cds_stat_loop_GC_AT!B2</f>
        <v>2505</v>
      </c>
      <c r="J3" s="3"/>
      <c r="K3" s="18">
        <v>1</v>
      </c>
      <c r="L3" s="11" t="s">
        <v>11</v>
      </c>
      <c r="M3" s="11">
        <f>[11]PARS_cds_stat_chi_square!B2</f>
        <v>3262</v>
      </c>
      <c r="N3" s="11">
        <f>[11]PARS_cds_stat_chi_square!C2</f>
        <v>4439</v>
      </c>
      <c r="O3" s="12">
        <f>[11]PARS_cds_stat_chi_square!D2</f>
        <v>0.42358135307103001</v>
      </c>
      <c r="P3" s="12">
        <f>N3/(M3+N3)</f>
        <v>0.57641864692897027</v>
      </c>
      <c r="Q3" s="19">
        <f>[11]PARS_cds_stat_chi_square!E3</f>
        <v>119.913658063372</v>
      </c>
      <c r="R3" s="20">
        <f>[11]PARS_cds_stat_chi_square!F3</f>
        <v>6.6075000000000003E-28</v>
      </c>
      <c r="S3" s="15"/>
    </row>
    <row r="4" spans="1:29" x14ac:dyDescent="0.15">
      <c r="A4" s="11">
        <v>2</v>
      </c>
      <c r="B4" s="11">
        <f>[3]PARS_cds_stat_SNPs!B3</f>
        <v>7303</v>
      </c>
      <c r="C4" s="11">
        <f>[4]PARS_cds_stat_gene!B3</f>
        <v>1974</v>
      </c>
      <c r="D4" s="11">
        <f>[5]PARS_cds_stat_stem!B3</f>
        <v>4397</v>
      </c>
      <c r="E4" s="11">
        <f>[6]PARS_cds_stat_loop!B3</f>
        <v>2906</v>
      </c>
      <c r="F4" s="3">
        <f>[7]PARS_cds_stat_stem_AT_GC!B3</f>
        <v>2009</v>
      </c>
      <c r="G4" s="11">
        <f>[8]PARS_cds_stat_loop_AT_GC!B3</f>
        <v>1345</v>
      </c>
      <c r="H4" s="3">
        <f>[9]PARS_cds_stat_stem_GC_AT!B3</f>
        <v>2001</v>
      </c>
      <c r="I4" s="3">
        <f>[10]PARS_cds_stat_loop_GC_AT!B3</f>
        <v>1310</v>
      </c>
      <c r="J4" s="3"/>
      <c r="K4" s="18"/>
      <c r="L4" s="11" t="s">
        <v>12</v>
      </c>
      <c r="M4" s="11">
        <f>[11]PARS_cds_stat_chi_square!B3</f>
        <v>2729</v>
      </c>
      <c r="N4" s="11">
        <f>[11]PARS_cds_stat_chi_square!C3</f>
        <v>2505</v>
      </c>
      <c r="O4" s="12">
        <f>[11]PARS_cds_stat_chi_square!D3</f>
        <v>0.52139854795567397</v>
      </c>
      <c r="P4" s="12">
        <f t="shared" ref="P4:P14" si="0">N4/(M4+N4)</f>
        <v>0.47860145204432558</v>
      </c>
      <c r="Q4" s="19"/>
      <c r="R4" s="20"/>
      <c r="S4" s="15"/>
    </row>
    <row r="5" spans="1:29" x14ac:dyDescent="0.15">
      <c r="A5" s="11">
        <v>3</v>
      </c>
      <c r="B5" s="11">
        <f>[3]PARS_cds_stat_SNPs!B4</f>
        <v>2320</v>
      </c>
      <c r="C5" s="11">
        <f>[4]PARS_cds_stat_gene!B4</f>
        <v>1196</v>
      </c>
      <c r="D5" s="11">
        <f>[5]PARS_cds_stat_stem!B4</f>
        <v>1380</v>
      </c>
      <c r="E5" s="11">
        <f>[6]PARS_cds_stat_loop!B4</f>
        <v>940</v>
      </c>
      <c r="F5" s="3">
        <f>[7]PARS_cds_stat_stem_AT_GC!B4</f>
        <v>710</v>
      </c>
      <c r="G5" s="11">
        <f>[8]PARS_cds_stat_loop_AT_GC!B4</f>
        <v>478</v>
      </c>
      <c r="H5" s="3">
        <f>[9]PARS_cds_stat_stem_GC_AT!B4</f>
        <v>573</v>
      </c>
      <c r="I5" s="3">
        <f>[10]PARS_cds_stat_loop_GC_AT!B4</f>
        <v>393</v>
      </c>
      <c r="J5" s="3"/>
      <c r="K5" s="18">
        <v>2</v>
      </c>
      <c r="L5" s="11" t="s">
        <v>11</v>
      </c>
      <c r="M5" s="11">
        <f>[11]PARS_cds_stat_chi_square!B4</f>
        <v>2009</v>
      </c>
      <c r="N5" s="11">
        <f>[11]PARS_cds_stat_chi_square!C4</f>
        <v>2001</v>
      </c>
      <c r="O5" s="12">
        <f>[11]PARS_cds_stat_chi_square!D4</f>
        <v>0.50099750623441397</v>
      </c>
      <c r="P5" s="12">
        <f t="shared" si="0"/>
        <v>0.49900249376558603</v>
      </c>
      <c r="Q5" s="19">
        <f>[11]PARS_cds_stat_chi_square!E5</f>
        <v>0.199942664174038</v>
      </c>
      <c r="R5" s="20">
        <f>[11]PARS_cds_stat_chi_square!F5</f>
        <v>0.65476999999999996</v>
      </c>
      <c r="S5" s="15"/>
    </row>
    <row r="6" spans="1:29" x14ac:dyDescent="0.15">
      <c r="A6" s="11">
        <v>4</v>
      </c>
      <c r="B6" s="11">
        <f>[3]PARS_cds_stat_SNPs!B5</f>
        <v>1890</v>
      </c>
      <c r="C6" s="11">
        <f>[4]PARS_cds_stat_gene!B5</f>
        <v>1068</v>
      </c>
      <c r="D6" s="11">
        <f>[5]PARS_cds_stat_stem!B5</f>
        <v>1133</v>
      </c>
      <c r="E6" s="11">
        <f>[6]PARS_cds_stat_loop!B5</f>
        <v>757</v>
      </c>
      <c r="F6" s="3">
        <f>[7]PARS_cds_stat_stem_AT_GC!B5</f>
        <v>588</v>
      </c>
      <c r="G6" s="11">
        <f>[8]PARS_cds_stat_loop_AT_GC!B5</f>
        <v>405</v>
      </c>
      <c r="H6" s="3">
        <f>[9]PARS_cds_stat_stem_GC_AT!B5</f>
        <v>466</v>
      </c>
      <c r="I6" s="3">
        <f>[10]PARS_cds_stat_loop_GC_AT!B5</f>
        <v>307</v>
      </c>
      <c r="J6" s="3"/>
      <c r="K6" s="18"/>
      <c r="L6" s="11" t="s">
        <v>12</v>
      </c>
      <c r="M6" s="11">
        <f>[11]PARS_cds_stat_chi_square!B5</f>
        <v>1345</v>
      </c>
      <c r="N6" s="11">
        <f>[11]PARS_cds_stat_chi_square!C5</f>
        <v>1310</v>
      </c>
      <c r="O6" s="12">
        <f>[11]PARS_cds_stat_chi_square!D5</f>
        <v>0.50659133709981197</v>
      </c>
      <c r="P6" s="12">
        <f t="shared" si="0"/>
        <v>0.49340866290018831</v>
      </c>
      <c r="Q6" s="19"/>
      <c r="R6" s="20"/>
      <c r="S6" s="15"/>
    </row>
    <row r="7" spans="1:29" x14ac:dyDescent="0.15">
      <c r="A7" s="11">
        <v>5</v>
      </c>
      <c r="B7" s="11">
        <f>[3]PARS_cds_stat_SNPs!B6</f>
        <v>2950</v>
      </c>
      <c r="C7" s="11">
        <f>[4]PARS_cds_stat_gene!B6</f>
        <v>1328</v>
      </c>
      <c r="D7" s="11">
        <f>[5]PARS_cds_stat_stem!B6</f>
        <v>1775</v>
      </c>
      <c r="E7" s="11">
        <f>[6]PARS_cds_stat_loop!B6</f>
        <v>1175</v>
      </c>
      <c r="F7" s="3">
        <f>[7]PARS_cds_stat_stem_AT_GC!B6</f>
        <v>1040</v>
      </c>
      <c r="G7" s="11">
        <f>[8]PARS_cds_stat_loop_AT_GC!B6</f>
        <v>675</v>
      </c>
      <c r="H7" s="3">
        <f>[9]PARS_cds_stat_stem_GC_AT!B6</f>
        <v>633</v>
      </c>
      <c r="I7" s="3">
        <f>[10]PARS_cds_stat_loop_GC_AT!B6</f>
        <v>436</v>
      </c>
      <c r="J7" s="3"/>
      <c r="K7" s="18">
        <v>3</v>
      </c>
      <c r="L7" s="11" t="s">
        <v>11</v>
      </c>
      <c r="M7" s="11">
        <f>[11]PARS_cds_stat_chi_square!B6</f>
        <v>710</v>
      </c>
      <c r="N7" s="11">
        <f>[11]PARS_cds_stat_chi_square!C6</f>
        <v>573</v>
      </c>
      <c r="O7" s="12">
        <f>[11]PARS_cds_stat_chi_square!D6</f>
        <v>0.55339049103663296</v>
      </c>
      <c r="P7" s="12">
        <f t="shared" si="0"/>
        <v>0.4466095089633671</v>
      </c>
      <c r="Q7" s="19">
        <f>[11]PARS_cds_stat_chi_square!E7</f>
        <v>4.43054702706333E-2</v>
      </c>
      <c r="R7" s="20">
        <f>[11]PARS_cds_stat_chi_square!F7</f>
        <v>0.83328999999999998</v>
      </c>
      <c r="S7" s="15"/>
    </row>
    <row r="8" spans="1:29" x14ac:dyDescent="0.15">
      <c r="A8" s="11">
        <v>6</v>
      </c>
      <c r="B8" s="11">
        <f>[3]PARS_cds_stat_SNPs!B7</f>
        <v>3566</v>
      </c>
      <c r="C8" s="11">
        <f>[4]PARS_cds_stat_gene!B7</f>
        <v>1523</v>
      </c>
      <c r="D8" s="11">
        <f>[5]PARS_cds_stat_stem!B7</f>
        <v>2180</v>
      </c>
      <c r="E8" s="11">
        <f>[6]PARS_cds_stat_loop!B7</f>
        <v>1386</v>
      </c>
      <c r="F8" s="3">
        <f>[7]PARS_cds_stat_stem_AT_GC!B7</f>
        <v>1403</v>
      </c>
      <c r="G8" s="11">
        <f>[8]PARS_cds_stat_loop_AT_GC!B7</f>
        <v>751</v>
      </c>
      <c r="H8" s="3">
        <f>[9]PARS_cds_stat_stem_GC_AT!B7</f>
        <v>683</v>
      </c>
      <c r="I8" s="3">
        <f>[10]PARS_cds_stat_loop_GC_AT!B7</f>
        <v>591</v>
      </c>
      <c r="J8" s="3"/>
      <c r="K8" s="18"/>
      <c r="L8" s="11" t="s">
        <v>12</v>
      </c>
      <c r="M8" s="11">
        <f>[11]PARS_cds_stat_chi_square!B7</f>
        <v>478</v>
      </c>
      <c r="N8" s="11">
        <f>[11]PARS_cds_stat_chi_square!C7</f>
        <v>393</v>
      </c>
      <c r="O8" s="12">
        <f>[11]PARS_cds_stat_chi_square!D7</f>
        <v>0.548794489092997</v>
      </c>
      <c r="P8" s="12">
        <f t="shared" si="0"/>
        <v>0.45120551090700345</v>
      </c>
      <c r="Q8" s="19"/>
      <c r="R8" s="20"/>
    </row>
    <row r="9" spans="1:29" x14ac:dyDescent="0.15">
      <c r="A9" s="11" t="s">
        <v>41</v>
      </c>
      <c r="D9" s="11">
        <f>SUM(D3:D8)</f>
        <v>19372</v>
      </c>
      <c r="E9" s="11">
        <f t="shared" ref="E9:I9" si="1">SUM(E3:E8)</f>
        <v>12980</v>
      </c>
      <c r="F9" s="11">
        <f t="shared" si="1"/>
        <v>9012</v>
      </c>
      <c r="G9" s="11">
        <f t="shared" si="1"/>
        <v>6383</v>
      </c>
      <c r="H9" s="11">
        <f t="shared" si="1"/>
        <v>8795</v>
      </c>
      <c r="I9" s="11">
        <f t="shared" si="1"/>
        <v>5542</v>
      </c>
      <c r="J9" s="3"/>
      <c r="K9" s="18">
        <v>4</v>
      </c>
      <c r="L9" s="11" t="s">
        <v>11</v>
      </c>
      <c r="M9" s="11">
        <f>[11]PARS_cds_stat_chi_square!B8</f>
        <v>588</v>
      </c>
      <c r="N9" s="11">
        <f>[11]PARS_cds_stat_chi_square!C8</f>
        <v>466</v>
      </c>
      <c r="O9" s="12">
        <f>[11]PARS_cds_stat_chi_square!D8</f>
        <v>0.55787476280834902</v>
      </c>
      <c r="P9" s="12">
        <f t="shared" si="0"/>
        <v>0.44212523719165087</v>
      </c>
      <c r="Q9" s="19">
        <f>[11]PARS_cds_stat_chi_square!E9</f>
        <v>0.206847725309069</v>
      </c>
      <c r="R9" s="20">
        <f>[11]PARS_cds_stat_chi_square!F9</f>
        <v>0.64924999999999999</v>
      </c>
    </row>
    <row r="10" spans="1:29" x14ac:dyDescent="0.15">
      <c r="F10" s="3"/>
      <c r="H10" s="3"/>
      <c r="I10" s="3"/>
      <c r="J10" s="3"/>
      <c r="K10" s="18"/>
      <c r="L10" s="11" t="s">
        <v>12</v>
      </c>
      <c r="M10" s="11">
        <f>[11]PARS_cds_stat_chi_square!B9</f>
        <v>405</v>
      </c>
      <c r="N10" s="11">
        <f>[11]PARS_cds_stat_chi_square!C9</f>
        <v>307</v>
      </c>
      <c r="O10" s="12">
        <f>[11]PARS_cds_stat_chi_square!D9</f>
        <v>0.56882022471910099</v>
      </c>
      <c r="P10" s="12">
        <f t="shared" si="0"/>
        <v>0.4311797752808989</v>
      </c>
      <c r="Q10" s="19"/>
      <c r="R10" s="20"/>
    </row>
    <row r="11" spans="1:29" x14ac:dyDescent="0.15">
      <c r="F11" s="3"/>
      <c r="H11" s="3"/>
      <c r="I11" s="3"/>
      <c r="J11" s="3"/>
      <c r="K11" s="18">
        <v>5</v>
      </c>
      <c r="L11" s="11" t="s">
        <v>11</v>
      </c>
      <c r="M11" s="11">
        <f>[11]PARS_cds_stat_chi_square!B10</f>
        <v>1040</v>
      </c>
      <c r="N11" s="11">
        <f>[11]PARS_cds_stat_chi_square!C10</f>
        <v>633</v>
      </c>
      <c r="O11" s="12">
        <f>[11]PARS_cds_stat_chi_square!D10</f>
        <v>0.62163777644949203</v>
      </c>
      <c r="P11" s="12">
        <f t="shared" si="0"/>
        <v>0.37836222355050808</v>
      </c>
      <c r="Q11" s="19">
        <f>[11]PARS_cds_stat_chi_square!E11</f>
        <v>0.55931810761382705</v>
      </c>
      <c r="R11" s="20">
        <f>[11]PARS_cds_stat_chi_square!F11</f>
        <v>0.45454</v>
      </c>
    </row>
    <row r="12" spans="1:29" x14ac:dyDescent="0.15">
      <c r="A12" s="11" t="s">
        <v>42</v>
      </c>
      <c r="D12" s="11" t="s">
        <v>8</v>
      </c>
      <c r="E12" s="11" t="s">
        <v>25</v>
      </c>
      <c r="F12" s="11" t="s">
        <v>26</v>
      </c>
      <c r="G12" s="11" t="s">
        <v>15</v>
      </c>
      <c r="H12" s="11" t="s">
        <v>21</v>
      </c>
      <c r="I12" s="11" t="s">
        <v>22</v>
      </c>
      <c r="J12" s="3"/>
      <c r="K12" s="18"/>
      <c r="L12" s="11" t="s">
        <v>12</v>
      </c>
      <c r="M12" s="11">
        <f>[11]PARS_cds_stat_chi_square!B11</f>
        <v>675</v>
      </c>
      <c r="N12" s="11">
        <f>[11]PARS_cds_stat_chi_square!C11</f>
        <v>436</v>
      </c>
      <c r="O12" s="12">
        <f>[11]PARS_cds_stat_chi_square!D11</f>
        <v>0.607560756075608</v>
      </c>
      <c r="P12" s="12">
        <f t="shared" si="0"/>
        <v>0.39243924392439244</v>
      </c>
      <c r="Q12" s="19"/>
      <c r="R12" s="20"/>
    </row>
    <row r="13" spans="1:29" x14ac:dyDescent="0.15">
      <c r="A13" s="11">
        <v>1</v>
      </c>
      <c r="D13" s="11">
        <f t="shared" ref="D13:I18" si="2">D3/D$9</f>
        <v>0.43913896345240555</v>
      </c>
      <c r="E13" s="11">
        <f t="shared" si="2"/>
        <v>0.44807395993836674</v>
      </c>
      <c r="F13" s="11">
        <f t="shared" si="2"/>
        <v>0.36196182867288063</v>
      </c>
      <c r="G13" s="11">
        <f t="shared" si="2"/>
        <v>0.42754190819363935</v>
      </c>
      <c r="H13" s="11">
        <f t="shared" si="2"/>
        <v>0.5047185901080159</v>
      </c>
      <c r="I13" s="11">
        <f t="shared" si="2"/>
        <v>0.45200288704438829</v>
      </c>
      <c r="K13" s="18">
        <v>6</v>
      </c>
      <c r="L13" s="11" t="s">
        <v>11</v>
      </c>
      <c r="M13" s="11">
        <f>[11]PARS_cds_stat_chi_square!B12</f>
        <v>1403</v>
      </c>
      <c r="N13" s="11">
        <f>[11]PARS_cds_stat_chi_square!C12</f>
        <v>683</v>
      </c>
      <c r="O13" s="12">
        <f>[11]PARS_cds_stat_chi_square!D12</f>
        <v>0.67257909875359501</v>
      </c>
      <c r="P13" s="12">
        <f t="shared" si="0"/>
        <v>0.32742090124640461</v>
      </c>
      <c r="Q13" s="19">
        <f>[11]PARS_cds_stat_chi_square!E13</f>
        <v>44.626463216076097</v>
      </c>
      <c r="R13" s="20">
        <f>[11]PARS_cds_stat_chi_square!F13</f>
        <v>2.3844999999999999E-11</v>
      </c>
    </row>
    <row r="14" spans="1:29" x14ac:dyDescent="0.15">
      <c r="A14" s="11">
        <v>2</v>
      </c>
      <c r="D14" s="11">
        <f t="shared" si="2"/>
        <v>0.22697708032211439</v>
      </c>
      <c r="E14" s="11">
        <f t="shared" si="2"/>
        <v>0.22388289676425269</v>
      </c>
      <c r="F14" s="11">
        <f t="shared" si="2"/>
        <v>0.22292498890368398</v>
      </c>
      <c r="G14" s="11">
        <f t="shared" si="2"/>
        <v>0.21071596428011907</v>
      </c>
      <c r="H14" s="11">
        <f t="shared" si="2"/>
        <v>0.22751563388288801</v>
      </c>
      <c r="I14" s="11">
        <f t="shared" si="2"/>
        <v>0.23637675929267413</v>
      </c>
      <c r="K14" s="18"/>
      <c r="L14" s="11" t="s">
        <v>12</v>
      </c>
      <c r="M14" s="11">
        <f>[11]PARS_cds_stat_chi_square!B13</f>
        <v>751</v>
      </c>
      <c r="N14" s="11">
        <f>[11]PARS_cds_stat_chi_square!C13</f>
        <v>591</v>
      </c>
      <c r="O14" s="12">
        <f>[11]PARS_cds_stat_chi_square!D13</f>
        <v>0.55961251862891204</v>
      </c>
      <c r="P14" s="12">
        <f t="shared" si="0"/>
        <v>0.44038748137108791</v>
      </c>
      <c r="Q14" s="19"/>
      <c r="R14" s="20"/>
    </row>
    <row r="15" spans="1:29" x14ac:dyDescent="0.15">
      <c r="A15" s="11">
        <v>3</v>
      </c>
      <c r="D15" s="11">
        <f t="shared" si="2"/>
        <v>7.1236836671484616E-2</v>
      </c>
      <c r="E15" s="11">
        <f t="shared" si="2"/>
        <v>7.24191063174114E-2</v>
      </c>
      <c r="F15" s="11">
        <f t="shared" si="2"/>
        <v>7.878384376387039E-2</v>
      </c>
      <c r="G15" s="11">
        <f t="shared" si="2"/>
        <v>7.4886417045276515E-2</v>
      </c>
      <c r="H15" s="11">
        <f t="shared" si="2"/>
        <v>6.5150653780557136E-2</v>
      </c>
      <c r="I15" s="11">
        <f t="shared" si="2"/>
        <v>7.0913027787802244E-2</v>
      </c>
      <c r="L15" s="15"/>
      <c r="M15" s="15"/>
      <c r="N15" s="15"/>
      <c r="O15" s="15"/>
      <c r="P15" s="15"/>
      <c r="Q15" s="15"/>
      <c r="R15" s="15"/>
      <c r="S15" s="15"/>
      <c r="V15" s="11"/>
      <c r="W15" s="11"/>
      <c r="X15" s="11"/>
      <c r="Y15" s="11"/>
      <c r="Z15" s="11"/>
      <c r="AA15" s="11"/>
      <c r="AB15" s="11"/>
      <c r="AC15" s="11"/>
    </row>
    <row r="16" spans="1:29" x14ac:dyDescent="0.15">
      <c r="A16" s="11">
        <v>4</v>
      </c>
      <c r="D16" s="11">
        <f t="shared" si="2"/>
        <v>5.8486475325211645E-2</v>
      </c>
      <c r="E16" s="11">
        <f t="shared" si="2"/>
        <v>5.832049306625578E-2</v>
      </c>
      <c r="F16" s="11">
        <f t="shared" si="2"/>
        <v>6.5246338215712379E-2</v>
      </c>
      <c r="G16" s="11">
        <f t="shared" si="2"/>
        <v>6.3449788500704998E-2</v>
      </c>
      <c r="H16" s="11">
        <f t="shared" si="2"/>
        <v>5.2984650369528138E-2</v>
      </c>
      <c r="I16" s="11">
        <f t="shared" si="2"/>
        <v>5.5395164200649584E-2</v>
      </c>
      <c r="L16" s="15"/>
      <c r="M16" s="15"/>
      <c r="N16" s="15"/>
      <c r="O16" s="15"/>
      <c r="P16" s="15"/>
      <c r="Q16" s="15"/>
      <c r="R16" s="15"/>
      <c r="S16" s="15"/>
      <c r="V16" s="11"/>
      <c r="W16" s="11"/>
      <c r="X16" s="11"/>
      <c r="Y16" s="11"/>
      <c r="Z16" s="11"/>
      <c r="AA16" s="11"/>
      <c r="AB16" s="11"/>
      <c r="AC16" s="11"/>
    </row>
    <row r="17" spans="1:29" x14ac:dyDescent="0.15">
      <c r="A17" s="11">
        <v>5</v>
      </c>
      <c r="D17" s="11">
        <f t="shared" si="2"/>
        <v>9.1627090646293624E-2</v>
      </c>
      <c r="E17" s="11">
        <f t="shared" si="2"/>
        <v>9.0523882896764246E-2</v>
      </c>
      <c r="F17" s="11">
        <f t="shared" si="2"/>
        <v>0.11540168664003551</v>
      </c>
      <c r="G17" s="11">
        <f t="shared" si="2"/>
        <v>0.10574964750117499</v>
      </c>
      <c r="H17" s="11">
        <f t="shared" si="2"/>
        <v>7.1972711768050035E-2</v>
      </c>
      <c r="I17" s="11">
        <f t="shared" si="2"/>
        <v>7.867195958137857E-2</v>
      </c>
      <c r="L17" s="15"/>
      <c r="M17" s="15"/>
      <c r="N17" s="15"/>
      <c r="O17" s="15"/>
      <c r="P17" s="15"/>
      <c r="Q17" s="15"/>
      <c r="R17" s="15"/>
      <c r="S17" s="15"/>
      <c r="V17" s="11"/>
      <c r="W17" s="11"/>
      <c r="X17" s="11"/>
      <c r="Y17" s="11"/>
      <c r="Z17" s="11"/>
      <c r="AA17" s="11"/>
      <c r="AB17" s="11"/>
      <c r="AC17" s="11"/>
    </row>
    <row r="18" spans="1:29" x14ac:dyDescent="0.15">
      <c r="A18" s="11">
        <v>6</v>
      </c>
      <c r="D18" s="11">
        <f t="shared" si="2"/>
        <v>0.11253355358249019</v>
      </c>
      <c r="E18" s="11">
        <f t="shared" si="2"/>
        <v>0.10677966101694915</v>
      </c>
      <c r="F18" s="11">
        <f t="shared" si="2"/>
        <v>0.15568131380381714</v>
      </c>
      <c r="G18" s="11">
        <f t="shared" si="2"/>
        <v>0.11765627447908507</v>
      </c>
      <c r="H18" s="11">
        <f t="shared" si="2"/>
        <v>7.7657760090960773E-2</v>
      </c>
      <c r="I18" s="11">
        <f t="shared" si="2"/>
        <v>0.10664020209310718</v>
      </c>
      <c r="L18" s="15"/>
      <c r="M18" s="15"/>
      <c r="N18" s="15"/>
      <c r="O18" s="15"/>
      <c r="P18" s="15"/>
      <c r="Q18" s="15"/>
      <c r="R18" s="15"/>
      <c r="S18" s="15"/>
      <c r="V18" s="11"/>
      <c r="W18" s="11"/>
      <c r="X18" s="11"/>
      <c r="Y18" s="11"/>
      <c r="Z18" s="11"/>
      <c r="AA18" s="11"/>
      <c r="AB18" s="11"/>
      <c r="AC18" s="11"/>
    </row>
    <row r="19" spans="1:29" x14ac:dyDescent="0.15">
      <c r="L19" s="15"/>
      <c r="M19" s="15"/>
      <c r="N19" s="15"/>
      <c r="O19" s="15"/>
      <c r="P19" s="15"/>
      <c r="Q19" s="15"/>
      <c r="R19" s="15"/>
      <c r="S19" s="15"/>
      <c r="V19" s="11"/>
      <c r="W19" s="11"/>
      <c r="X19" s="11"/>
      <c r="Y19" s="11"/>
      <c r="Z19" s="11"/>
      <c r="AA19" s="11"/>
      <c r="AB19" s="11"/>
      <c r="AC19" s="11"/>
    </row>
    <row r="20" spans="1:29" x14ac:dyDescent="0.15">
      <c r="S20" s="15"/>
      <c r="V20" s="11"/>
      <c r="W20" s="11"/>
      <c r="X20" s="11"/>
      <c r="Y20" s="11"/>
      <c r="Z20" s="11"/>
      <c r="AA20" s="11"/>
      <c r="AB20" s="11"/>
      <c r="AC20" s="11"/>
    </row>
    <row r="21" spans="1:29" x14ac:dyDescent="0.15">
      <c r="S21" s="15"/>
      <c r="V21" s="11"/>
      <c r="W21" s="11"/>
      <c r="X21" s="11"/>
      <c r="Y21" s="11"/>
      <c r="Z21" s="11"/>
      <c r="AA21" s="11"/>
      <c r="AB21" s="11"/>
      <c r="AC21" s="11"/>
    </row>
    <row r="22" spans="1:29" x14ac:dyDescent="0.15">
      <c r="S22" s="15"/>
      <c r="V22" s="11"/>
      <c r="W22" s="11"/>
      <c r="X22" s="11"/>
      <c r="Y22" s="11"/>
      <c r="Z22" s="11"/>
      <c r="AA22" s="11"/>
      <c r="AB22" s="11"/>
      <c r="AC22" s="11"/>
    </row>
    <row r="25" spans="1:29" x14ac:dyDescent="0.15">
      <c r="A25" s="14" t="s">
        <v>43</v>
      </c>
    </row>
    <row r="26" spans="1:29" x14ac:dyDescent="0.15">
      <c r="A26" s="11" t="s">
        <v>13</v>
      </c>
      <c r="B26" s="11" t="s">
        <v>5</v>
      </c>
      <c r="C26" s="11" t="s">
        <v>6</v>
      </c>
      <c r="D26" s="11" t="s">
        <v>8</v>
      </c>
      <c r="E26" s="11" t="s">
        <v>19</v>
      </c>
      <c r="F26" s="11" t="s">
        <v>14</v>
      </c>
      <c r="G26" s="11" t="s">
        <v>15</v>
      </c>
      <c r="H26" s="11" t="s">
        <v>21</v>
      </c>
      <c r="I26" s="11" t="s">
        <v>22</v>
      </c>
      <c r="K26" s="11" t="s">
        <v>13</v>
      </c>
      <c r="L26" s="11" t="s">
        <v>9</v>
      </c>
      <c r="M26" s="11" t="s">
        <v>17</v>
      </c>
      <c r="N26" s="11" t="s">
        <v>16</v>
      </c>
      <c r="O26" s="12" t="s">
        <v>18</v>
      </c>
      <c r="P26" s="11" t="s">
        <v>27</v>
      </c>
      <c r="Q26" s="12" t="s">
        <v>24</v>
      </c>
      <c r="R26" s="13" t="s">
        <v>10</v>
      </c>
    </row>
    <row r="27" spans="1:29" x14ac:dyDescent="0.15">
      <c r="A27" s="11">
        <v>1</v>
      </c>
      <c r="B27" s="11">
        <f>[12]PARS_utr_stat_SNPs!B2</f>
        <v>2553</v>
      </c>
      <c r="C27" s="11">
        <f>[13]PARS_utr_stat_gene!B2</f>
        <v>1375</v>
      </c>
      <c r="D27" s="11">
        <f>[14]PARS_utr_stat_stem!B2</f>
        <v>1398</v>
      </c>
      <c r="E27" s="11">
        <f>[15]PARS_utr_stat_loop!B2</f>
        <v>1155</v>
      </c>
      <c r="F27" s="3">
        <f>[16]PARS_utr_stat_stem_AT_GC!B2</f>
        <v>593</v>
      </c>
      <c r="G27" s="11">
        <f>[17]PARS_utr_stat_loop_AT_GC!B2</f>
        <v>595</v>
      </c>
      <c r="H27" s="3">
        <f>[18]PARS_utr_stat_stem_GC_AT!B2</f>
        <v>614</v>
      </c>
      <c r="I27" s="3">
        <f>[19]PARS_utr_stat_loop_GC_AT!B2</f>
        <v>382</v>
      </c>
      <c r="K27" s="18">
        <v>1</v>
      </c>
      <c r="L27" s="11" t="s">
        <v>11</v>
      </c>
      <c r="M27" s="11">
        <f>[20]PARS_utr_stat_chi_square!B2</f>
        <v>593</v>
      </c>
      <c r="N27" s="11">
        <f>[20]PARS_utr_stat_chi_square!C2</f>
        <v>614</v>
      </c>
      <c r="O27" s="12">
        <f>[20]PARS_utr_stat_chi_square!D2</f>
        <v>0.49130074565037302</v>
      </c>
      <c r="P27" s="12">
        <f>N27/(M27+N27)</f>
        <v>0.50869925434962715</v>
      </c>
      <c r="Q27" s="19">
        <f>[20]PARS_utr_stat_chi_square!E3</f>
        <v>30.1563645289758</v>
      </c>
      <c r="R27" s="20">
        <f>[20]PARS_utr_stat_chi_square!F3</f>
        <v>3.9857999999999999E-8</v>
      </c>
    </row>
    <row r="28" spans="1:29" x14ac:dyDescent="0.15">
      <c r="A28" s="11">
        <v>2</v>
      </c>
      <c r="B28" s="11">
        <f>[12]PARS_utr_stat_SNPs!B3</f>
        <v>1274</v>
      </c>
      <c r="C28" s="11">
        <f>[13]PARS_utr_stat_gene!B3</f>
        <v>821</v>
      </c>
      <c r="D28" s="11">
        <f>[14]PARS_utr_stat_stem!B3</f>
        <v>694</v>
      </c>
      <c r="E28" s="11">
        <f>[15]PARS_utr_stat_loop!B3</f>
        <v>580</v>
      </c>
      <c r="F28" s="3">
        <f>[16]PARS_utr_stat_stem_AT_GC!B3</f>
        <v>343</v>
      </c>
      <c r="G28" s="11">
        <f>[17]PARS_utr_stat_loop_AT_GC!B3</f>
        <v>284</v>
      </c>
      <c r="H28" s="3">
        <f>[18]PARS_utr_stat_stem_GC_AT!B3</f>
        <v>260</v>
      </c>
      <c r="I28" s="3">
        <f>[19]PARS_utr_stat_loop_GC_AT!B3</f>
        <v>207</v>
      </c>
      <c r="K28" s="18"/>
      <c r="L28" s="11" t="s">
        <v>12</v>
      </c>
      <c r="M28" s="11">
        <f>[20]PARS_utr_stat_chi_square!B3</f>
        <v>595</v>
      </c>
      <c r="N28" s="11">
        <f>[20]PARS_utr_stat_chi_square!C3</f>
        <v>382</v>
      </c>
      <c r="O28" s="12">
        <f>[20]PARS_utr_stat_chi_square!D3</f>
        <v>0.60900716479017403</v>
      </c>
      <c r="P28" s="12">
        <f t="shared" ref="P28:P38" si="3">N28/(M28+N28)</f>
        <v>0.39099283520982597</v>
      </c>
      <c r="Q28" s="19"/>
      <c r="R28" s="20"/>
    </row>
    <row r="29" spans="1:29" x14ac:dyDescent="0.15">
      <c r="A29" s="11">
        <v>3</v>
      </c>
      <c r="B29" s="11">
        <f>[12]PARS_utr_stat_SNPs!B4</f>
        <v>332</v>
      </c>
      <c r="C29" s="11">
        <f>[13]PARS_utr_stat_gene!B4</f>
        <v>279</v>
      </c>
      <c r="D29" s="11">
        <f>[14]PARS_utr_stat_stem!B4</f>
        <v>174</v>
      </c>
      <c r="E29" s="11">
        <f>[15]PARS_utr_stat_loop!B4</f>
        <v>158</v>
      </c>
      <c r="F29" s="3">
        <f>[16]PARS_utr_stat_stem_AT_GC!B4</f>
        <v>82</v>
      </c>
      <c r="G29" s="11">
        <f>[17]PARS_utr_stat_loop_AT_GC!B4</f>
        <v>75</v>
      </c>
      <c r="H29" s="3">
        <f>[18]PARS_utr_stat_stem_GC_AT!B4</f>
        <v>67</v>
      </c>
      <c r="I29" s="3">
        <f>[19]PARS_utr_stat_loop_GC_AT!B4</f>
        <v>58</v>
      </c>
      <c r="K29" s="18">
        <v>2</v>
      </c>
      <c r="L29" s="11" t="s">
        <v>11</v>
      </c>
      <c r="M29" s="11">
        <f>[20]PARS_utr_stat_chi_square!B4</f>
        <v>343</v>
      </c>
      <c r="N29" s="11">
        <f>[20]PARS_utr_stat_chi_square!C4</f>
        <v>260</v>
      </c>
      <c r="O29" s="12">
        <f>[20]PARS_utr_stat_chi_square!D4</f>
        <v>0.56882255389718095</v>
      </c>
      <c r="P29" s="12">
        <f t="shared" si="3"/>
        <v>0.43117744610281922</v>
      </c>
      <c r="Q29" s="19">
        <f>[20]PARS_utr_stat_chi_square!E5</f>
        <v>0.101710287376822</v>
      </c>
      <c r="R29" s="20">
        <f>[20]PARS_utr_stat_chi_square!F5</f>
        <v>0.74978999999999996</v>
      </c>
    </row>
    <row r="30" spans="1:29" x14ac:dyDescent="0.15">
      <c r="A30" s="11">
        <v>4</v>
      </c>
      <c r="B30" s="11">
        <f>[12]PARS_utr_stat_SNPs!B5</f>
        <v>230</v>
      </c>
      <c r="C30" s="11">
        <f>[13]PARS_utr_stat_gene!B5</f>
        <v>206</v>
      </c>
      <c r="D30" s="11">
        <f>[14]PARS_utr_stat_stem!B5</f>
        <v>122</v>
      </c>
      <c r="E30" s="11">
        <f>[15]PARS_utr_stat_loop!B5</f>
        <v>108</v>
      </c>
      <c r="F30" s="3">
        <f>[16]PARS_utr_stat_stem_AT_GC!B5</f>
        <v>70</v>
      </c>
      <c r="G30" s="11">
        <f>[17]PARS_utr_stat_loop_AT_GC!B5</f>
        <v>60</v>
      </c>
      <c r="H30" s="3">
        <f>[18]PARS_utr_stat_stem_GC_AT!B5</f>
        <v>41</v>
      </c>
      <c r="I30" s="3">
        <f>[19]PARS_utr_stat_loop_GC_AT!B5</f>
        <v>35</v>
      </c>
      <c r="K30" s="18"/>
      <c r="L30" s="11" t="s">
        <v>12</v>
      </c>
      <c r="M30" s="11">
        <f>[20]PARS_utr_stat_chi_square!B5</f>
        <v>284</v>
      </c>
      <c r="N30" s="11">
        <f>[20]PARS_utr_stat_chi_square!C5</f>
        <v>207</v>
      </c>
      <c r="O30" s="12">
        <f>[20]PARS_utr_stat_chi_square!D5</f>
        <v>0.57841140529531598</v>
      </c>
      <c r="P30" s="12">
        <f t="shared" si="3"/>
        <v>0.42158859470468429</v>
      </c>
      <c r="Q30" s="19"/>
      <c r="R30" s="20"/>
    </row>
    <row r="31" spans="1:29" x14ac:dyDescent="0.15">
      <c r="A31" s="11">
        <v>5</v>
      </c>
      <c r="B31" s="11">
        <f>[12]PARS_utr_stat_SNPs!B6</f>
        <v>370</v>
      </c>
      <c r="C31" s="11">
        <f>[13]PARS_utr_stat_gene!B6</f>
        <v>302</v>
      </c>
      <c r="D31" s="11">
        <f>[14]PARS_utr_stat_stem!B6</f>
        <v>207</v>
      </c>
      <c r="E31" s="11">
        <f>[15]PARS_utr_stat_loop!B6</f>
        <v>163</v>
      </c>
      <c r="F31" s="3">
        <f>[16]PARS_utr_stat_stem_AT_GC!B6</f>
        <v>122</v>
      </c>
      <c r="G31" s="11">
        <f>[17]PARS_utr_stat_loop_AT_GC!B6</f>
        <v>85</v>
      </c>
      <c r="H31" s="3">
        <f>[18]PARS_utr_stat_stem_GC_AT!B6</f>
        <v>66</v>
      </c>
      <c r="I31" s="3">
        <f>[19]PARS_utr_stat_loop_GC_AT!B6</f>
        <v>59</v>
      </c>
      <c r="J31" s="3"/>
      <c r="K31" s="18">
        <v>3</v>
      </c>
      <c r="L31" s="11" t="s">
        <v>11</v>
      </c>
      <c r="M31" s="11">
        <f>[20]PARS_utr_stat_chi_square!B6</f>
        <v>82</v>
      </c>
      <c r="N31" s="11">
        <f>[20]PARS_utr_stat_chi_square!C6</f>
        <v>67</v>
      </c>
      <c r="O31" s="12">
        <f>[20]PARS_utr_stat_chi_square!D6</f>
        <v>0.55033557046979897</v>
      </c>
      <c r="P31" s="12">
        <f t="shared" si="3"/>
        <v>0.44966442953020136</v>
      </c>
      <c r="Q31" s="19">
        <f>[20]PARS_utr_stat_chi_square!E7</f>
        <v>5.2469399463691002E-2</v>
      </c>
      <c r="R31" s="20">
        <f>[20]PARS_utr_stat_chi_square!F7</f>
        <v>0.81881999999999999</v>
      </c>
    </row>
    <row r="32" spans="1:29" x14ac:dyDescent="0.15">
      <c r="A32" s="11">
        <v>6</v>
      </c>
      <c r="B32" s="11">
        <f>[12]PARS_utr_stat_SNPs!B7</f>
        <v>561</v>
      </c>
      <c r="C32" s="11">
        <f>[13]PARS_utr_stat_gene!B7</f>
        <v>458</v>
      </c>
      <c r="D32" s="11">
        <f>[14]PARS_utr_stat_stem!B7</f>
        <v>314</v>
      </c>
      <c r="E32" s="11">
        <f>[15]PARS_utr_stat_loop!B7</f>
        <v>247</v>
      </c>
      <c r="F32" s="3">
        <f>[16]PARS_utr_stat_stem_AT_GC!B7</f>
        <v>182</v>
      </c>
      <c r="G32" s="11">
        <f>[17]PARS_utr_stat_loop_AT_GC!B7</f>
        <v>123</v>
      </c>
      <c r="H32" s="3">
        <f>[18]PARS_utr_stat_stem_GC_AT!B7</f>
        <v>105</v>
      </c>
      <c r="I32" s="3">
        <f>[19]PARS_utr_stat_loop_GC_AT!B7</f>
        <v>94</v>
      </c>
      <c r="J32" s="3"/>
      <c r="K32" s="18"/>
      <c r="L32" s="11" t="s">
        <v>12</v>
      </c>
      <c r="M32" s="11">
        <f>[20]PARS_utr_stat_chi_square!B7</f>
        <v>75</v>
      </c>
      <c r="N32" s="11">
        <f>[20]PARS_utr_stat_chi_square!C7</f>
        <v>58</v>
      </c>
      <c r="O32" s="12">
        <f>[20]PARS_utr_stat_chi_square!D7</f>
        <v>0.56390977443609003</v>
      </c>
      <c r="P32" s="12">
        <f t="shared" si="3"/>
        <v>0.43609022556390975</v>
      </c>
      <c r="Q32" s="19"/>
      <c r="R32" s="20"/>
    </row>
    <row r="33" spans="1:19" x14ac:dyDescent="0.15">
      <c r="A33" s="11" t="s">
        <v>41</v>
      </c>
      <c r="D33" s="11">
        <f>SUM(D27:D32)</f>
        <v>2909</v>
      </c>
      <c r="E33" s="11">
        <f t="shared" ref="E33" si="4">SUM(E27:E32)</f>
        <v>2411</v>
      </c>
      <c r="F33" s="11">
        <f t="shared" ref="F33" si="5">SUM(F27:F32)</f>
        <v>1392</v>
      </c>
      <c r="G33" s="11">
        <f t="shared" ref="G33" si="6">SUM(G27:G32)</f>
        <v>1222</v>
      </c>
      <c r="H33" s="11">
        <f t="shared" ref="H33" si="7">SUM(H27:H32)</f>
        <v>1153</v>
      </c>
      <c r="I33" s="11">
        <f t="shared" ref="I33" si="8">SUM(I27:I32)</f>
        <v>835</v>
      </c>
      <c r="J33" s="3"/>
      <c r="K33" s="18">
        <v>4</v>
      </c>
      <c r="L33" s="11" t="s">
        <v>11</v>
      </c>
      <c r="M33" s="11">
        <f>[20]PARS_utr_stat_chi_square!B8</f>
        <v>70</v>
      </c>
      <c r="N33" s="11">
        <f>[20]PARS_utr_stat_chi_square!C8</f>
        <v>41</v>
      </c>
      <c r="O33" s="12">
        <f>[20]PARS_utr_stat_chi_square!D8</f>
        <v>0.63063063063063096</v>
      </c>
      <c r="P33" s="12">
        <f t="shared" si="3"/>
        <v>0.36936936936936937</v>
      </c>
      <c r="Q33" s="19">
        <f>[20]PARS_utr_stat_chi_square!E9</f>
        <v>1.97725959498814E-4</v>
      </c>
      <c r="R33" s="20">
        <f>[20]PARS_utr_stat_chi_square!F9</f>
        <v>0.98877999999999999</v>
      </c>
    </row>
    <row r="34" spans="1:19" x14ac:dyDescent="0.15">
      <c r="F34" s="3"/>
      <c r="H34" s="3"/>
      <c r="I34" s="3"/>
      <c r="J34" s="3"/>
      <c r="K34" s="18"/>
      <c r="L34" s="11" t="s">
        <v>12</v>
      </c>
      <c r="M34" s="11">
        <f>[20]PARS_utr_stat_chi_square!B9</f>
        <v>60</v>
      </c>
      <c r="N34" s="11">
        <f>[20]PARS_utr_stat_chi_square!C9</f>
        <v>35</v>
      </c>
      <c r="O34" s="12">
        <f>[20]PARS_utr_stat_chi_square!D9</f>
        <v>0.63157894736842102</v>
      </c>
      <c r="P34" s="12">
        <f t="shared" si="3"/>
        <v>0.36842105263157893</v>
      </c>
      <c r="Q34" s="19"/>
      <c r="R34" s="20"/>
    </row>
    <row r="35" spans="1:19" x14ac:dyDescent="0.15">
      <c r="F35" s="3"/>
      <c r="H35" s="3"/>
      <c r="I35" s="3"/>
      <c r="J35" s="3"/>
      <c r="K35" s="18">
        <v>5</v>
      </c>
      <c r="L35" s="11" t="s">
        <v>11</v>
      </c>
      <c r="M35" s="11">
        <f>[20]PARS_utr_stat_chi_square!B10</f>
        <v>122</v>
      </c>
      <c r="N35" s="11">
        <f>[20]PARS_utr_stat_chi_square!C10</f>
        <v>66</v>
      </c>
      <c r="O35" s="12">
        <f>[20]PARS_utr_stat_chi_square!D10</f>
        <v>0.64893617021276595</v>
      </c>
      <c r="P35" s="12">
        <f t="shared" si="3"/>
        <v>0.35106382978723405</v>
      </c>
      <c r="Q35" s="19">
        <f>[20]PARS_utr_stat_chi_square!E11</f>
        <v>1.19519393337216</v>
      </c>
      <c r="R35" s="20">
        <f>[20]PARS_utr_stat_chi_square!F11</f>
        <v>0.27428000000000002</v>
      </c>
    </row>
    <row r="36" spans="1:19" x14ac:dyDescent="0.15">
      <c r="A36" s="11" t="s">
        <v>13</v>
      </c>
      <c r="D36" s="11" t="s">
        <v>8</v>
      </c>
      <c r="E36" s="11" t="s">
        <v>19</v>
      </c>
      <c r="F36" s="11" t="s">
        <v>14</v>
      </c>
      <c r="G36" s="11" t="s">
        <v>15</v>
      </c>
      <c r="H36" s="11" t="s">
        <v>21</v>
      </c>
      <c r="I36" s="11" t="s">
        <v>22</v>
      </c>
      <c r="J36" s="3"/>
      <c r="K36" s="18"/>
      <c r="L36" s="11" t="s">
        <v>12</v>
      </c>
      <c r="M36" s="11">
        <f>[20]PARS_utr_stat_chi_square!B11</f>
        <v>85</v>
      </c>
      <c r="N36" s="11">
        <f>[20]PARS_utr_stat_chi_square!C11</f>
        <v>59</v>
      </c>
      <c r="O36" s="12">
        <f>[20]PARS_utr_stat_chi_square!D11</f>
        <v>0.59027777777777801</v>
      </c>
      <c r="P36" s="12">
        <f t="shared" si="3"/>
        <v>0.40972222222222221</v>
      </c>
      <c r="Q36" s="19"/>
      <c r="R36" s="20"/>
    </row>
    <row r="37" spans="1:19" x14ac:dyDescent="0.15">
      <c r="A37" s="11">
        <v>1</v>
      </c>
      <c r="D37" s="11">
        <f t="shared" ref="D37:I42" si="9">D27/D$33</f>
        <v>0.48057751804743898</v>
      </c>
      <c r="E37" s="11">
        <f t="shared" si="9"/>
        <v>0.47905433430111988</v>
      </c>
      <c r="F37" s="11">
        <f t="shared" si="9"/>
        <v>0.4260057471264368</v>
      </c>
      <c r="G37" s="11">
        <f t="shared" si="9"/>
        <v>0.48690671031096561</v>
      </c>
      <c r="H37" s="11">
        <f t="shared" si="9"/>
        <v>0.53252385082393761</v>
      </c>
      <c r="I37" s="11">
        <f t="shared" si="9"/>
        <v>0.45748502994011975</v>
      </c>
      <c r="K37" s="18">
        <v>6</v>
      </c>
      <c r="L37" s="11" t="s">
        <v>11</v>
      </c>
      <c r="M37" s="11">
        <f>[20]PARS_utr_stat_chi_square!B12</f>
        <v>182</v>
      </c>
      <c r="N37" s="11">
        <f>[20]PARS_utr_stat_chi_square!C12</f>
        <v>105</v>
      </c>
      <c r="O37" s="12">
        <f>[20]PARS_utr_stat_chi_square!D12</f>
        <v>0.63414634146341498</v>
      </c>
      <c r="P37" s="12">
        <f t="shared" si="3"/>
        <v>0.36585365853658536</v>
      </c>
      <c r="Q37" s="19">
        <f>[20]PARS_utr_stat_chi_square!E13</f>
        <v>2.34415170874429</v>
      </c>
      <c r="R37" s="20">
        <f>[20]PARS_utr_stat_chi_square!F13</f>
        <v>0.12575</v>
      </c>
    </row>
    <row r="38" spans="1:19" x14ac:dyDescent="0.15">
      <c r="A38" s="11">
        <v>2</v>
      </c>
      <c r="D38" s="11">
        <f t="shared" si="9"/>
        <v>0.23856995531110348</v>
      </c>
      <c r="E38" s="11">
        <f t="shared" si="9"/>
        <v>0.24056408129406884</v>
      </c>
      <c r="F38" s="11">
        <f t="shared" si="9"/>
        <v>0.24640804597701149</v>
      </c>
      <c r="G38" s="11">
        <f t="shared" si="9"/>
        <v>0.23240589198036007</v>
      </c>
      <c r="H38" s="11">
        <f t="shared" si="9"/>
        <v>0.22549869904596703</v>
      </c>
      <c r="I38" s="11">
        <f t="shared" si="9"/>
        <v>0.24790419161676647</v>
      </c>
      <c r="K38" s="18"/>
      <c r="L38" s="11" t="s">
        <v>12</v>
      </c>
      <c r="M38" s="11">
        <f>[20]PARS_utr_stat_chi_square!B13</f>
        <v>123</v>
      </c>
      <c r="N38" s="11">
        <f>[20]PARS_utr_stat_chi_square!C13</f>
        <v>94</v>
      </c>
      <c r="O38" s="12">
        <f>[20]PARS_utr_stat_chi_square!D13</f>
        <v>0.56682027649769595</v>
      </c>
      <c r="P38" s="12">
        <f t="shared" si="3"/>
        <v>0.43317972350230416</v>
      </c>
      <c r="Q38" s="19"/>
      <c r="R38" s="20"/>
    </row>
    <row r="39" spans="1:19" x14ac:dyDescent="0.15">
      <c r="A39" s="11">
        <v>3</v>
      </c>
      <c r="D39" s="11">
        <f t="shared" si="9"/>
        <v>5.9814369199037473E-2</v>
      </c>
      <c r="E39" s="11">
        <f t="shared" si="9"/>
        <v>6.5532973869763589E-2</v>
      </c>
      <c r="F39" s="11">
        <f t="shared" si="9"/>
        <v>5.8908045977011492E-2</v>
      </c>
      <c r="G39" s="11">
        <f t="shared" si="9"/>
        <v>6.137479541734861E-2</v>
      </c>
      <c r="H39" s="11">
        <f t="shared" si="9"/>
        <v>5.8109280138768434E-2</v>
      </c>
      <c r="I39" s="11">
        <f t="shared" si="9"/>
        <v>6.9461077844311381E-2</v>
      </c>
      <c r="L39" s="15"/>
      <c r="M39" s="15"/>
      <c r="N39" s="15"/>
      <c r="O39" s="15"/>
      <c r="P39" s="15"/>
      <c r="Q39" s="15"/>
      <c r="R39" s="15"/>
    </row>
    <row r="40" spans="1:19" x14ac:dyDescent="0.15">
      <c r="A40" s="11">
        <v>4</v>
      </c>
      <c r="D40" s="11">
        <f t="shared" si="9"/>
        <v>4.1938810587830867E-2</v>
      </c>
      <c r="E40" s="11">
        <f t="shared" si="9"/>
        <v>4.4794690999585232E-2</v>
      </c>
      <c r="F40" s="11">
        <f t="shared" si="9"/>
        <v>5.0287356321839081E-2</v>
      </c>
      <c r="G40" s="11">
        <f t="shared" si="9"/>
        <v>4.9099836333878884E-2</v>
      </c>
      <c r="H40" s="11">
        <f t="shared" si="9"/>
        <v>3.5559410234171723E-2</v>
      </c>
      <c r="I40" s="11">
        <f t="shared" si="9"/>
        <v>4.1916167664670656E-2</v>
      </c>
      <c r="L40" s="15"/>
      <c r="M40" s="15"/>
      <c r="N40" s="15"/>
      <c r="O40" s="15"/>
      <c r="P40" s="15"/>
      <c r="Q40" s="15"/>
      <c r="R40" s="15"/>
    </row>
    <row r="41" spans="1:19" x14ac:dyDescent="0.15">
      <c r="A41" s="11">
        <v>5</v>
      </c>
      <c r="D41" s="11">
        <f t="shared" si="9"/>
        <v>7.1158473702303202E-2</v>
      </c>
      <c r="E41" s="11">
        <f t="shared" si="9"/>
        <v>6.7606802156781415E-2</v>
      </c>
      <c r="F41" s="11">
        <f t="shared" si="9"/>
        <v>8.7643678160919544E-2</v>
      </c>
      <c r="G41" s="11">
        <f t="shared" si="9"/>
        <v>6.9558101472995085E-2</v>
      </c>
      <c r="H41" s="11">
        <f t="shared" si="9"/>
        <v>5.7241977450130092E-2</v>
      </c>
      <c r="I41" s="11">
        <f t="shared" si="9"/>
        <v>7.0658682634730532E-2</v>
      </c>
      <c r="L41" s="15"/>
      <c r="M41" s="15"/>
      <c r="N41" s="15"/>
      <c r="O41" s="15"/>
      <c r="P41" s="15"/>
      <c r="Q41" s="15"/>
      <c r="R41" s="15"/>
    </row>
    <row r="42" spans="1:19" x14ac:dyDescent="0.15">
      <c r="A42" s="11">
        <v>6</v>
      </c>
      <c r="D42" s="11">
        <f t="shared" si="9"/>
        <v>0.10794087315228601</v>
      </c>
      <c r="E42" s="11">
        <f t="shared" si="9"/>
        <v>0.10244711737868105</v>
      </c>
      <c r="F42" s="11">
        <f t="shared" si="9"/>
        <v>0.1307471264367816</v>
      </c>
      <c r="G42" s="11">
        <f t="shared" si="9"/>
        <v>0.10065466448445172</v>
      </c>
      <c r="H42" s="11">
        <f t="shared" si="9"/>
        <v>9.1066782307025154E-2</v>
      </c>
      <c r="I42" s="11">
        <f t="shared" si="9"/>
        <v>0.1125748502994012</v>
      </c>
      <c r="L42" s="15"/>
      <c r="M42" s="15"/>
      <c r="N42" s="15"/>
      <c r="O42" s="15"/>
      <c r="P42" s="15"/>
      <c r="Q42" s="15"/>
      <c r="R42" s="15"/>
      <c r="S42" s="15"/>
    </row>
    <row r="43" spans="1:19" x14ac:dyDescent="0.15">
      <c r="S43" s="15"/>
    </row>
    <row r="44" spans="1:19" x14ac:dyDescent="0.15">
      <c r="S44" s="15"/>
    </row>
    <row r="45" spans="1:19" x14ac:dyDescent="0.15">
      <c r="S45" s="15"/>
    </row>
    <row r="46" spans="1:19" x14ac:dyDescent="0.15">
      <c r="S46" s="15"/>
    </row>
    <row r="47" spans="1:19" x14ac:dyDescent="0.15">
      <c r="S47" s="15"/>
    </row>
    <row r="49" spans="1:18" x14ac:dyDescent="0.15">
      <c r="A49" s="14" t="s">
        <v>44</v>
      </c>
    </row>
    <row r="50" spans="1:18" x14ac:dyDescent="0.15">
      <c r="A50" s="11" t="s">
        <v>13</v>
      </c>
      <c r="B50" s="11" t="s">
        <v>5</v>
      </c>
      <c r="C50" s="11" t="s">
        <v>6</v>
      </c>
      <c r="D50" s="11" t="s">
        <v>8</v>
      </c>
      <c r="E50" s="11" t="s">
        <v>19</v>
      </c>
      <c r="F50" s="11" t="s">
        <v>14</v>
      </c>
      <c r="G50" s="11" t="s">
        <v>15</v>
      </c>
      <c r="H50" s="11" t="s">
        <v>21</v>
      </c>
      <c r="I50" s="11" t="s">
        <v>22</v>
      </c>
      <c r="K50" s="11" t="s">
        <v>13</v>
      </c>
      <c r="L50" s="11" t="s">
        <v>9</v>
      </c>
      <c r="M50" s="11" t="s">
        <v>17</v>
      </c>
      <c r="N50" s="11" t="s">
        <v>16</v>
      </c>
      <c r="O50" s="12" t="s">
        <v>18</v>
      </c>
      <c r="P50" s="11" t="s">
        <v>27</v>
      </c>
      <c r="Q50" s="12" t="s">
        <v>24</v>
      </c>
      <c r="R50" s="13" t="s">
        <v>10</v>
      </c>
    </row>
    <row r="51" spans="1:18" x14ac:dyDescent="0.15">
      <c r="A51" s="11">
        <v>1</v>
      </c>
      <c r="B51" s="11">
        <f>[21]PARS_syn_stat_SNPs!B2</f>
        <v>8651</v>
      </c>
      <c r="C51" s="11">
        <f>[22]PARS_syn_stat_gene!B2</f>
        <v>2126</v>
      </c>
      <c r="D51" s="11">
        <f>[23]PARS_syn_stat_stem!B2</f>
        <v>5070</v>
      </c>
      <c r="E51" s="11">
        <f>[24]PARS_syn_stat_loop!B2</f>
        <v>3581</v>
      </c>
      <c r="F51" s="3">
        <f>[25]PARS_syn_stat_stem_AT_GC!B2</f>
        <v>2258</v>
      </c>
      <c r="G51" s="11">
        <f>[26]PARS_syn_stat_loop_AT_GC!B2</f>
        <v>1820</v>
      </c>
      <c r="H51" s="3">
        <f>[27]PARS_syn_stat_stem_GC_AT!B2</f>
        <v>2500</v>
      </c>
      <c r="I51" s="3">
        <f>[28]PARS_syn_stat_loop_GC_AT!B2</f>
        <v>1540</v>
      </c>
      <c r="K51" s="18">
        <v>1</v>
      </c>
      <c r="L51" s="11" t="s">
        <v>11</v>
      </c>
      <c r="M51" s="11">
        <f>[29]PARS_syn_stat_chi_square!B2</f>
        <v>2258</v>
      </c>
      <c r="N51" s="11">
        <f>[29]PARS_syn_stat_chi_square!C2</f>
        <v>2500</v>
      </c>
      <c r="O51" s="12">
        <f>[29]PARS_syn_stat_chi_square!D2</f>
        <v>0.47456914670029399</v>
      </c>
      <c r="P51" s="12">
        <f>N51/(M51+N51)</f>
        <v>0.52543085329970574</v>
      </c>
      <c r="Q51" s="19">
        <f>[29]PARS_syn_stat_chi_square!E3</f>
        <v>35.464767087031603</v>
      </c>
      <c r="R51" s="20">
        <f>[29]PARS_syn_stat_chi_square!F3</f>
        <v>2.5971000000000001E-9</v>
      </c>
    </row>
    <row r="52" spans="1:18" x14ac:dyDescent="0.15">
      <c r="A52" s="11">
        <v>2</v>
      </c>
      <c r="B52" s="11">
        <f>[21]PARS_syn_stat_SNPs!B3</f>
        <v>4995</v>
      </c>
      <c r="C52" s="11">
        <f>[22]PARS_syn_stat_gene!B3</f>
        <v>1777</v>
      </c>
      <c r="D52" s="11">
        <f>[23]PARS_syn_stat_stem!B3</f>
        <v>3016</v>
      </c>
      <c r="E52" s="11">
        <f>[24]PARS_syn_stat_loop!B3</f>
        <v>1979</v>
      </c>
      <c r="F52" s="3">
        <f>[25]PARS_syn_stat_stem_AT_GC!B3</f>
        <v>1525</v>
      </c>
      <c r="G52" s="11">
        <f>[26]PARS_syn_stat_loop_AT_GC!B3</f>
        <v>975</v>
      </c>
      <c r="H52" s="3">
        <f>[27]PARS_syn_stat_stem_GC_AT!B3</f>
        <v>1312</v>
      </c>
      <c r="I52" s="3">
        <f>[28]PARS_syn_stat_loop_GC_AT!B3</f>
        <v>895</v>
      </c>
      <c r="K52" s="18"/>
      <c r="L52" s="11" t="s">
        <v>12</v>
      </c>
      <c r="M52" s="11">
        <f>[29]PARS_syn_stat_chi_square!B3</f>
        <v>1820</v>
      </c>
      <c r="N52" s="11">
        <f>[29]PARS_syn_stat_chi_square!C3</f>
        <v>1540</v>
      </c>
      <c r="O52" s="12">
        <f>[29]PARS_syn_stat_chi_square!D3</f>
        <v>0.54166666666666696</v>
      </c>
      <c r="P52" s="12">
        <f t="shared" ref="P52:P62" si="10">N52/(M52+N52)</f>
        <v>0.45833333333333331</v>
      </c>
      <c r="Q52" s="19"/>
      <c r="R52" s="20"/>
    </row>
    <row r="53" spans="1:18" x14ac:dyDescent="0.15">
      <c r="A53" s="11">
        <v>3</v>
      </c>
      <c r="B53" s="11">
        <f>[21]PARS_syn_stat_SNPs!B4</f>
        <v>1921</v>
      </c>
      <c r="C53" s="11">
        <f>[22]PARS_syn_stat_gene!B4</f>
        <v>1094</v>
      </c>
      <c r="D53" s="11">
        <f>[23]PARS_syn_stat_stem!B4</f>
        <v>1138</v>
      </c>
      <c r="E53" s="11">
        <f>[24]PARS_syn_stat_loop!B4</f>
        <v>783</v>
      </c>
      <c r="F53" s="3">
        <f>[25]PARS_syn_stat_stem_AT_GC!B4</f>
        <v>592</v>
      </c>
      <c r="G53" s="11">
        <f>[26]PARS_syn_stat_loop_AT_GC!B4</f>
        <v>416</v>
      </c>
      <c r="H53" s="3">
        <f>[27]PARS_syn_stat_stem_GC_AT!B4</f>
        <v>482</v>
      </c>
      <c r="I53" s="3">
        <f>[28]PARS_syn_stat_loop_GC_AT!B4</f>
        <v>323</v>
      </c>
      <c r="K53" s="18">
        <v>2</v>
      </c>
      <c r="L53" s="11" t="s">
        <v>11</v>
      </c>
      <c r="M53" s="11">
        <f>[29]PARS_syn_stat_chi_square!B4</f>
        <v>1525</v>
      </c>
      <c r="N53" s="11">
        <f>[29]PARS_syn_stat_chi_square!C4</f>
        <v>1312</v>
      </c>
      <c r="O53" s="12">
        <f>[29]PARS_syn_stat_chi_square!D4</f>
        <v>0.537539654564681</v>
      </c>
      <c r="P53" s="12">
        <f t="shared" si="10"/>
        <v>0.462460345435319</v>
      </c>
      <c r="Q53" s="19">
        <f>[29]PARS_syn_stat_chi_square!E5</f>
        <v>1.18034547743778</v>
      </c>
      <c r="R53" s="20">
        <f>[29]PARS_syn_stat_chi_square!F5</f>
        <v>0.27728999999999998</v>
      </c>
    </row>
    <row r="54" spans="1:18" x14ac:dyDescent="0.15">
      <c r="A54" s="11">
        <v>4</v>
      </c>
      <c r="B54" s="11">
        <f>[21]PARS_syn_stat_SNPs!B5</f>
        <v>1629</v>
      </c>
      <c r="C54" s="11">
        <f>[22]PARS_syn_stat_gene!B5</f>
        <v>986</v>
      </c>
      <c r="D54" s="11">
        <f>[23]PARS_syn_stat_stem!B5</f>
        <v>984</v>
      </c>
      <c r="E54" s="11">
        <f>[24]PARS_syn_stat_loop!B5</f>
        <v>645</v>
      </c>
      <c r="F54" s="3">
        <f>[25]PARS_syn_stat_stem_AT_GC!B5</f>
        <v>531</v>
      </c>
      <c r="G54" s="11">
        <f>[26]PARS_syn_stat_loop_AT_GC!B5</f>
        <v>350</v>
      </c>
      <c r="H54" s="3">
        <f>[27]PARS_syn_stat_stem_GC_AT!B5</f>
        <v>400</v>
      </c>
      <c r="I54" s="3">
        <f>[28]PARS_syn_stat_loop_GC_AT!B5</f>
        <v>262</v>
      </c>
      <c r="K54" s="18"/>
      <c r="L54" s="11" t="s">
        <v>12</v>
      </c>
      <c r="M54" s="11">
        <f>[29]PARS_syn_stat_chi_square!B5</f>
        <v>975</v>
      </c>
      <c r="N54" s="11">
        <f>[29]PARS_syn_stat_chi_square!C5</f>
        <v>895</v>
      </c>
      <c r="O54" s="12">
        <f>[29]PARS_syn_stat_chi_square!D5</f>
        <v>0.521390374331551</v>
      </c>
      <c r="P54" s="12">
        <f t="shared" si="10"/>
        <v>0.47860962566844922</v>
      </c>
      <c r="Q54" s="19"/>
      <c r="R54" s="20"/>
    </row>
    <row r="55" spans="1:18" x14ac:dyDescent="0.15">
      <c r="A55" s="11">
        <v>5</v>
      </c>
      <c r="B55" s="11">
        <f>[21]PARS_syn_stat_SNPs!B6</f>
        <v>2475</v>
      </c>
      <c r="C55" s="11">
        <f>[22]PARS_syn_stat_gene!B6</f>
        <v>1222</v>
      </c>
      <c r="D55" s="11">
        <f>[23]PARS_syn_stat_stem!B6</f>
        <v>1490</v>
      </c>
      <c r="E55" s="11">
        <f>[24]PARS_syn_stat_loop!B6</f>
        <v>985</v>
      </c>
      <c r="F55" s="3">
        <f>[25]PARS_syn_stat_stem_AT_GC!B6</f>
        <v>885</v>
      </c>
      <c r="G55" s="11">
        <f>[26]PARS_syn_stat_loop_AT_GC!B6</f>
        <v>572</v>
      </c>
      <c r="H55" s="3">
        <f>[27]PARS_syn_stat_stem_GC_AT!B6</f>
        <v>537</v>
      </c>
      <c r="I55" s="3">
        <f>[28]PARS_syn_stat_loop_GC_AT!B6</f>
        <v>370</v>
      </c>
      <c r="J55" s="3"/>
      <c r="K55" s="18">
        <v>3</v>
      </c>
      <c r="L55" s="11" t="s">
        <v>11</v>
      </c>
      <c r="M55" s="11">
        <f>[29]PARS_syn_stat_chi_square!B6</f>
        <v>592</v>
      </c>
      <c r="N55" s="11">
        <f>[29]PARS_syn_stat_chi_square!C6</f>
        <v>482</v>
      </c>
      <c r="O55" s="12">
        <f>[29]PARS_syn_stat_chi_square!D6</f>
        <v>0.55121042830540001</v>
      </c>
      <c r="P55" s="12">
        <f t="shared" si="10"/>
        <v>0.44878957169459965</v>
      </c>
      <c r="Q55" s="19">
        <f>[29]PARS_syn_stat_chi_square!E7</f>
        <v>0.24326795367705401</v>
      </c>
      <c r="R55" s="20">
        <f>[29]PARS_syn_stat_chi_square!F7</f>
        <v>0.62185999999999997</v>
      </c>
    </row>
    <row r="56" spans="1:18" x14ac:dyDescent="0.15">
      <c r="A56" s="11">
        <v>6</v>
      </c>
      <c r="B56" s="11">
        <f>[21]PARS_syn_stat_SNPs!B7</f>
        <v>3025</v>
      </c>
      <c r="C56" s="11">
        <f>[22]PARS_syn_stat_gene!B7</f>
        <v>1424</v>
      </c>
      <c r="D56" s="11">
        <f>[23]PARS_syn_stat_stem!B7</f>
        <v>1847</v>
      </c>
      <c r="E56" s="11">
        <f>[24]PARS_syn_stat_loop!B7</f>
        <v>1178</v>
      </c>
      <c r="F56" s="3">
        <f>[25]PARS_syn_stat_stem_AT_GC!B7</f>
        <v>1205</v>
      </c>
      <c r="G56" s="11">
        <f>[26]PARS_syn_stat_loop_AT_GC!B7</f>
        <v>652</v>
      </c>
      <c r="H56" s="3">
        <f>[27]PARS_syn_stat_stem_GC_AT!B7</f>
        <v>583</v>
      </c>
      <c r="I56" s="3">
        <f>[28]PARS_syn_stat_loop_GC_AT!B7</f>
        <v>498</v>
      </c>
      <c r="J56" s="3"/>
      <c r="K56" s="18"/>
      <c r="L56" s="11" t="s">
        <v>12</v>
      </c>
      <c r="M56" s="11">
        <f>[29]PARS_syn_stat_chi_square!B7</f>
        <v>416</v>
      </c>
      <c r="N56" s="11">
        <f>[29]PARS_syn_stat_chi_square!C7</f>
        <v>323</v>
      </c>
      <c r="O56" s="12">
        <f>[29]PARS_syn_stat_chi_square!D7</f>
        <v>0.56292286874154296</v>
      </c>
      <c r="P56" s="12">
        <f t="shared" si="10"/>
        <v>0.43707713125845737</v>
      </c>
      <c r="Q56" s="19"/>
      <c r="R56" s="20"/>
    </row>
    <row r="57" spans="1:18" x14ac:dyDescent="0.15">
      <c r="A57" s="11" t="s">
        <v>41</v>
      </c>
      <c r="D57" s="11">
        <f>SUM(D51:D56)</f>
        <v>13545</v>
      </c>
      <c r="E57" s="11">
        <f t="shared" ref="E57" si="11">SUM(E51:E56)</f>
        <v>9151</v>
      </c>
      <c r="F57" s="11">
        <f t="shared" ref="F57" si="12">SUM(F51:F56)</f>
        <v>6996</v>
      </c>
      <c r="G57" s="11">
        <f t="shared" ref="G57" si="13">SUM(G51:G56)</f>
        <v>4785</v>
      </c>
      <c r="H57" s="11">
        <f t="shared" ref="H57" si="14">SUM(H51:H56)</f>
        <v>5814</v>
      </c>
      <c r="I57" s="11">
        <f t="shared" ref="I57" si="15">SUM(I51:I56)</f>
        <v>3888</v>
      </c>
      <c r="J57" s="3"/>
      <c r="K57" s="18">
        <v>4</v>
      </c>
      <c r="L57" s="11" t="s">
        <v>11</v>
      </c>
      <c r="M57" s="11">
        <f>[29]PARS_syn_stat_chi_square!B8</f>
        <v>531</v>
      </c>
      <c r="N57" s="11">
        <f>[29]PARS_syn_stat_chi_square!C8</f>
        <v>400</v>
      </c>
      <c r="O57" s="12">
        <f>[29]PARS_syn_stat_chi_square!D8</f>
        <v>0.57035445757250303</v>
      </c>
      <c r="P57" s="12">
        <f t="shared" si="10"/>
        <v>0.42964554242749731</v>
      </c>
      <c r="Q57" s="19">
        <f>[29]PARS_syn_stat_chi_square!E9</f>
        <v>3.57948013776339E-3</v>
      </c>
      <c r="R57" s="20">
        <f>[29]PARS_syn_stat_chi_square!F9</f>
        <v>0.95228999999999997</v>
      </c>
    </row>
    <row r="58" spans="1:18" x14ac:dyDescent="0.15">
      <c r="F58" s="3"/>
      <c r="H58" s="3"/>
      <c r="I58" s="3"/>
      <c r="J58" s="3"/>
      <c r="K58" s="18"/>
      <c r="L58" s="11" t="s">
        <v>12</v>
      </c>
      <c r="M58" s="11">
        <f>[29]PARS_syn_stat_chi_square!B9</f>
        <v>350</v>
      </c>
      <c r="N58" s="11">
        <f>[29]PARS_syn_stat_chi_square!C9</f>
        <v>262</v>
      </c>
      <c r="O58" s="12">
        <f>[29]PARS_syn_stat_chi_square!D9</f>
        <v>0.57189542483660105</v>
      </c>
      <c r="P58" s="12">
        <f t="shared" si="10"/>
        <v>0.42810457516339867</v>
      </c>
      <c r="Q58" s="19"/>
      <c r="R58" s="20"/>
    </row>
    <row r="59" spans="1:18" x14ac:dyDescent="0.15">
      <c r="F59" s="3"/>
      <c r="H59" s="3"/>
      <c r="I59" s="3"/>
      <c r="J59" s="3"/>
      <c r="K59" s="18">
        <v>5</v>
      </c>
      <c r="L59" s="11" t="s">
        <v>11</v>
      </c>
      <c r="M59" s="11">
        <f>[29]PARS_syn_stat_chi_square!B10</f>
        <v>885</v>
      </c>
      <c r="N59" s="11">
        <f>[29]PARS_syn_stat_chi_square!C10</f>
        <v>537</v>
      </c>
      <c r="O59" s="12">
        <f>[29]PARS_syn_stat_chi_square!D10</f>
        <v>0.62236286919831196</v>
      </c>
      <c r="P59" s="12">
        <f t="shared" si="10"/>
        <v>0.37763713080168776</v>
      </c>
      <c r="Q59" s="19">
        <f>[29]PARS_syn_stat_chi_square!E11</f>
        <v>0.54956994826602801</v>
      </c>
      <c r="R59" s="20">
        <f>[29]PARS_syn_stat_chi_square!F11</f>
        <v>0.45849000000000001</v>
      </c>
    </row>
    <row r="60" spans="1:18" x14ac:dyDescent="0.15">
      <c r="A60" s="11" t="s">
        <v>13</v>
      </c>
      <c r="D60" s="11" t="s">
        <v>8</v>
      </c>
      <c r="E60" s="11" t="s">
        <v>19</v>
      </c>
      <c r="F60" s="11" t="s">
        <v>14</v>
      </c>
      <c r="G60" s="11" t="s">
        <v>15</v>
      </c>
      <c r="H60" s="11" t="s">
        <v>21</v>
      </c>
      <c r="I60" s="11" t="s">
        <v>22</v>
      </c>
      <c r="J60" s="3"/>
      <c r="K60" s="18"/>
      <c r="L60" s="11" t="s">
        <v>12</v>
      </c>
      <c r="M60" s="11">
        <f>[29]PARS_syn_stat_chi_square!B11</f>
        <v>572</v>
      </c>
      <c r="N60" s="11">
        <f>[29]PARS_syn_stat_chi_square!C11</f>
        <v>370</v>
      </c>
      <c r="O60" s="12">
        <f>[29]PARS_syn_stat_chi_square!D11</f>
        <v>0.60721868365180498</v>
      </c>
      <c r="P60" s="12">
        <f t="shared" si="10"/>
        <v>0.39278131634819535</v>
      </c>
      <c r="Q60" s="19"/>
      <c r="R60" s="20"/>
    </row>
    <row r="61" spans="1:18" x14ac:dyDescent="0.15">
      <c r="A61" s="11">
        <v>1</v>
      </c>
      <c r="D61" s="11">
        <f t="shared" ref="D61:I66" si="16">D51/D$57</f>
        <v>0.37430786267995569</v>
      </c>
      <c r="E61" s="11">
        <f t="shared" si="16"/>
        <v>0.39132335263905582</v>
      </c>
      <c r="F61" s="11">
        <f t="shared" si="16"/>
        <v>0.32275586049170957</v>
      </c>
      <c r="G61" s="11">
        <f t="shared" si="16"/>
        <v>0.38035527690700105</v>
      </c>
      <c r="H61" s="11">
        <f t="shared" si="16"/>
        <v>0.42999656002751979</v>
      </c>
      <c r="I61" s="11">
        <f t="shared" si="16"/>
        <v>0.39609053497942387</v>
      </c>
      <c r="J61" s="3"/>
      <c r="K61" s="18">
        <v>6</v>
      </c>
      <c r="L61" s="11" t="s">
        <v>11</v>
      </c>
      <c r="M61" s="11">
        <f>[29]PARS_syn_stat_chi_square!B12</f>
        <v>1205</v>
      </c>
      <c r="N61" s="11">
        <f>[29]PARS_syn_stat_chi_square!C12</f>
        <v>583</v>
      </c>
      <c r="O61" s="12">
        <f>[29]PARS_syn_stat_chi_square!D12</f>
        <v>0.67393736017897099</v>
      </c>
      <c r="P61" s="12">
        <f t="shared" si="10"/>
        <v>0.32606263982102907</v>
      </c>
      <c r="Q61" s="19">
        <f>[29]PARS_syn_stat_chi_square!E13</f>
        <v>34.442252248381202</v>
      </c>
      <c r="R61" s="20">
        <f>[29]PARS_syn_stat_chi_square!F13</f>
        <v>4.3908999999999998E-9</v>
      </c>
    </row>
    <row r="62" spans="1:18" x14ac:dyDescent="0.15">
      <c r="A62" s="11">
        <v>2</v>
      </c>
      <c r="D62" s="11">
        <f t="shared" si="16"/>
        <v>0.22266519010705058</v>
      </c>
      <c r="E62" s="11">
        <f t="shared" si="16"/>
        <v>0.21626051797617746</v>
      </c>
      <c r="F62" s="11">
        <f t="shared" si="16"/>
        <v>0.21798170383076043</v>
      </c>
      <c r="G62" s="11">
        <f t="shared" si="16"/>
        <v>0.20376175548589343</v>
      </c>
      <c r="H62" s="11">
        <f t="shared" si="16"/>
        <v>0.22566219470244239</v>
      </c>
      <c r="I62" s="11">
        <f t="shared" si="16"/>
        <v>0.23019547325102882</v>
      </c>
      <c r="J62" s="3"/>
      <c r="K62" s="18"/>
      <c r="L62" s="11" t="s">
        <v>12</v>
      </c>
      <c r="M62" s="11">
        <f>[29]PARS_syn_stat_chi_square!B13</f>
        <v>652</v>
      </c>
      <c r="N62" s="11">
        <f>[29]PARS_syn_stat_chi_square!C13</f>
        <v>498</v>
      </c>
      <c r="O62" s="12">
        <f>[29]PARS_syn_stat_chi_square!D13</f>
        <v>0.56695652173913003</v>
      </c>
      <c r="P62" s="12">
        <f t="shared" si="10"/>
        <v>0.43304347826086959</v>
      </c>
      <c r="Q62" s="19"/>
      <c r="R62" s="20"/>
    </row>
    <row r="63" spans="1:18" x14ac:dyDescent="0.15">
      <c r="A63" s="11">
        <v>3</v>
      </c>
      <c r="D63" s="11">
        <f t="shared" si="16"/>
        <v>8.4016242155777035E-2</v>
      </c>
      <c r="E63" s="11">
        <f t="shared" si="16"/>
        <v>8.5564419189159649E-2</v>
      </c>
      <c r="F63" s="11">
        <f t="shared" si="16"/>
        <v>8.4619782732990284E-2</v>
      </c>
      <c r="G63" s="11">
        <f t="shared" si="16"/>
        <v>8.6938349007314522E-2</v>
      </c>
      <c r="H63" s="11">
        <f t="shared" si="16"/>
        <v>8.2903336773305816E-2</v>
      </c>
      <c r="I63" s="11">
        <f t="shared" si="16"/>
        <v>8.3076131687242802E-2</v>
      </c>
      <c r="J63" s="3"/>
      <c r="L63" s="15"/>
      <c r="M63" s="15"/>
      <c r="N63" s="15"/>
      <c r="O63" s="15"/>
      <c r="P63" s="15"/>
      <c r="Q63" s="15"/>
      <c r="R63" s="15"/>
    </row>
    <row r="64" spans="1:18" x14ac:dyDescent="0.15">
      <c r="A64" s="11">
        <v>4</v>
      </c>
      <c r="D64" s="11">
        <f t="shared" si="16"/>
        <v>7.2646733111849396E-2</v>
      </c>
      <c r="E64" s="11">
        <f t="shared" si="16"/>
        <v>7.0484100098349906E-2</v>
      </c>
      <c r="F64" s="11">
        <f t="shared" si="16"/>
        <v>7.5900514579759867E-2</v>
      </c>
      <c r="G64" s="11">
        <f t="shared" si="16"/>
        <v>7.314524555903866E-2</v>
      </c>
      <c r="H64" s="11">
        <f t="shared" si="16"/>
        <v>6.8799449604403165E-2</v>
      </c>
      <c r="I64" s="11">
        <f t="shared" si="16"/>
        <v>6.7386831275720163E-2</v>
      </c>
      <c r="J64" s="3"/>
      <c r="L64" s="15"/>
      <c r="M64" s="15"/>
      <c r="N64" s="15"/>
      <c r="O64" s="15"/>
      <c r="P64" s="15"/>
      <c r="Q64" s="15"/>
      <c r="R64" s="15"/>
    </row>
    <row r="65" spans="1:18" x14ac:dyDescent="0.15">
      <c r="A65" s="11">
        <v>5</v>
      </c>
      <c r="D65" s="11">
        <f t="shared" si="16"/>
        <v>0.11000369139904023</v>
      </c>
      <c r="E65" s="11">
        <f t="shared" si="16"/>
        <v>0.10763850945251885</v>
      </c>
      <c r="F65" s="11">
        <f t="shared" si="16"/>
        <v>0.12650085763293312</v>
      </c>
      <c r="G65" s="11">
        <f t="shared" si="16"/>
        <v>0.11954022988505747</v>
      </c>
      <c r="H65" s="11">
        <f t="shared" si="16"/>
        <v>9.2363261093911242E-2</v>
      </c>
      <c r="I65" s="11">
        <f t="shared" si="16"/>
        <v>9.5164609053497939E-2</v>
      </c>
      <c r="L65" s="15"/>
      <c r="M65" s="15"/>
      <c r="N65" s="15"/>
      <c r="O65" s="15"/>
      <c r="P65" s="15"/>
      <c r="Q65" s="15"/>
      <c r="R65" s="15"/>
    </row>
    <row r="66" spans="1:18" x14ac:dyDescent="0.15">
      <c r="A66" s="11">
        <v>6</v>
      </c>
      <c r="D66" s="11">
        <f t="shared" si="16"/>
        <v>0.13636028054632707</v>
      </c>
      <c r="E66" s="11">
        <f t="shared" si="16"/>
        <v>0.12872910064473828</v>
      </c>
      <c r="F66" s="11">
        <f t="shared" si="16"/>
        <v>0.17224128073184677</v>
      </c>
      <c r="G66" s="11">
        <f t="shared" si="16"/>
        <v>0.13625914315569487</v>
      </c>
      <c r="H66" s="11">
        <f t="shared" si="16"/>
        <v>0.10027519779841761</v>
      </c>
      <c r="I66" s="11">
        <f t="shared" si="16"/>
        <v>0.12808641975308643</v>
      </c>
    </row>
    <row r="73" spans="1:18" x14ac:dyDescent="0.15">
      <c r="A73" s="14" t="s">
        <v>45</v>
      </c>
    </row>
    <row r="74" spans="1:18" x14ac:dyDescent="0.15">
      <c r="A74" s="11" t="s">
        <v>13</v>
      </c>
      <c r="B74" s="11" t="s">
        <v>5</v>
      </c>
      <c r="C74" s="11" t="s">
        <v>6</v>
      </c>
      <c r="D74" s="11" t="s">
        <v>8</v>
      </c>
      <c r="E74" s="11" t="s">
        <v>19</v>
      </c>
      <c r="F74" s="11" t="s">
        <v>14</v>
      </c>
      <c r="G74" s="11" t="s">
        <v>15</v>
      </c>
      <c r="H74" s="11" t="s">
        <v>21</v>
      </c>
      <c r="I74" s="11" t="s">
        <v>22</v>
      </c>
      <c r="K74" s="11" t="s">
        <v>13</v>
      </c>
      <c r="L74" s="11" t="s">
        <v>9</v>
      </c>
      <c r="M74" s="11" t="s">
        <v>17</v>
      </c>
      <c r="N74" s="11" t="s">
        <v>16</v>
      </c>
      <c r="O74" s="12" t="s">
        <v>18</v>
      </c>
      <c r="P74" s="11" t="s">
        <v>27</v>
      </c>
      <c r="Q74" s="12" t="s">
        <v>24</v>
      </c>
      <c r="R74" s="13" t="s">
        <v>10</v>
      </c>
    </row>
    <row r="75" spans="1:18" x14ac:dyDescent="0.15">
      <c r="A75" s="11">
        <v>1</v>
      </c>
      <c r="B75" s="11">
        <f>[30]PARS_nsy_stat_SNPs!B2</f>
        <v>5593</v>
      </c>
      <c r="C75" s="11">
        <f>[31]PARS_nsy_stat_gene!B2</f>
        <v>1790</v>
      </c>
      <c r="D75" s="11">
        <f>[32]PARS_nsy_stat_stem!B2</f>
        <v>3399</v>
      </c>
      <c r="E75" s="11">
        <f>[33]PARS_nsy_stat_loop!B2</f>
        <v>2194</v>
      </c>
      <c r="F75" s="3">
        <f>[34]PARS_nsy_stat_stem_AT_GC!B2</f>
        <v>993</v>
      </c>
      <c r="G75" s="11">
        <f>[35]PARS_nsy_stat_loop_AT_GC!B2</f>
        <v>896</v>
      </c>
      <c r="H75" s="3">
        <f>[36]PARS_nsy_stat_stem_GC_AT!B2</f>
        <v>1919</v>
      </c>
      <c r="I75" s="3">
        <f>[34]PARS_nsy_stat_stem_AT_GC!B2</f>
        <v>993</v>
      </c>
      <c r="K75" s="18">
        <v>1</v>
      </c>
      <c r="L75" s="11" t="s">
        <v>11</v>
      </c>
      <c r="M75" s="11">
        <f>[37]PARS_nsy_stat_chi_square!B2</f>
        <v>993</v>
      </c>
      <c r="N75" s="11">
        <f>[37]PARS_nsy_stat_chi_square!C2</f>
        <v>1919</v>
      </c>
      <c r="O75" s="12">
        <f>[37]PARS_nsy_stat_chi_square!D2</f>
        <v>0.34100274725274698</v>
      </c>
      <c r="P75" s="12">
        <f>N75/(M75+N75)</f>
        <v>0.65899725274725274</v>
      </c>
      <c r="Q75" s="19">
        <f>[37]PARS_nsy_stat_chi_square!E3</f>
        <v>99.325253017542295</v>
      </c>
      <c r="R75" s="20">
        <f>[37]PARS_nsy_stat_chi_square!F3</f>
        <v>2.1426000000000001E-23</v>
      </c>
    </row>
    <row r="76" spans="1:18" x14ac:dyDescent="0.15">
      <c r="A76" s="11">
        <v>2</v>
      </c>
      <c r="B76" s="11">
        <f>[30]PARS_nsy_stat_SNPs!B3</f>
        <v>2265</v>
      </c>
      <c r="C76" s="11">
        <f>[31]PARS_nsy_stat_gene!B3</f>
        <v>1177</v>
      </c>
      <c r="D76" s="11">
        <f>[32]PARS_nsy_stat_stem!B3</f>
        <v>1366</v>
      </c>
      <c r="E76" s="11">
        <f>[33]PARS_nsy_stat_loop!B3</f>
        <v>899</v>
      </c>
      <c r="F76" s="3">
        <f>[34]PARS_nsy_stat_stem_AT_GC!B3</f>
        <v>480</v>
      </c>
      <c r="G76" s="11">
        <f>[35]PARS_nsy_stat_loop_AT_GC!B3</f>
        <v>364</v>
      </c>
      <c r="H76" s="3">
        <f>[36]PARS_nsy_stat_stem_GC_AT!B3</f>
        <v>681</v>
      </c>
      <c r="I76" s="3">
        <f>[34]PARS_nsy_stat_stem_AT_GC!B3</f>
        <v>480</v>
      </c>
      <c r="K76" s="18"/>
      <c r="L76" s="11" t="s">
        <v>12</v>
      </c>
      <c r="M76" s="11">
        <f>[37]PARS_nsy_stat_chi_square!B3</f>
        <v>896</v>
      </c>
      <c r="N76" s="11">
        <f>[37]PARS_nsy_stat_chi_square!C3</f>
        <v>947</v>
      </c>
      <c r="O76" s="12">
        <f>[37]PARS_nsy_stat_chi_square!D3</f>
        <v>0.48616386326641298</v>
      </c>
      <c r="P76" s="12">
        <f t="shared" ref="P76:P86" si="17">N76/(M76+N76)</f>
        <v>0.51383613673358652</v>
      </c>
      <c r="Q76" s="19"/>
      <c r="R76" s="20"/>
    </row>
    <row r="77" spans="1:18" x14ac:dyDescent="0.15">
      <c r="A77" s="11">
        <v>3</v>
      </c>
      <c r="B77" s="11">
        <f>[30]PARS_nsy_stat_SNPs!B4</f>
        <v>385</v>
      </c>
      <c r="C77" s="11">
        <f>[31]PARS_nsy_stat_gene!B4</f>
        <v>298</v>
      </c>
      <c r="D77" s="11">
        <f>[32]PARS_nsy_stat_stem!B4</f>
        <v>236</v>
      </c>
      <c r="E77" s="11">
        <f>[33]PARS_nsy_stat_loop!B4</f>
        <v>149</v>
      </c>
      <c r="F77" s="3">
        <f>[34]PARS_nsy_stat_stem_AT_GC!B4</f>
        <v>115</v>
      </c>
      <c r="G77" s="11">
        <f>[35]PARS_nsy_stat_loop_AT_GC!B4</f>
        <v>60</v>
      </c>
      <c r="H77" s="3">
        <f>[36]PARS_nsy_stat_stem_GC_AT!B4</f>
        <v>90</v>
      </c>
      <c r="I77" s="3">
        <f>[34]PARS_nsy_stat_stem_AT_GC!B4</f>
        <v>115</v>
      </c>
      <c r="K77" s="18">
        <v>2</v>
      </c>
      <c r="L77" s="11" t="s">
        <v>11</v>
      </c>
      <c r="M77" s="11">
        <f>[37]PARS_nsy_stat_chi_square!B4</f>
        <v>480</v>
      </c>
      <c r="N77" s="11">
        <f>[37]PARS_nsy_stat_chi_square!C4</f>
        <v>681</v>
      </c>
      <c r="O77" s="12">
        <f>[37]PARS_nsy_stat_chi_square!D4</f>
        <v>0.41343669250645998</v>
      </c>
      <c r="P77" s="12">
        <f t="shared" si="17"/>
        <v>0.58656330749354002</v>
      </c>
      <c r="Q77" s="19">
        <f>[37]PARS_nsy_stat_chi_square!E5</f>
        <v>6.87978506295073</v>
      </c>
      <c r="R77" s="20">
        <f>[37]PARS_nsy_stat_chi_square!F5</f>
        <v>8.7176000000000007E-3</v>
      </c>
    </row>
    <row r="78" spans="1:18" x14ac:dyDescent="0.15">
      <c r="A78" s="11">
        <v>4</v>
      </c>
      <c r="B78" s="11">
        <f>[30]PARS_nsy_stat_SNPs!B5</f>
        <v>253</v>
      </c>
      <c r="C78" s="11">
        <f>[31]PARS_nsy_stat_gene!B5</f>
        <v>209</v>
      </c>
      <c r="D78" s="11">
        <f>[32]PARS_nsy_stat_stem!B5</f>
        <v>145</v>
      </c>
      <c r="E78" s="11">
        <f>[33]PARS_nsy_stat_loop!B5</f>
        <v>108</v>
      </c>
      <c r="F78" s="3">
        <f>[34]PARS_nsy_stat_stem_AT_GC!B5</f>
        <v>55</v>
      </c>
      <c r="G78" s="11">
        <f>[35]PARS_nsy_stat_loop_AT_GC!B5</f>
        <v>52</v>
      </c>
      <c r="H78" s="3">
        <f>[36]PARS_nsy_stat_stem_GC_AT!B5</f>
        <v>64</v>
      </c>
      <c r="I78" s="3">
        <f>[34]PARS_nsy_stat_stem_AT_GC!B5</f>
        <v>55</v>
      </c>
      <c r="K78" s="18"/>
      <c r="L78" s="11" t="s">
        <v>12</v>
      </c>
      <c r="M78" s="11">
        <f>[37]PARS_nsy_stat_chi_square!B5</f>
        <v>364</v>
      </c>
      <c r="N78" s="11">
        <f>[37]PARS_nsy_stat_chi_square!C5</f>
        <v>404</v>
      </c>
      <c r="O78" s="12">
        <f>[37]PARS_nsy_stat_chi_square!D5</f>
        <v>0.47395833333333298</v>
      </c>
      <c r="P78" s="12">
        <f t="shared" si="17"/>
        <v>0.52604166666666663</v>
      </c>
      <c r="Q78" s="19"/>
      <c r="R78" s="20"/>
    </row>
    <row r="79" spans="1:18" x14ac:dyDescent="0.15">
      <c r="A79" s="11">
        <v>5</v>
      </c>
      <c r="B79" s="11">
        <f>[30]PARS_nsy_stat_SNPs!B6</f>
        <v>462</v>
      </c>
      <c r="C79" s="11">
        <f>[31]PARS_nsy_stat_gene!B6</f>
        <v>333</v>
      </c>
      <c r="D79" s="11">
        <f>[32]PARS_nsy_stat_stem!B6</f>
        <v>276</v>
      </c>
      <c r="E79" s="11">
        <f>[33]PARS_nsy_stat_loop!B6</f>
        <v>186</v>
      </c>
      <c r="F79" s="3">
        <f>[34]PARS_nsy_stat_stem_AT_GC!B6</f>
        <v>151</v>
      </c>
      <c r="G79" s="11">
        <f>[35]PARS_nsy_stat_loop_AT_GC!B6</f>
        <v>101</v>
      </c>
      <c r="H79" s="3">
        <f>[36]PARS_nsy_stat_stem_GC_AT!B6</f>
        <v>92</v>
      </c>
      <c r="I79" s="3">
        <f>[34]PARS_nsy_stat_stem_AT_GC!B6</f>
        <v>151</v>
      </c>
      <c r="K79" s="18">
        <v>3</v>
      </c>
      <c r="L79" s="11" t="s">
        <v>11</v>
      </c>
      <c r="M79" s="11">
        <f>[37]PARS_nsy_stat_chi_square!B6</f>
        <v>115</v>
      </c>
      <c r="N79" s="11">
        <f>[37]PARS_nsy_stat_chi_square!C6</f>
        <v>90</v>
      </c>
      <c r="O79" s="12">
        <f>[37]PARS_nsy_stat_chi_square!D6</f>
        <v>0.56097560975609795</v>
      </c>
      <c r="P79" s="12">
        <f t="shared" si="17"/>
        <v>0.43902439024390244</v>
      </c>
      <c r="Q79" s="19">
        <f>[37]PARS_nsy_stat_chi_square!E7</f>
        <v>1.8449037980115901</v>
      </c>
      <c r="R79" s="20">
        <f>[37]PARS_nsy_stat_chi_square!F7</f>
        <v>0.17438000000000001</v>
      </c>
    </row>
    <row r="80" spans="1:18" x14ac:dyDescent="0.15">
      <c r="A80" s="11">
        <v>6</v>
      </c>
      <c r="B80" s="11">
        <f>[30]PARS_nsy_stat_SNPs!B7</f>
        <v>527</v>
      </c>
      <c r="C80" s="11">
        <f>[31]PARS_nsy_stat_gene!B7</f>
        <v>394</v>
      </c>
      <c r="D80" s="11">
        <f>[32]PARS_nsy_stat_stem!B7</f>
        <v>327</v>
      </c>
      <c r="E80" s="11">
        <f>[33]PARS_nsy_stat_loop!B7</f>
        <v>200</v>
      </c>
      <c r="F80" s="3">
        <f>[34]PARS_nsy_stat_stem_AT_GC!B7</f>
        <v>196</v>
      </c>
      <c r="G80" s="11">
        <f>[35]PARS_nsy_stat_loop_AT_GC!B7</f>
        <v>94</v>
      </c>
      <c r="H80" s="3">
        <f>[36]PARS_nsy_stat_stem_GC_AT!B7</f>
        <v>98</v>
      </c>
      <c r="I80" s="3">
        <f>[34]PARS_nsy_stat_stem_AT_GC!B7</f>
        <v>196</v>
      </c>
      <c r="K80" s="18"/>
      <c r="L80" s="11" t="s">
        <v>12</v>
      </c>
      <c r="M80" s="11">
        <f>[37]PARS_nsy_stat_chi_square!B7</f>
        <v>60</v>
      </c>
      <c r="N80" s="11">
        <f>[37]PARS_nsy_stat_chi_square!C7</f>
        <v>64</v>
      </c>
      <c r="O80" s="12">
        <f>[37]PARS_nsy_stat_chi_square!D7</f>
        <v>0.483870967741935</v>
      </c>
      <c r="P80" s="12">
        <f t="shared" si="17"/>
        <v>0.5161290322580645</v>
      </c>
      <c r="Q80" s="19"/>
      <c r="R80" s="20"/>
    </row>
    <row r="81" spans="1:18" x14ac:dyDescent="0.15">
      <c r="A81" s="11" t="s">
        <v>41</v>
      </c>
      <c r="D81" s="11">
        <f>SUM(D75:D80)</f>
        <v>5749</v>
      </c>
      <c r="E81" s="11">
        <f t="shared" ref="E81" si="18">SUM(E75:E80)</f>
        <v>3736</v>
      </c>
      <c r="F81" s="11">
        <f t="shared" ref="F81" si="19">SUM(F75:F80)</f>
        <v>1990</v>
      </c>
      <c r="G81" s="11">
        <f t="shared" ref="G81" si="20">SUM(G75:G80)</f>
        <v>1567</v>
      </c>
      <c r="H81" s="11">
        <f t="shared" ref="H81" si="21">SUM(H75:H80)</f>
        <v>2944</v>
      </c>
      <c r="I81" s="11">
        <f t="shared" ref="I81" si="22">SUM(I75:I80)</f>
        <v>1990</v>
      </c>
      <c r="K81" s="18">
        <v>4</v>
      </c>
      <c r="L81" s="11" t="s">
        <v>11</v>
      </c>
      <c r="M81" s="11">
        <f>[37]PARS_nsy_stat_chi_square!B8</f>
        <v>55</v>
      </c>
      <c r="N81" s="11">
        <f>[37]PARS_nsy_stat_chi_square!C8</f>
        <v>64</v>
      </c>
      <c r="O81" s="12">
        <f>[37]PARS_nsy_stat_chi_square!D8</f>
        <v>0.46218487394958002</v>
      </c>
      <c r="P81" s="12">
        <f t="shared" si="17"/>
        <v>0.53781512605042014</v>
      </c>
      <c r="Q81" s="19">
        <f>[37]PARS_nsy_stat_chi_square!E9</f>
        <v>1.34271682019987</v>
      </c>
      <c r="R81" s="20">
        <f>[37]PARS_nsy_stat_chi_square!F9</f>
        <v>0.24656</v>
      </c>
    </row>
    <row r="82" spans="1:18" x14ac:dyDescent="0.15">
      <c r="F82" s="3"/>
      <c r="H82" s="3"/>
      <c r="I82" s="3"/>
      <c r="K82" s="18"/>
      <c r="L82" s="11" t="s">
        <v>12</v>
      </c>
      <c r="M82" s="11">
        <f>[37]PARS_nsy_stat_chi_square!B9</f>
        <v>52</v>
      </c>
      <c r="N82" s="11">
        <f>[37]PARS_nsy_stat_chi_square!C9</f>
        <v>44</v>
      </c>
      <c r="O82" s="12">
        <f>[37]PARS_nsy_stat_chi_square!D9</f>
        <v>0.54166666666666696</v>
      </c>
      <c r="P82" s="12">
        <f t="shared" si="17"/>
        <v>0.45833333333333331</v>
      </c>
      <c r="Q82" s="19"/>
      <c r="R82" s="20"/>
    </row>
    <row r="83" spans="1:18" x14ac:dyDescent="0.15">
      <c r="F83" s="3"/>
      <c r="H83" s="3"/>
      <c r="I83" s="3"/>
      <c r="J83" s="3"/>
      <c r="K83" s="18">
        <v>5</v>
      </c>
      <c r="L83" s="11" t="s">
        <v>11</v>
      </c>
      <c r="M83" s="11">
        <f>[37]PARS_nsy_stat_chi_square!B10</f>
        <v>151</v>
      </c>
      <c r="N83" s="11">
        <f>[37]PARS_nsy_stat_chi_square!C10</f>
        <v>92</v>
      </c>
      <c r="O83" s="12">
        <f>[37]PARS_nsy_stat_chi_square!D10</f>
        <v>0.62139917695473201</v>
      </c>
      <c r="P83" s="12">
        <f t="shared" si="17"/>
        <v>0.37860082304526749</v>
      </c>
      <c r="Q83" s="19">
        <f>[37]PARS_nsy_stat_chi_square!E11</f>
        <v>7.0099049769915198E-2</v>
      </c>
      <c r="R83" s="20">
        <f>[37]PARS_nsy_stat_chi_square!F11</f>
        <v>0.79118999999999995</v>
      </c>
    </row>
    <row r="84" spans="1:18" x14ac:dyDescent="0.15">
      <c r="A84" s="11" t="s">
        <v>13</v>
      </c>
      <c r="D84" s="11" t="s">
        <v>8</v>
      </c>
      <c r="E84" s="11" t="s">
        <v>19</v>
      </c>
      <c r="F84" s="11" t="s">
        <v>14</v>
      </c>
      <c r="G84" s="11" t="s">
        <v>15</v>
      </c>
      <c r="H84" s="11" t="s">
        <v>21</v>
      </c>
      <c r="I84" s="11" t="s">
        <v>22</v>
      </c>
      <c r="J84" s="3"/>
      <c r="K84" s="18"/>
      <c r="L84" s="11" t="s">
        <v>12</v>
      </c>
      <c r="M84" s="11">
        <f>[37]PARS_nsy_stat_chi_square!B11</f>
        <v>101</v>
      </c>
      <c r="N84" s="11">
        <f>[37]PARS_nsy_stat_chi_square!C11</f>
        <v>65</v>
      </c>
      <c r="O84" s="12">
        <f>[37]PARS_nsy_stat_chi_square!D11</f>
        <v>0.60843373493975905</v>
      </c>
      <c r="P84" s="12">
        <f t="shared" si="17"/>
        <v>0.39156626506024095</v>
      </c>
      <c r="Q84" s="19"/>
      <c r="R84" s="20"/>
    </row>
    <row r="85" spans="1:18" x14ac:dyDescent="0.15">
      <c r="A85" s="11">
        <v>1</v>
      </c>
      <c r="D85" s="11">
        <f>D75/D$81</f>
        <v>0.59123325795790571</v>
      </c>
      <c r="E85" s="11">
        <f t="shared" ref="E85:I85" si="23">E75/E$81</f>
        <v>0.58725910064239828</v>
      </c>
      <c r="F85" s="11">
        <f t="shared" si="23"/>
        <v>0.49899497487437183</v>
      </c>
      <c r="G85" s="11">
        <f t="shared" si="23"/>
        <v>0.57179323548181238</v>
      </c>
      <c r="H85" s="11">
        <f t="shared" si="23"/>
        <v>0.65183423913043481</v>
      </c>
      <c r="I85" s="11">
        <f t="shared" si="23"/>
        <v>0.49899497487437183</v>
      </c>
      <c r="J85" s="3"/>
      <c r="K85" s="18">
        <v>6</v>
      </c>
      <c r="L85" s="11" t="s">
        <v>11</v>
      </c>
      <c r="M85" s="11">
        <f>[37]PARS_nsy_stat_chi_square!B12</f>
        <v>196</v>
      </c>
      <c r="N85" s="11">
        <f>[37]PARS_nsy_stat_chi_square!C12</f>
        <v>98</v>
      </c>
      <c r="O85" s="12">
        <f>[37]PARS_nsy_stat_chi_square!D12</f>
        <v>0.66666666666666696</v>
      </c>
      <c r="P85" s="12">
        <f t="shared" si="17"/>
        <v>0.33333333333333331</v>
      </c>
      <c r="Q85" s="19">
        <f>[37]PARS_nsy_stat_chi_square!E13</f>
        <v>11.5121370165981</v>
      </c>
      <c r="R85" s="20">
        <f>[37]PARS_nsy_stat_chi_square!F13</f>
        <v>6.9143000000000004E-4</v>
      </c>
    </row>
    <row r="86" spans="1:18" x14ac:dyDescent="0.15">
      <c r="A86" s="11">
        <v>2</v>
      </c>
      <c r="D86" s="11">
        <f t="shared" ref="D86:I86" si="24">D76/D$81</f>
        <v>0.23760654026787267</v>
      </c>
      <c r="E86" s="11">
        <f t="shared" si="24"/>
        <v>0.24063169164882228</v>
      </c>
      <c r="F86" s="11">
        <f t="shared" si="24"/>
        <v>0.24120603015075376</v>
      </c>
      <c r="G86" s="11">
        <f t="shared" si="24"/>
        <v>0.23229100191448629</v>
      </c>
      <c r="H86" s="11">
        <f t="shared" si="24"/>
        <v>0.2313179347826087</v>
      </c>
      <c r="I86" s="11">
        <f t="shared" si="24"/>
        <v>0.24120603015075376</v>
      </c>
      <c r="J86" s="3"/>
      <c r="K86" s="18"/>
      <c r="L86" s="11" t="s">
        <v>12</v>
      </c>
      <c r="M86" s="11">
        <f>[37]PARS_nsy_stat_chi_square!B13</f>
        <v>94</v>
      </c>
      <c r="N86" s="11">
        <f>[37]PARS_nsy_stat_chi_square!C13</f>
        <v>90</v>
      </c>
      <c r="O86" s="12">
        <f>[37]PARS_nsy_stat_chi_square!D13</f>
        <v>0.51086956521739102</v>
      </c>
      <c r="P86" s="12">
        <f t="shared" si="17"/>
        <v>0.4891304347826087</v>
      </c>
      <c r="Q86" s="19"/>
      <c r="R86" s="20"/>
    </row>
    <row r="87" spans="1:18" x14ac:dyDescent="0.15">
      <c r="A87" s="11">
        <v>3</v>
      </c>
      <c r="D87" s="11">
        <f t="shared" ref="D87:I87" si="25">D77/D$81</f>
        <v>4.1050617498695423E-2</v>
      </c>
      <c r="E87" s="11">
        <f t="shared" si="25"/>
        <v>3.9882226980728054E-2</v>
      </c>
      <c r="F87" s="11">
        <f t="shared" si="25"/>
        <v>5.7788944723618091E-2</v>
      </c>
      <c r="G87" s="11">
        <f t="shared" si="25"/>
        <v>3.8289725590299938E-2</v>
      </c>
      <c r="H87" s="11">
        <f t="shared" si="25"/>
        <v>3.0570652173913044E-2</v>
      </c>
      <c r="I87" s="11">
        <f t="shared" si="25"/>
        <v>5.7788944723618091E-2</v>
      </c>
      <c r="J87" s="3"/>
      <c r="L87" s="15"/>
      <c r="M87" s="15"/>
      <c r="N87" s="15"/>
      <c r="O87" s="15"/>
      <c r="P87" s="15"/>
      <c r="Q87" s="15"/>
      <c r="R87" s="15"/>
    </row>
    <row r="88" spans="1:18" x14ac:dyDescent="0.15">
      <c r="A88" s="11">
        <v>4</v>
      </c>
      <c r="D88" s="11">
        <f t="shared" ref="D88:I88" si="26">D78/D$81</f>
        <v>2.5221777700469648E-2</v>
      </c>
      <c r="E88" s="11">
        <f t="shared" si="26"/>
        <v>2.8907922912205567E-2</v>
      </c>
      <c r="F88" s="11">
        <f t="shared" si="26"/>
        <v>2.7638190954773871E-2</v>
      </c>
      <c r="G88" s="11">
        <f t="shared" si="26"/>
        <v>3.318442884492661E-2</v>
      </c>
      <c r="H88" s="11">
        <f t="shared" si="26"/>
        <v>2.1739130434782608E-2</v>
      </c>
      <c r="I88" s="11">
        <f t="shared" si="26"/>
        <v>2.7638190954773871E-2</v>
      </c>
      <c r="J88" s="3"/>
      <c r="L88" s="15"/>
      <c r="M88" s="15"/>
      <c r="N88" s="15"/>
      <c r="O88" s="15"/>
      <c r="P88" s="15"/>
      <c r="Q88" s="15"/>
      <c r="R88" s="15"/>
    </row>
    <row r="89" spans="1:18" x14ac:dyDescent="0.15">
      <c r="A89" s="11">
        <v>5</v>
      </c>
      <c r="D89" s="11">
        <f t="shared" ref="D89:I89" si="27">D79/D$81</f>
        <v>4.8008349278135326E-2</v>
      </c>
      <c r="E89" s="11">
        <f t="shared" si="27"/>
        <v>4.9785867237687367E-2</v>
      </c>
      <c r="F89" s="11">
        <f t="shared" si="27"/>
        <v>7.587939698492463E-2</v>
      </c>
      <c r="G89" s="11">
        <f t="shared" si="27"/>
        <v>6.4454371410338232E-2</v>
      </c>
      <c r="H89" s="11">
        <f t="shared" si="27"/>
        <v>3.125E-2</v>
      </c>
      <c r="I89" s="11">
        <f t="shared" si="27"/>
        <v>7.587939698492463E-2</v>
      </c>
      <c r="L89" s="15"/>
      <c r="M89" s="15"/>
      <c r="N89" s="15"/>
      <c r="O89" s="15"/>
      <c r="P89" s="15"/>
      <c r="Q89" s="15"/>
      <c r="R89" s="15"/>
    </row>
    <row r="90" spans="1:18" x14ac:dyDescent="0.15">
      <c r="A90" s="11">
        <v>6</v>
      </c>
      <c r="D90" s="11">
        <f t="shared" ref="D90:I90" si="28">D80/D$81</f>
        <v>5.6879457296921204E-2</v>
      </c>
      <c r="E90" s="11">
        <f t="shared" si="28"/>
        <v>5.353319057815846E-2</v>
      </c>
      <c r="F90" s="11">
        <f t="shared" si="28"/>
        <v>9.8492462311557782E-2</v>
      </c>
      <c r="G90" s="11">
        <f t="shared" si="28"/>
        <v>5.9987236758136567E-2</v>
      </c>
      <c r="H90" s="11">
        <f t="shared" si="28"/>
        <v>3.3288043478260872E-2</v>
      </c>
      <c r="I90" s="11">
        <f t="shared" si="28"/>
        <v>9.8492462311557782E-2</v>
      </c>
      <c r="L90" s="15"/>
      <c r="M90" s="15"/>
      <c r="N90" s="15"/>
      <c r="O90" s="15"/>
      <c r="P90" s="15"/>
      <c r="Q90" s="15"/>
      <c r="R90" s="15"/>
    </row>
    <row r="91" spans="1:18" x14ac:dyDescent="0.15">
      <c r="L91" s="15"/>
      <c r="M91" s="15"/>
      <c r="N91" s="15"/>
      <c r="O91" s="15"/>
      <c r="P91" s="15"/>
      <c r="Q91" s="15"/>
      <c r="R91" s="15"/>
    </row>
    <row r="92" spans="1:18" x14ac:dyDescent="0.15">
      <c r="L92" s="15"/>
      <c r="M92" s="15"/>
      <c r="N92" s="15"/>
      <c r="O92" s="15"/>
      <c r="P92" s="15"/>
      <c r="Q92" s="15"/>
      <c r="R92" s="15"/>
    </row>
    <row r="93" spans="1:18" x14ac:dyDescent="0.15">
      <c r="L93" s="15"/>
      <c r="M93" s="15"/>
      <c r="N93" s="15"/>
      <c r="O93" s="15"/>
      <c r="P93" s="15"/>
      <c r="Q93" s="15"/>
      <c r="R93" s="15"/>
    </row>
    <row r="94" spans="1:18" x14ac:dyDescent="0.15">
      <c r="L94" s="15"/>
      <c r="M94" s="15"/>
      <c r="N94" s="15"/>
      <c r="O94" s="15"/>
      <c r="P94" s="15"/>
      <c r="Q94" s="15"/>
      <c r="R94" s="15"/>
    </row>
  </sheetData>
  <mergeCells count="72">
    <mergeCell ref="Q81:Q82"/>
    <mergeCell ref="R81:R82"/>
    <mergeCell ref="Q83:Q84"/>
    <mergeCell ref="R83:R84"/>
    <mergeCell ref="Q85:Q86"/>
    <mergeCell ref="R85:R86"/>
    <mergeCell ref="R75:R76"/>
    <mergeCell ref="Q75:Q76"/>
    <mergeCell ref="Q77:Q78"/>
    <mergeCell ref="R77:R78"/>
    <mergeCell ref="Q79:Q80"/>
    <mergeCell ref="R79:R80"/>
    <mergeCell ref="Q57:Q58"/>
    <mergeCell ref="R57:R58"/>
    <mergeCell ref="Q59:Q60"/>
    <mergeCell ref="R59:R60"/>
    <mergeCell ref="Q61:Q62"/>
    <mergeCell ref="R61:R62"/>
    <mergeCell ref="Q51:Q52"/>
    <mergeCell ref="R51:R52"/>
    <mergeCell ref="Q53:Q54"/>
    <mergeCell ref="R53:R54"/>
    <mergeCell ref="Q55:Q56"/>
    <mergeCell ref="R55:R56"/>
    <mergeCell ref="Q33:Q34"/>
    <mergeCell ref="R33:R34"/>
    <mergeCell ref="Q35:Q36"/>
    <mergeCell ref="R35:R36"/>
    <mergeCell ref="Q37:Q38"/>
    <mergeCell ref="R37:R38"/>
    <mergeCell ref="R27:R28"/>
    <mergeCell ref="Q29:Q30"/>
    <mergeCell ref="R29:R30"/>
    <mergeCell ref="Q31:Q32"/>
    <mergeCell ref="R31:R32"/>
    <mergeCell ref="K27:K28"/>
    <mergeCell ref="K29:K30"/>
    <mergeCell ref="K13:K14"/>
    <mergeCell ref="Q3:Q4"/>
    <mergeCell ref="R3:R4"/>
    <mergeCell ref="Q5:Q6"/>
    <mergeCell ref="R5:R6"/>
    <mergeCell ref="Q7:Q8"/>
    <mergeCell ref="R7:R8"/>
    <mergeCell ref="Q9:Q10"/>
    <mergeCell ref="R9:R10"/>
    <mergeCell ref="Q11:Q12"/>
    <mergeCell ref="R11:R12"/>
    <mergeCell ref="Q13:Q14"/>
    <mergeCell ref="R13:R14"/>
    <mergeCell ref="Q27:Q28"/>
    <mergeCell ref="K3:K4"/>
    <mergeCell ref="K5:K6"/>
    <mergeCell ref="K7:K8"/>
    <mergeCell ref="K9:K10"/>
    <mergeCell ref="K11:K12"/>
    <mergeCell ref="K31:K32"/>
    <mergeCell ref="K33:K34"/>
    <mergeCell ref="K55:K56"/>
    <mergeCell ref="K51:K52"/>
    <mergeCell ref="K53:K54"/>
    <mergeCell ref="K83:K84"/>
    <mergeCell ref="K85:K86"/>
    <mergeCell ref="K79:K80"/>
    <mergeCell ref="K81:K82"/>
    <mergeCell ref="K35:K36"/>
    <mergeCell ref="K37:K38"/>
    <mergeCell ref="K57:K58"/>
    <mergeCell ref="K77:K78"/>
    <mergeCell ref="K59:K60"/>
    <mergeCell ref="K61:K62"/>
    <mergeCell ref="K75:K7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workbookViewId="0">
      <selection activeCell="F7" sqref="F7"/>
    </sheetView>
  </sheetViews>
  <sheetFormatPr baseColWidth="10" defaultRowHeight="15" x14ac:dyDescent="0.15"/>
  <cols>
    <col min="1" max="1" width="14.33203125" customWidth="1"/>
    <col min="2" max="2" width="17" customWidth="1"/>
    <col min="3" max="3" width="19.1640625" customWidth="1"/>
    <col min="4" max="4" width="14.83203125" customWidth="1"/>
    <col min="5" max="5" width="15.83203125" customWidth="1"/>
    <col min="6" max="6" width="12.1640625" customWidth="1"/>
    <col min="9" max="9" width="14.33203125" customWidth="1"/>
    <col min="10" max="10" width="17" customWidth="1"/>
    <col min="11" max="11" width="19.1640625" customWidth="1"/>
    <col min="12" max="12" width="14.83203125" customWidth="1"/>
    <col min="13" max="13" width="15.83203125" customWidth="1"/>
    <col min="14" max="14" width="12.1640625" customWidth="1"/>
    <col min="17" max="17" width="14.33203125" customWidth="1"/>
    <col min="18" max="18" width="17" customWidth="1"/>
    <col min="19" max="19" width="19.1640625" customWidth="1"/>
    <col min="20" max="20" width="14.83203125" customWidth="1"/>
    <col min="21" max="21" width="15.83203125" customWidth="1"/>
    <col min="22" max="22" width="12.1640625" customWidth="1"/>
    <col min="25" max="25" width="14.33203125" customWidth="1"/>
    <col min="26" max="26" width="17" customWidth="1"/>
    <col min="27" max="27" width="19.1640625" customWidth="1"/>
    <col min="28" max="28" width="14.83203125" customWidth="1"/>
    <col min="29" max="29" width="15.83203125" customWidth="1"/>
    <col min="30" max="30" width="12.1640625" customWidth="1"/>
  </cols>
  <sheetData>
    <row r="1" spans="1:30" x14ac:dyDescent="0.15">
      <c r="A1" s="14" t="s">
        <v>37</v>
      </c>
      <c r="B1" s="6" t="s">
        <v>31</v>
      </c>
      <c r="C1" s="6" t="s">
        <v>30</v>
      </c>
      <c r="D1" s="6" t="s">
        <v>29</v>
      </c>
      <c r="E1" s="7" t="s">
        <v>32</v>
      </c>
      <c r="F1" s="6" t="s">
        <v>28</v>
      </c>
      <c r="H1" s="5"/>
      <c r="I1" s="14" t="s">
        <v>39</v>
      </c>
      <c r="J1" s="8" t="s">
        <v>31</v>
      </c>
      <c r="K1" s="8" t="s">
        <v>30</v>
      </c>
      <c r="L1" s="8" t="s">
        <v>29</v>
      </c>
      <c r="M1" s="8" t="s">
        <v>32</v>
      </c>
      <c r="N1" s="8" t="s">
        <v>28</v>
      </c>
      <c r="Q1" s="14" t="s">
        <v>38</v>
      </c>
      <c r="R1" s="8" t="s">
        <v>31</v>
      </c>
      <c r="S1" s="8" t="s">
        <v>30</v>
      </c>
      <c r="T1" s="8" t="s">
        <v>29</v>
      </c>
      <c r="U1" s="8" t="s">
        <v>32</v>
      </c>
      <c r="V1" s="8" t="s">
        <v>28</v>
      </c>
      <c r="Y1" s="14" t="s">
        <v>40</v>
      </c>
      <c r="Z1" s="8" t="s">
        <v>31</v>
      </c>
      <c r="AA1" s="8" t="s">
        <v>30</v>
      </c>
      <c r="AB1" s="8" t="s">
        <v>29</v>
      </c>
      <c r="AC1" s="8" t="s">
        <v>32</v>
      </c>
      <c r="AD1" s="8" t="s">
        <v>28</v>
      </c>
    </row>
    <row r="2" spans="1:30" x14ac:dyDescent="0.15">
      <c r="A2" s="6">
        <v>1</v>
      </c>
      <c r="B2" s="7">
        <f>freq_each!F13</f>
        <v>0.36196182867288063</v>
      </c>
      <c r="C2" s="7">
        <f>freq_each!G13</f>
        <v>0.42754190819363935</v>
      </c>
      <c r="D2" s="7">
        <f>freq_each!H13</f>
        <v>0.5047185901080159</v>
      </c>
      <c r="E2" s="3">
        <f>freq_each!I13</f>
        <v>0.45200288704438829</v>
      </c>
      <c r="F2" s="11">
        <v>0.40820000000000001</v>
      </c>
      <c r="H2" s="5"/>
      <c r="I2" s="11">
        <v>1</v>
      </c>
      <c r="J2" s="8">
        <f>freq_each!F37</f>
        <v>0.4260057471264368</v>
      </c>
      <c r="K2" s="8">
        <f>freq_each!G37</f>
        <v>0.48690671031096561</v>
      </c>
      <c r="L2" s="8">
        <f>freq_each!H37</f>
        <v>0.53252385082393761</v>
      </c>
      <c r="M2" s="3">
        <f>freq_each!I37</f>
        <v>0.45748502994011975</v>
      </c>
      <c r="N2" s="11">
        <v>0.40820000000000001</v>
      </c>
      <c r="Q2" s="11">
        <v>1</v>
      </c>
      <c r="R2" s="8">
        <f>freq_each!F61</f>
        <v>0.32275586049170957</v>
      </c>
      <c r="S2" s="8">
        <f>freq_each!G61</f>
        <v>0.38035527690700105</v>
      </c>
      <c r="T2" s="8">
        <f>freq_each!H61</f>
        <v>0.42999656002751979</v>
      </c>
      <c r="U2" s="3">
        <f>freq_each!I61</f>
        <v>0.39609053497942387</v>
      </c>
      <c r="V2" s="11">
        <v>0.40820000000000001</v>
      </c>
      <c r="Y2" s="11">
        <v>1</v>
      </c>
      <c r="Z2" s="8">
        <f>freq_each!F85</f>
        <v>0.49899497487437183</v>
      </c>
      <c r="AA2" s="8">
        <f>freq_each!G85</f>
        <v>0.57179323548181238</v>
      </c>
      <c r="AB2" s="8">
        <f>freq_each!H85</f>
        <v>0.65183423913043481</v>
      </c>
      <c r="AC2" s="3">
        <f>freq_each!I85</f>
        <v>0.49899497487437183</v>
      </c>
      <c r="AD2" s="11">
        <v>0.40820000000000001</v>
      </c>
    </row>
    <row r="3" spans="1:30" x14ac:dyDescent="0.15">
      <c r="A3" s="6">
        <v>2</v>
      </c>
      <c r="B3" s="7">
        <f>freq_each!F14</f>
        <v>0.22292498890368398</v>
      </c>
      <c r="C3" s="7">
        <f>freq_each!G14</f>
        <v>0.21071596428011907</v>
      </c>
      <c r="D3" s="7">
        <f>freq_each!H14</f>
        <v>0.22751563388288801</v>
      </c>
      <c r="E3" s="3">
        <f>freq_each!I14</f>
        <v>0.23637675929267413</v>
      </c>
      <c r="F3" s="11">
        <v>0.2041</v>
      </c>
      <c r="H3" s="5"/>
      <c r="I3" s="11">
        <v>2</v>
      </c>
      <c r="J3" s="8">
        <f>freq_each!F38</f>
        <v>0.24640804597701149</v>
      </c>
      <c r="K3" s="8">
        <f>freq_each!G38</f>
        <v>0.23240589198036007</v>
      </c>
      <c r="L3" s="8">
        <f>freq_each!H38</f>
        <v>0.22549869904596703</v>
      </c>
      <c r="M3" s="3">
        <f>freq_each!I38</f>
        <v>0.24790419161676647</v>
      </c>
      <c r="N3" s="11">
        <v>0.2041</v>
      </c>
      <c r="Q3" s="11">
        <v>2</v>
      </c>
      <c r="R3" s="8">
        <f>freq_each!F62</f>
        <v>0.21798170383076043</v>
      </c>
      <c r="S3" s="8">
        <f>freq_each!G62</f>
        <v>0.20376175548589343</v>
      </c>
      <c r="T3" s="8">
        <f>freq_each!H62</f>
        <v>0.22566219470244239</v>
      </c>
      <c r="U3" s="3">
        <f>freq_each!I62</f>
        <v>0.23019547325102882</v>
      </c>
      <c r="V3" s="11">
        <v>0.2041</v>
      </c>
      <c r="Y3" s="11">
        <v>2</v>
      </c>
      <c r="Z3" s="8">
        <f>freq_each!F86</f>
        <v>0.24120603015075376</v>
      </c>
      <c r="AA3" s="8">
        <f>freq_each!G86</f>
        <v>0.23229100191448629</v>
      </c>
      <c r="AB3" s="8">
        <f>freq_each!H86</f>
        <v>0.2313179347826087</v>
      </c>
      <c r="AC3" s="3">
        <f>freq_each!I86</f>
        <v>0.24120603015075376</v>
      </c>
      <c r="AD3" s="11">
        <v>0.2041</v>
      </c>
    </row>
    <row r="4" spans="1:30" x14ac:dyDescent="0.15">
      <c r="A4" s="11">
        <v>3</v>
      </c>
      <c r="B4" s="7">
        <f>freq_each!F15</f>
        <v>7.878384376387039E-2</v>
      </c>
      <c r="C4" s="7">
        <f>freq_each!G15</f>
        <v>7.4886417045276515E-2</v>
      </c>
      <c r="D4" s="7">
        <f>freq_each!H15</f>
        <v>6.5150653780557136E-2</v>
      </c>
      <c r="E4" s="3">
        <f>freq_each!I15</f>
        <v>7.0913027787802244E-2</v>
      </c>
      <c r="F4" s="11">
        <v>0.1361</v>
      </c>
      <c r="H4" s="5"/>
      <c r="I4" s="11">
        <v>3</v>
      </c>
      <c r="J4" s="8">
        <f>freq_each!F39</f>
        <v>5.8908045977011492E-2</v>
      </c>
      <c r="K4" s="8">
        <f>freq_each!G39</f>
        <v>6.137479541734861E-2</v>
      </c>
      <c r="L4" s="8">
        <f>freq_each!H39</f>
        <v>5.8109280138768434E-2</v>
      </c>
      <c r="M4" s="3">
        <f>freq_each!I39</f>
        <v>6.9461077844311381E-2</v>
      </c>
      <c r="N4" s="11">
        <v>0.1361</v>
      </c>
      <c r="Q4" s="11">
        <v>3</v>
      </c>
      <c r="R4" s="8">
        <f>freq_each!F63</f>
        <v>8.4619782732990284E-2</v>
      </c>
      <c r="S4" s="8">
        <f>freq_each!G63</f>
        <v>8.6938349007314522E-2</v>
      </c>
      <c r="T4" s="8">
        <f>freq_each!H63</f>
        <v>8.2903336773305816E-2</v>
      </c>
      <c r="U4" s="3">
        <f>freq_each!I63</f>
        <v>8.3076131687242802E-2</v>
      </c>
      <c r="V4" s="11">
        <v>0.1361</v>
      </c>
      <c r="Y4" s="11">
        <v>3</v>
      </c>
      <c r="Z4" s="8">
        <f>freq_each!F87</f>
        <v>5.7788944723618091E-2</v>
      </c>
      <c r="AA4" s="8">
        <f>freq_each!G87</f>
        <v>3.8289725590299938E-2</v>
      </c>
      <c r="AB4" s="8">
        <f>freq_each!H87</f>
        <v>3.0570652173913044E-2</v>
      </c>
      <c r="AC4" s="3">
        <f>freq_each!I87</f>
        <v>5.7788944723618091E-2</v>
      </c>
      <c r="AD4" s="11">
        <v>0.1361</v>
      </c>
    </row>
    <row r="5" spans="1:30" x14ac:dyDescent="0.15">
      <c r="A5" s="11">
        <v>4</v>
      </c>
      <c r="B5" s="7">
        <f>freq_each!F16</f>
        <v>6.5246338215712379E-2</v>
      </c>
      <c r="C5" s="7">
        <f>freq_each!G16</f>
        <v>6.3449788500704998E-2</v>
      </c>
      <c r="D5" s="7">
        <f>freq_each!H16</f>
        <v>5.2984650369528138E-2</v>
      </c>
      <c r="E5" s="3">
        <f>freq_each!I16</f>
        <v>5.5395164200649584E-2</v>
      </c>
      <c r="F5" s="11">
        <v>0.10199999999999999</v>
      </c>
      <c r="H5" s="5"/>
      <c r="I5" s="11">
        <v>4</v>
      </c>
      <c r="J5" s="8">
        <f>freq_each!F40</f>
        <v>5.0287356321839081E-2</v>
      </c>
      <c r="K5" s="8">
        <f>freq_each!G40</f>
        <v>4.9099836333878884E-2</v>
      </c>
      <c r="L5" s="8">
        <f>freq_each!H40</f>
        <v>3.5559410234171723E-2</v>
      </c>
      <c r="M5" s="3">
        <f>freq_each!I40</f>
        <v>4.1916167664670656E-2</v>
      </c>
      <c r="N5" s="11">
        <v>0.10199999999999999</v>
      </c>
      <c r="Q5" s="11">
        <v>4</v>
      </c>
      <c r="R5" s="8">
        <f>freq_each!F64</f>
        <v>7.5900514579759867E-2</v>
      </c>
      <c r="S5" s="8">
        <f>freq_each!G64</f>
        <v>7.314524555903866E-2</v>
      </c>
      <c r="T5" s="8">
        <f>freq_each!H64</f>
        <v>6.8799449604403165E-2</v>
      </c>
      <c r="U5" s="3">
        <f>freq_each!I64</f>
        <v>6.7386831275720163E-2</v>
      </c>
      <c r="V5" s="11">
        <v>0.10199999999999999</v>
      </c>
      <c r="Y5" s="11">
        <v>4</v>
      </c>
      <c r="Z5" s="8">
        <f>freq_each!F88</f>
        <v>2.7638190954773871E-2</v>
      </c>
      <c r="AA5" s="8">
        <f>freq_each!G88</f>
        <v>3.318442884492661E-2</v>
      </c>
      <c r="AB5" s="8">
        <f>freq_each!H88</f>
        <v>2.1739130434782608E-2</v>
      </c>
      <c r="AC5" s="3">
        <f>freq_each!I88</f>
        <v>2.7638190954773871E-2</v>
      </c>
      <c r="AD5" s="11">
        <v>0.10199999999999999</v>
      </c>
    </row>
    <row r="6" spans="1:30" x14ac:dyDescent="0.15">
      <c r="A6" s="11">
        <v>5</v>
      </c>
      <c r="B6" s="7">
        <f>freq_each!F17</f>
        <v>0.11540168664003551</v>
      </c>
      <c r="C6" s="7">
        <f>freq_each!G17</f>
        <v>0.10574964750117499</v>
      </c>
      <c r="D6" s="7">
        <f>freq_each!H17</f>
        <v>7.1972711768050035E-2</v>
      </c>
      <c r="E6" s="3">
        <f>freq_each!I17</f>
        <v>7.867195958137857E-2</v>
      </c>
      <c r="F6" s="11">
        <v>8.1600000000000006E-2</v>
      </c>
      <c r="H6" s="5"/>
      <c r="I6" s="11">
        <v>5</v>
      </c>
      <c r="J6" s="8">
        <f>freq_each!F41</f>
        <v>8.7643678160919544E-2</v>
      </c>
      <c r="K6" s="8">
        <f>freq_each!G41</f>
        <v>6.9558101472995085E-2</v>
      </c>
      <c r="L6" s="8">
        <f>freq_each!H41</f>
        <v>5.7241977450130092E-2</v>
      </c>
      <c r="M6" s="3">
        <f>freq_each!I41</f>
        <v>7.0658682634730532E-2</v>
      </c>
      <c r="N6" s="11">
        <v>8.1600000000000006E-2</v>
      </c>
      <c r="Q6" s="11">
        <v>5</v>
      </c>
      <c r="R6" s="8">
        <f>freq_each!F65</f>
        <v>0.12650085763293312</v>
      </c>
      <c r="S6" s="8">
        <f>freq_each!G65</f>
        <v>0.11954022988505747</v>
      </c>
      <c r="T6" s="8">
        <f>freq_each!H65</f>
        <v>9.2363261093911242E-2</v>
      </c>
      <c r="U6" s="3">
        <f>freq_each!I65</f>
        <v>9.5164609053497939E-2</v>
      </c>
      <c r="V6" s="11">
        <v>8.1600000000000006E-2</v>
      </c>
      <c r="Y6" s="11">
        <v>5</v>
      </c>
      <c r="Z6" s="8">
        <f>freq_each!F89</f>
        <v>7.587939698492463E-2</v>
      </c>
      <c r="AA6" s="8">
        <f>freq_each!G89</f>
        <v>6.4454371410338232E-2</v>
      </c>
      <c r="AB6" s="8">
        <f>freq_each!H89</f>
        <v>3.125E-2</v>
      </c>
      <c r="AC6" s="3">
        <f>freq_each!I89</f>
        <v>7.587939698492463E-2</v>
      </c>
      <c r="AD6" s="11">
        <v>8.1600000000000006E-2</v>
      </c>
    </row>
    <row r="7" spans="1:30" x14ac:dyDescent="0.15">
      <c r="A7" s="11">
        <v>6</v>
      </c>
      <c r="B7" s="7">
        <f>freq_each!F18</f>
        <v>0.15568131380381714</v>
      </c>
      <c r="C7" s="7">
        <f>freq_each!G18</f>
        <v>0.11765627447908507</v>
      </c>
      <c r="D7" s="7">
        <f>freq_each!H18</f>
        <v>7.7657760090960773E-2</v>
      </c>
      <c r="E7" s="3">
        <f>freq_each!I18</f>
        <v>0.10664020209310718</v>
      </c>
      <c r="F7" s="11">
        <v>6.8000000000000005E-2</v>
      </c>
      <c r="H7" s="5"/>
      <c r="I7" s="11">
        <v>6</v>
      </c>
      <c r="J7" s="8">
        <f>freq_each!F42</f>
        <v>0.1307471264367816</v>
      </c>
      <c r="K7" s="8">
        <f>freq_each!G42</f>
        <v>0.10065466448445172</v>
      </c>
      <c r="L7" s="8">
        <f>freq_each!H42</f>
        <v>9.1066782307025154E-2</v>
      </c>
      <c r="M7" s="3">
        <f>freq_each!I42</f>
        <v>0.1125748502994012</v>
      </c>
      <c r="N7" s="11">
        <v>6.8000000000000005E-2</v>
      </c>
      <c r="Q7" s="11">
        <v>6</v>
      </c>
      <c r="R7" s="8">
        <f>freq_each!F66</f>
        <v>0.17224128073184677</v>
      </c>
      <c r="S7" s="8">
        <f>freq_each!G66</f>
        <v>0.13625914315569487</v>
      </c>
      <c r="T7" s="8">
        <f>freq_each!H66</f>
        <v>0.10027519779841761</v>
      </c>
      <c r="U7" s="3">
        <f>freq_each!I66</f>
        <v>0.12808641975308643</v>
      </c>
      <c r="V7" s="11">
        <v>6.8000000000000005E-2</v>
      </c>
      <c r="Y7" s="11">
        <v>6</v>
      </c>
      <c r="Z7" s="8">
        <f>freq_each!F90</f>
        <v>9.8492462311557782E-2</v>
      </c>
      <c r="AA7" s="8">
        <f>freq_each!G90</f>
        <v>5.9987236758136567E-2</v>
      </c>
      <c r="AB7" s="8">
        <f>freq_each!H90</f>
        <v>3.3288043478260872E-2</v>
      </c>
      <c r="AC7" s="3">
        <f>freq_each!I90</f>
        <v>9.8492462311557782E-2</v>
      </c>
      <c r="AD7" s="11">
        <v>6.8000000000000005E-2</v>
      </c>
    </row>
    <row r="8" spans="1:30" x14ac:dyDescent="0.15">
      <c r="A8" s="6" t="s">
        <v>58</v>
      </c>
      <c r="B8" s="6">
        <f>21/20</f>
        <v>1.05</v>
      </c>
      <c r="C8" s="6">
        <f>-2/25</f>
        <v>-0.08</v>
      </c>
      <c r="D8" s="6">
        <f>-119/100</f>
        <v>-1.19</v>
      </c>
      <c r="E8" s="6">
        <f>-57/100</f>
        <v>-0.56999999999999995</v>
      </c>
      <c r="F8" s="6"/>
    </row>
    <row r="9" spans="1:30" x14ac:dyDescent="0.15">
      <c r="A9" s="6"/>
      <c r="B9" s="6"/>
      <c r="C9" s="6"/>
      <c r="D9" s="6"/>
      <c r="E9" s="6"/>
      <c r="F9" s="6"/>
    </row>
    <row r="10" spans="1:30" x14ac:dyDescent="0.15">
      <c r="A10" s="6"/>
      <c r="B10" s="6"/>
      <c r="C10" s="6"/>
      <c r="D10" s="6"/>
      <c r="E10" s="6"/>
      <c r="F10" s="6"/>
    </row>
    <row r="11" spans="1:30" x14ac:dyDescent="0.15">
      <c r="A11" s="6"/>
      <c r="B11" s="6"/>
      <c r="C11" s="6"/>
      <c r="D11" s="6"/>
      <c r="E11" s="6"/>
      <c r="F11" s="6"/>
    </row>
    <row r="12" spans="1:30" x14ac:dyDescent="0.15">
      <c r="A12" s="6"/>
      <c r="B12" s="6"/>
      <c r="C12" s="6"/>
      <c r="D12" s="6"/>
      <c r="E12" s="6"/>
      <c r="F12" s="6"/>
    </row>
    <row r="13" spans="1:30" x14ac:dyDescent="0.15">
      <c r="A13" s="6"/>
      <c r="B13" s="6"/>
      <c r="C13" s="6"/>
      <c r="D13" s="6"/>
      <c r="E13" s="6"/>
      <c r="F13" s="6"/>
    </row>
    <row r="14" spans="1:30" x14ac:dyDescent="0.15">
      <c r="A14" s="6"/>
      <c r="B14" s="6"/>
      <c r="C14" s="6"/>
      <c r="D14" s="6"/>
      <c r="E14" s="6"/>
      <c r="F14" s="6"/>
    </row>
    <row r="15" spans="1:30" x14ac:dyDescent="0.15">
      <c r="A15" s="6"/>
      <c r="B15" s="6"/>
      <c r="C15" s="6"/>
      <c r="D15" s="6"/>
      <c r="E15" s="6"/>
      <c r="F15" s="6"/>
    </row>
    <row r="16" spans="1:30" x14ac:dyDescent="0.15">
      <c r="A16" s="6"/>
      <c r="B16" s="6"/>
      <c r="C16" s="6"/>
      <c r="D16" s="6"/>
      <c r="E16" s="6"/>
      <c r="F16" s="6"/>
    </row>
    <row r="33" spans="1:7" x14ac:dyDescent="0.15">
      <c r="A33" s="8"/>
      <c r="B33" s="8"/>
      <c r="C33" s="8"/>
      <c r="D33" s="8"/>
      <c r="E33" s="3"/>
      <c r="F33" s="8"/>
    </row>
    <row r="34" spans="1:7" x14ac:dyDescent="0.15">
      <c r="A34" s="8"/>
      <c r="B34" s="8"/>
      <c r="C34" s="8"/>
      <c r="D34" s="8"/>
      <c r="E34" s="3"/>
      <c r="F34" s="8"/>
    </row>
    <row r="35" spans="1:7" x14ac:dyDescent="0.15">
      <c r="A35" s="8"/>
      <c r="B35" s="8"/>
      <c r="C35" s="8"/>
      <c r="D35" s="8"/>
      <c r="E35" s="3"/>
      <c r="F35" s="8"/>
    </row>
    <row r="41" spans="1:7" x14ac:dyDescent="0.15">
      <c r="B41">
        <v>0.36261404625503924</v>
      </c>
      <c r="C41">
        <v>0.2199236155315086</v>
      </c>
      <c r="D41">
        <v>7.9036706980691707E-2</v>
      </c>
      <c r="E41">
        <v>6.5245066836409932E-2</v>
      </c>
      <c r="F41">
        <v>0.11563759813282411</v>
      </c>
      <c r="G41">
        <v>0.15754296626352643</v>
      </c>
    </row>
    <row r="42" spans="1:7" x14ac:dyDescent="0.15">
      <c r="B42">
        <v>0.42676203248398153</v>
      </c>
      <c r="C42">
        <v>0.20786767992847563</v>
      </c>
      <c r="D42">
        <v>7.5994635672776034E-2</v>
      </c>
      <c r="E42">
        <v>6.45209357770824E-2</v>
      </c>
      <c r="F42">
        <v>0.10654149903144092</v>
      </c>
      <c r="G42">
        <v>0.11831321710624348</v>
      </c>
    </row>
    <row r="43" spans="1:7" x14ac:dyDescent="0.15">
      <c r="B43">
        <v>0.50918071512938901</v>
      </c>
      <c r="C43">
        <v>0.22688714699881884</v>
      </c>
      <c r="D43">
        <v>6.4962955009127021E-2</v>
      </c>
      <c r="E43">
        <v>5.229249436271878E-2</v>
      </c>
      <c r="F43">
        <v>7.1835069258026421E-2</v>
      </c>
      <c r="G43">
        <v>7.4841619241919899E-2</v>
      </c>
    </row>
    <row r="44" spans="1:7" x14ac:dyDescent="0.15">
      <c r="B44">
        <v>0.45497791369351004</v>
      </c>
      <c r="C44">
        <v>0.23377505946313284</v>
      </c>
      <c r="D44">
        <v>7.1865443425076447E-2</v>
      </c>
      <c r="E44">
        <v>5.4706082229018009E-2</v>
      </c>
      <c r="F44">
        <v>7.7811756710839286E-2</v>
      </c>
      <c r="G44">
        <v>0.10686374447842338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4"/>
  <sheetViews>
    <sheetView workbookViewId="0">
      <selection activeCell="S8" sqref="P3:S8"/>
    </sheetView>
  </sheetViews>
  <sheetFormatPr baseColWidth="10" defaultRowHeight="15" x14ac:dyDescent="0.15"/>
  <cols>
    <col min="1" max="1" width="10.83203125" style="9"/>
    <col min="2" max="2" width="11.1640625" style="9" customWidth="1"/>
    <col min="3" max="4" width="10.83203125" style="9"/>
    <col min="5" max="8" width="13.1640625" style="10" customWidth="1"/>
    <col min="9" max="10" width="10.83203125" style="8"/>
    <col min="11" max="12" width="13.1640625" style="10" customWidth="1"/>
    <col min="15" max="15" width="10.83203125" style="9" customWidth="1"/>
    <col min="16" max="19" width="11.83203125" style="4" customWidth="1"/>
  </cols>
  <sheetData>
    <row r="1" spans="1:19" x14ac:dyDescent="0.15">
      <c r="A1" s="9" t="s">
        <v>42</v>
      </c>
      <c r="B1" s="9" t="s">
        <v>9</v>
      </c>
      <c r="C1" s="9" t="str">
        <f>[38]PARS_cds_stat!B1</f>
        <v>AT_GC</v>
      </c>
      <c r="D1" s="9" t="str">
        <f>[38]PARS_cds_stat!C1</f>
        <v>GC_AT</v>
      </c>
      <c r="E1" s="10" t="s">
        <v>35</v>
      </c>
      <c r="F1" s="10" t="s">
        <v>51</v>
      </c>
      <c r="I1" s="8" t="s">
        <v>13</v>
      </c>
      <c r="J1" s="8" t="s">
        <v>9</v>
      </c>
      <c r="K1" s="10" t="s">
        <v>33</v>
      </c>
      <c r="L1" s="10" t="s">
        <v>34</v>
      </c>
      <c r="P1" s="21" t="s">
        <v>56</v>
      </c>
      <c r="Q1" s="21"/>
      <c r="R1" s="21" t="s">
        <v>57</v>
      </c>
      <c r="S1" s="21"/>
    </row>
    <row r="2" spans="1:19" x14ac:dyDescent="0.15">
      <c r="A2" s="18">
        <v>1</v>
      </c>
      <c r="B2" s="9" t="s">
        <v>11</v>
      </c>
      <c r="C2" s="9">
        <f>[38]PARS_cds_stat!B2</f>
        <v>3262</v>
      </c>
      <c r="D2" s="9">
        <f>[38]PARS_cds_stat!C2</f>
        <v>4439</v>
      </c>
      <c r="E2" s="10">
        <f>C2/(C2+C3)</f>
        <v>0.54448339175429816</v>
      </c>
      <c r="F2" s="10">
        <f>D2/(D2+D3)</f>
        <v>0.63925691244239635</v>
      </c>
      <c r="I2" s="18">
        <v>1</v>
      </c>
      <c r="J2" s="8" t="s">
        <v>36</v>
      </c>
      <c r="K2" s="10">
        <f t="shared" ref="K2:K13" si="0">E2</f>
        <v>0.54448339175429816</v>
      </c>
      <c r="L2" s="10">
        <f t="shared" ref="L2:L13" si="1">F2</f>
        <v>0.63925691244239635</v>
      </c>
      <c r="O2" s="9" t="s">
        <v>13</v>
      </c>
      <c r="P2" s="4" t="s">
        <v>52</v>
      </c>
      <c r="Q2" s="4" t="s">
        <v>53</v>
      </c>
      <c r="R2" s="4" t="s">
        <v>54</v>
      </c>
      <c r="S2" s="4" t="s">
        <v>55</v>
      </c>
    </row>
    <row r="3" spans="1:19" x14ac:dyDescent="0.15">
      <c r="A3" s="18"/>
      <c r="B3" s="9" t="s">
        <v>12</v>
      </c>
      <c r="C3" s="9">
        <f>[38]PARS_cds_stat!B3</f>
        <v>2729</v>
      </c>
      <c r="D3" s="9">
        <f>[38]PARS_cds_stat!C3</f>
        <v>2505</v>
      </c>
      <c r="E3" s="10">
        <f>C3/(C2+C3)</f>
        <v>0.45551660824570189</v>
      </c>
      <c r="F3" s="10">
        <f>D3/(D2+D3)</f>
        <v>0.3607430875576037</v>
      </c>
      <c r="I3" s="18"/>
      <c r="J3" s="8" t="s">
        <v>12</v>
      </c>
      <c r="K3" s="10">
        <f t="shared" si="0"/>
        <v>0.45551660824570189</v>
      </c>
      <c r="L3" s="10">
        <f t="shared" si="1"/>
        <v>0.3607430875576037</v>
      </c>
      <c r="O3" s="9">
        <v>1</v>
      </c>
      <c r="P3" s="4">
        <f ca="1">INDIRECT("K"&amp;ROW(K1)*2)</f>
        <v>0.54448339175429816</v>
      </c>
      <c r="Q3" s="4">
        <f ca="1">INDIRECT("K"&amp;ROW(J1)*2+1)</f>
        <v>0.45551660824570189</v>
      </c>
      <c r="R3" s="4">
        <f ca="1">INDIRECT("l"&amp;ROW(L1)*2)</f>
        <v>0.63925691244239635</v>
      </c>
      <c r="S3" s="4">
        <f ca="1">INDIRECT("l"&amp;ROW(L1)*2+1)</f>
        <v>0.3607430875576037</v>
      </c>
    </row>
    <row r="4" spans="1:19" x14ac:dyDescent="0.15">
      <c r="A4" s="18">
        <v>2</v>
      </c>
      <c r="B4" s="9" t="s">
        <v>11</v>
      </c>
      <c r="C4" s="9">
        <f>[38]PARS_cds_stat!B4</f>
        <v>2009</v>
      </c>
      <c r="D4" s="9">
        <f>[38]PARS_cds_stat!C4</f>
        <v>2001</v>
      </c>
      <c r="E4" s="10">
        <f>C4/(C4+C5)</f>
        <v>0.59898628503279661</v>
      </c>
      <c r="F4" s="10">
        <f>D4/(D4+D5)</f>
        <v>0.60434913923286016</v>
      </c>
      <c r="I4" s="18">
        <v>2</v>
      </c>
      <c r="J4" s="8" t="s">
        <v>11</v>
      </c>
      <c r="K4" s="10">
        <f t="shared" si="0"/>
        <v>0.59898628503279661</v>
      </c>
      <c r="L4" s="10">
        <f t="shared" si="1"/>
        <v>0.60434913923286016</v>
      </c>
      <c r="O4" s="9">
        <v>2</v>
      </c>
      <c r="P4" s="4">
        <f ca="1">INDIRECT("K"&amp;ROW(K2)*2)</f>
        <v>0.59898628503279661</v>
      </c>
      <c r="Q4" s="4">
        <f ca="1">INDIRECT("K"&amp;ROW(J2)*2+1)</f>
        <v>0.40101371496720334</v>
      </c>
      <c r="R4" s="4">
        <f t="shared" ref="R4:R8" ca="1" si="2">INDIRECT("l"&amp;ROW(L2)*2)</f>
        <v>0.60434913923286016</v>
      </c>
      <c r="S4" s="4">
        <f t="shared" ref="S4:S8" ca="1" si="3">INDIRECT("l"&amp;ROW(L2)*2+1)</f>
        <v>0.39565086076713984</v>
      </c>
    </row>
    <row r="5" spans="1:19" x14ac:dyDescent="0.15">
      <c r="A5" s="18"/>
      <c r="B5" s="9" t="s">
        <v>12</v>
      </c>
      <c r="C5" s="9">
        <f>[38]PARS_cds_stat!B5</f>
        <v>1345</v>
      </c>
      <c r="D5" s="9">
        <f>[38]PARS_cds_stat!C5</f>
        <v>1310</v>
      </c>
      <c r="E5" s="10">
        <f>C5/(C4+C5)</f>
        <v>0.40101371496720334</v>
      </c>
      <c r="F5" s="10">
        <f>D5/(D4+D5)</f>
        <v>0.39565086076713984</v>
      </c>
      <c r="I5" s="18"/>
      <c r="J5" s="8" t="s">
        <v>12</v>
      </c>
      <c r="K5" s="10">
        <f t="shared" si="0"/>
        <v>0.40101371496720334</v>
      </c>
      <c r="L5" s="10">
        <f t="shared" si="1"/>
        <v>0.39565086076713984</v>
      </c>
      <c r="O5" s="9">
        <v>3</v>
      </c>
      <c r="P5" s="4">
        <f ca="1">INDIRECT("K"&amp;ROW(K3)*2)</f>
        <v>0.59764309764309764</v>
      </c>
      <c r="Q5" s="4">
        <f t="shared" ref="Q5:Q8" ca="1" si="4">INDIRECT("K"&amp;ROW(J3)*2+1)</f>
        <v>0.40235690235690236</v>
      </c>
      <c r="R5" s="4">
        <f t="shared" ca="1" si="2"/>
        <v>0.59316770186335399</v>
      </c>
      <c r="S5" s="4">
        <f t="shared" ca="1" si="3"/>
        <v>0.40683229813664595</v>
      </c>
    </row>
    <row r="6" spans="1:19" x14ac:dyDescent="0.15">
      <c r="A6" s="18">
        <v>3</v>
      </c>
      <c r="B6" s="9" t="s">
        <v>11</v>
      </c>
      <c r="C6" s="9">
        <f>[38]PARS_cds_stat!B6</f>
        <v>710</v>
      </c>
      <c r="D6" s="9">
        <f>[38]PARS_cds_stat!C6</f>
        <v>573</v>
      </c>
      <c r="E6" s="10">
        <f>C6/(C6+C7)</f>
        <v>0.59764309764309764</v>
      </c>
      <c r="F6" s="10">
        <f>D6/(D6+D7)</f>
        <v>0.59316770186335399</v>
      </c>
      <c r="I6" s="18">
        <v>3</v>
      </c>
      <c r="J6" s="8" t="s">
        <v>11</v>
      </c>
      <c r="K6" s="10">
        <f t="shared" si="0"/>
        <v>0.59764309764309764</v>
      </c>
      <c r="L6" s="10">
        <f t="shared" si="1"/>
        <v>0.59316770186335399</v>
      </c>
      <c r="O6" s="9">
        <v>4</v>
      </c>
      <c r="P6" s="4">
        <f t="shared" ref="P6:P8" ca="1" si="5">INDIRECT("K"&amp;ROW(K4)*2)</f>
        <v>0.59214501510574014</v>
      </c>
      <c r="Q6" s="4">
        <f t="shared" ca="1" si="4"/>
        <v>0.40785498489425981</v>
      </c>
      <c r="R6" s="4">
        <f t="shared" ca="1" si="2"/>
        <v>0.60284605433376459</v>
      </c>
      <c r="S6" s="4">
        <f t="shared" ca="1" si="3"/>
        <v>0.39715394566623546</v>
      </c>
    </row>
    <row r="7" spans="1:19" x14ac:dyDescent="0.15">
      <c r="A7" s="18"/>
      <c r="B7" s="9" t="s">
        <v>12</v>
      </c>
      <c r="C7" s="9">
        <f>[38]PARS_cds_stat!B7</f>
        <v>478</v>
      </c>
      <c r="D7" s="9">
        <f>[38]PARS_cds_stat!C7</f>
        <v>393</v>
      </c>
      <c r="E7" s="10">
        <f>C7/(C6+C7)</f>
        <v>0.40235690235690236</v>
      </c>
      <c r="F7" s="10">
        <f>D7/(D6+D7)</f>
        <v>0.40683229813664595</v>
      </c>
      <c r="I7" s="18"/>
      <c r="J7" s="8" t="s">
        <v>12</v>
      </c>
      <c r="K7" s="10">
        <f t="shared" si="0"/>
        <v>0.40235690235690236</v>
      </c>
      <c r="L7" s="10">
        <f t="shared" si="1"/>
        <v>0.40683229813664595</v>
      </c>
      <c r="O7" s="9">
        <v>5</v>
      </c>
      <c r="P7" s="4">
        <f t="shared" ca="1" si="5"/>
        <v>0.60641399416909625</v>
      </c>
      <c r="Q7" s="4">
        <f t="shared" ca="1" si="4"/>
        <v>0.39358600583090381</v>
      </c>
      <c r="R7" s="4">
        <f t="shared" ca="1" si="2"/>
        <v>0.59214218896164639</v>
      </c>
      <c r="S7" s="4">
        <f t="shared" ca="1" si="3"/>
        <v>0.40785781103835361</v>
      </c>
    </row>
    <row r="8" spans="1:19" x14ac:dyDescent="0.15">
      <c r="A8" s="18">
        <v>4</v>
      </c>
      <c r="B8" s="9" t="s">
        <v>11</v>
      </c>
      <c r="C8" s="9">
        <f>[38]PARS_cds_stat!B8</f>
        <v>588</v>
      </c>
      <c r="D8" s="9">
        <f>[38]PARS_cds_stat!C8</f>
        <v>466</v>
      </c>
      <c r="E8" s="10">
        <f>C8/(C8+C9)</f>
        <v>0.59214501510574014</v>
      </c>
      <c r="F8" s="10">
        <f>D8/(D8+D9)</f>
        <v>0.60284605433376459</v>
      </c>
      <c r="I8" s="18">
        <v>4</v>
      </c>
      <c r="J8" s="8" t="s">
        <v>11</v>
      </c>
      <c r="K8" s="10">
        <f t="shared" si="0"/>
        <v>0.59214501510574014</v>
      </c>
      <c r="L8" s="10">
        <f t="shared" si="1"/>
        <v>0.60284605433376459</v>
      </c>
      <c r="O8" s="9">
        <v>6</v>
      </c>
      <c r="P8" s="4">
        <f t="shared" ca="1" si="5"/>
        <v>0.6513463324048282</v>
      </c>
      <c r="Q8" s="4">
        <f t="shared" ca="1" si="4"/>
        <v>0.3486536675951718</v>
      </c>
      <c r="R8" s="4">
        <f t="shared" ca="1" si="2"/>
        <v>0.53610675039246469</v>
      </c>
      <c r="S8" s="4">
        <f t="shared" ca="1" si="3"/>
        <v>0.46389324960753531</v>
      </c>
    </row>
    <row r="9" spans="1:19" x14ac:dyDescent="0.15">
      <c r="A9" s="18"/>
      <c r="B9" s="9" t="s">
        <v>12</v>
      </c>
      <c r="C9" s="9">
        <f>[38]PARS_cds_stat!B9</f>
        <v>405</v>
      </c>
      <c r="D9" s="9">
        <f>[38]PARS_cds_stat!C9</f>
        <v>307</v>
      </c>
      <c r="E9" s="10">
        <f>C9/(C8+C9)</f>
        <v>0.40785498489425981</v>
      </c>
      <c r="F9" s="10">
        <f>D9/(D8+D9)</f>
        <v>0.39715394566623546</v>
      </c>
      <c r="I9" s="18"/>
      <c r="J9" s="8" t="s">
        <v>12</v>
      </c>
      <c r="K9" s="10">
        <f t="shared" si="0"/>
        <v>0.40785498489425981</v>
      </c>
      <c r="L9" s="10">
        <f t="shared" si="1"/>
        <v>0.39715394566623546</v>
      </c>
    </row>
    <row r="10" spans="1:19" x14ac:dyDescent="0.15">
      <c r="A10" s="18">
        <v>5</v>
      </c>
      <c r="B10" s="9" t="s">
        <v>11</v>
      </c>
      <c r="C10" s="9">
        <f>[38]PARS_cds_stat!B10</f>
        <v>1040</v>
      </c>
      <c r="D10" s="9">
        <f>[38]PARS_cds_stat!C10</f>
        <v>633</v>
      </c>
      <c r="E10" s="10">
        <f>C10/(C10+C11)</f>
        <v>0.60641399416909625</v>
      </c>
      <c r="F10" s="10">
        <f>D10/(D10+D11)</f>
        <v>0.59214218896164639</v>
      </c>
      <c r="I10" s="18">
        <v>5</v>
      </c>
      <c r="J10" s="8" t="s">
        <v>11</v>
      </c>
      <c r="K10" s="10">
        <f t="shared" si="0"/>
        <v>0.60641399416909625</v>
      </c>
      <c r="L10" s="10">
        <f t="shared" si="1"/>
        <v>0.59214218896164639</v>
      </c>
    </row>
    <row r="11" spans="1:19" x14ac:dyDescent="0.15">
      <c r="A11" s="18"/>
      <c r="B11" s="9" t="s">
        <v>12</v>
      </c>
      <c r="C11" s="9">
        <f>[38]PARS_cds_stat!B11</f>
        <v>675</v>
      </c>
      <c r="D11" s="9">
        <f>[38]PARS_cds_stat!C11</f>
        <v>436</v>
      </c>
      <c r="E11" s="10">
        <f>C11/(C10+C11)</f>
        <v>0.39358600583090381</v>
      </c>
      <c r="F11" s="10">
        <f>D11/(D10+D11)</f>
        <v>0.40785781103835361</v>
      </c>
      <c r="I11" s="18"/>
      <c r="J11" s="8" t="s">
        <v>12</v>
      </c>
      <c r="K11" s="10">
        <f t="shared" si="0"/>
        <v>0.39358600583090381</v>
      </c>
      <c r="L11" s="10">
        <f t="shared" si="1"/>
        <v>0.40785781103835361</v>
      </c>
    </row>
    <row r="12" spans="1:19" x14ac:dyDescent="0.15">
      <c r="A12" s="18">
        <v>6</v>
      </c>
      <c r="B12" s="9" t="s">
        <v>11</v>
      </c>
      <c r="C12" s="9">
        <f>[38]PARS_cds_stat!B12</f>
        <v>1403</v>
      </c>
      <c r="D12" s="9">
        <f>[38]PARS_cds_stat!C12</f>
        <v>683</v>
      </c>
      <c r="E12" s="10">
        <f t="shared" ref="E12:F12" si="6">C12/(C12+C13)</f>
        <v>0.6513463324048282</v>
      </c>
      <c r="F12" s="10">
        <f t="shared" si="6"/>
        <v>0.53610675039246469</v>
      </c>
      <c r="I12" s="18">
        <v>6</v>
      </c>
      <c r="J12" s="8" t="s">
        <v>11</v>
      </c>
      <c r="K12" s="10">
        <f t="shared" si="0"/>
        <v>0.6513463324048282</v>
      </c>
      <c r="L12" s="10">
        <f t="shared" si="1"/>
        <v>0.53610675039246469</v>
      </c>
    </row>
    <row r="13" spans="1:19" x14ac:dyDescent="0.15">
      <c r="A13" s="18"/>
      <c r="B13" s="9" t="s">
        <v>12</v>
      </c>
      <c r="C13" s="9">
        <f>[38]PARS_cds_stat!B13</f>
        <v>751</v>
      </c>
      <c r="D13" s="9">
        <f>[38]PARS_cds_stat!C13</f>
        <v>591</v>
      </c>
      <c r="E13" s="10">
        <f t="shared" ref="E13:F13" si="7">C13/(C12+C13)</f>
        <v>0.3486536675951718</v>
      </c>
      <c r="F13" s="10">
        <f t="shared" si="7"/>
        <v>0.46389324960753531</v>
      </c>
      <c r="I13" s="18"/>
      <c r="J13" s="8" t="s">
        <v>12</v>
      </c>
      <c r="K13" s="10">
        <f t="shared" si="0"/>
        <v>0.3486536675951718</v>
      </c>
      <c r="L13" s="10">
        <f t="shared" si="1"/>
        <v>0.46389324960753531</v>
      </c>
    </row>
    <row r="14" spans="1:19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9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9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9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9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9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9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9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P133" s="16"/>
      <c r="Q133" s="16"/>
      <c r="R133" s="16"/>
      <c r="S133" s="16"/>
    </row>
    <row r="134" spans="1:19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P134" s="16"/>
      <c r="Q134" s="16"/>
      <c r="R134" s="16"/>
      <c r="S134" s="16"/>
    </row>
    <row r="135" spans="1:19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P135" s="16"/>
      <c r="Q135" s="16"/>
      <c r="R135" s="16"/>
      <c r="S135" s="16"/>
    </row>
    <row r="136" spans="1:19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16"/>
      <c r="Q136" s="16"/>
      <c r="R136" s="16"/>
      <c r="S136" s="16"/>
    </row>
    <row r="137" spans="1:19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P137" s="16"/>
      <c r="Q137" s="16"/>
      <c r="R137" s="16"/>
      <c r="S137" s="16"/>
    </row>
    <row r="138" spans="1:19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P138" s="16"/>
      <c r="Q138" s="16"/>
      <c r="R138" s="16"/>
      <c r="S138" s="16"/>
    </row>
    <row r="139" spans="1:19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P139" s="16"/>
      <c r="Q139" s="16"/>
      <c r="R139" s="16"/>
      <c r="S139" s="16"/>
    </row>
    <row r="140" spans="1:19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16"/>
      <c r="Q140" s="16"/>
      <c r="R140" s="16"/>
      <c r="S140" s="16"/>
    </row>
    <row r="141" spans="1:19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P141" s="16"/>
      <c r="Q141" s="16"/>
      <c r="R141" s="16"/>
      <c r="S141" s="16"/>
    </row>
    <row r="142" spans="1:19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P142" s="16"/>
      <c r="Q142" s="16"/>
      <c r="R142" s="16"/>
      <c r="S142" s="16"/>
    </row>
    <row r="143" spans="1:19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P143" s="16"/>
      <c r="Q143" s="16"/>
      <c r="R143" s="16"/>
      <c r="S143" s="16"/>
    </row>
    <row r="144" spans="1:19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P144" s="16"/>
      <c r="Q144" s="16"/>
      <c r="R144" s="16"/>
      <c r="S144" s="16"/>
    </row>
    <row r="145" spans="1:19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P145" s="16"/>
      <c r="Q145" s="16"/>
      <c r="R145" s="16"/>
      <c r="S145" s="16"/>
    </row>
    <row r="146" spans="1:19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P146" s="16"/>
      <c r="Q146" s="16"/>
      <c r="R146" s="16"/>
      <c r="S146" s="16"/>
    </row>
    <row r="147" spans="1:19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P147" s="16"/>
      <c r="Q147" s="16"/>
      <c r="R147" s="16"/>
      <c r="S147" s="16"/>
    </row>
    <row r="148" spans="1:19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16"/>
      <c r="Q148" s="16"/>
      <c r="R148" s="16"/>
      <c r="S148" s="16"/>
    </row>
    <row r="149" spans="1:19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P149" s="16"/>
      <c r="Q149" s="16"/>
      <c r="R149" s="16"/>
      <c r="S149" s="16"/>
    </row>
    <row r="150" spans="1:19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16"/>
      <c r="Q150" s="16"/>
      <c r="R150" s="16"/>
      <c r="S150" s="16"/>
    </row>
    <row r="151" spans="1:19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P151" s="16"/>
      <c r="Q151" s="16"/>
      <c r="R151" s="16"/>
      <c r="S151" s="16"/>
    </row>
    <row r="152" spans="1:19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P152" s="16"/>
      <c r="Q152" s="16"/>
      <c r="R152" s="16"/>
      <c r="S152" s="16"/>
    </row>
    <row r="153" spans="1:19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P153" s="16"/>
      <c r="Q153" s="16"/>
      <c r="R153" s="16"/>
      <c r="S153" s="16"/>
    </row>
    <row r="154" spans="1:19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P154" s="16"/>
      <c r="Q154" s="16"/>
      <c r="R154" s="16"/>
      <c r="S154" s="16"/>
    </row>
    <row r="155" spans="1:19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P155" s="16"/>
      <c r="Q155" s="16"/>
      <c r="R155" s="16"/>
      <c r="S155" s="16"/>
    </row>
    <row r="156" spans="1:19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P156" s="16"/>
      <c r="Q156" s="16"/>
      <c r="R156" s="16"/>
      <c r="S156" s="16"/>
    </row>
    <row r="157" spans="1:19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P157" s="16"/>
      <c r="Q157" s="16"/>
      <c r="R157" s="16"/>
      <c r="S157" s="16"/>
    </row>
    <row r="158" spans="1:19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P158" s="16"/>
      <c r="Q158" s="16"/>
      <c r="R158" s="16"/>
      <c r="S158" s="16"/>
    </row>
    <row r="159" spans="1:19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P159" s="16"/>
      <c r="Q159" s="16"/>
      <c r="R159" s="16"/>
      <c r="S159" s="16"/>
    </row>
    <row r="160" spans="1:19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P160" s="16"/>
      <c r="Q160" s="16"/>
      <c r="R160" s="16"/>
      <c r="S160" s="16"/>
    </row>
    <row r="161" spans="1:19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P161" s="16"/>
      <c r="Q161" s="16"/>
      <c r="R161" s="16"/>
      <c r="S161" s="16"/>
    </row>
    <row r="162" spans="1:19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16"/>
      <c r="Q162" s="16"/>
      <c r="R162" s="16"/>
      <c r="S162" s="16"/>
    </row>
    <row r="163" spans="1:19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P163" s="16"/>
      <c r="Q163" s="16"/>
      <c r="R163" s="16"/>
      <c r="S163" s="16"/>
    </row>
    <row r="164" spans="1:19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16"/>
      <c r="Q164" s="16"/>
      <c r="R164" s="16"/>
      <c r="S164" s="16"/>
    </row>
    <row r="165" spans="1:19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P165" s="16"/>
      <c r="Q165" s="16"/>
      <c r="R165" s="16"/>
      <c r="S165" s="16"/>
    </row>
    <row r="166" spans="1:19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P166" s="16"/>
      <c r="Q166" s="16"/>
      <c r="R166" s="16"/>
      <c r="S166" s="16"/>
    </row>
    <row r="167" spans="1:19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P167" s="16"/>
      <c r="Q167" s="16"/>
      <c r="R167" s="16"/>
      <c r="S167" s="16"/>
    </row>
    <row r="168" spans="1:19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P168" s="16"/>
      <c r="Q168" s="16"/>
      <c r="R168" s="16"/>
      <c r="S168" s="16"/>
    </row>
    <row r="169" spans="1:19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P169" s="16"/>
      <c r="Q169" s="16"/>
      <c r="R169" s="16"/>
      <c r="S169" s="16"/>
    </row>
    <row r="170" spans="1:19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P170" s="16"/>
      <c r="Q170" s="16"/>
      <c r="R170" s="16"/>
      <c r="S170" s="16"/>
    </row>
    <row r="171" spans="1:19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P171" s="16"/>
      <c r="Q171" s="16"/>
      <c r="R171" s="16"/>
      <c r="S171" s="16"/>
    </row>
    <row r="172" spans="1:19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P172" s="16"/>
      <c r="Q172" s="16"/>
      <c r="R172" s="16"/>
      <c r="S172" s="16"/>
    </row>
    <row r="173" spans="1:19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P173" s="16"/>
      <c r="Q173" s="16"/>
      <c r="R173" s="16"/>
      <c r="S173" s="16"/>
    </row>
    <row r="174" spans="1:19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P174" s="16"/>
      <c r="Q174" s="16"/>
      <c r="R174" s="16"/>
      <c r="S174" s="16"/>
    </row>
    <row r="175" spans="1:19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P175" s="16"/>
      <c r="Q175" s="16"/>
      <c r="R175" s="16"/>
      <c r="S175" s="16"/>
    </row>
    <row r="176" spans="1:19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16"/>
      <c r="Q176" s="16"/>
      <c r="R176" s="16"/>
      <c r="S176" s="16"/>
    </row>
    <row r="177" spans="1:19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P177" s="16"/>
      <c r="Q177" s="16"/>
      <c r="R177" s="16"/>
      <c r="S177" s="16"/>
    </row>
    <row r="178" spans="1:19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P178" s="16"/>
      <c r="Q178" s="16"/>
      <c r="R178" s="16"/>
      <c r="S178" s="16"/>
    </row>
    <row r="179" spans="1:19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P179" s="16"/>
      <c r="Q179" s="16"/>
      <c r="R179" s="16"/>
      <c r="S179" s="16"/>
    </row>
    <row r="180" spans="1:19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P180" s="16"/>
      <c r="Q180" s="16"/>
      <c r="R180" s="16"/>
      <c r="S180" s="16"/>
    </row>
    <row r="181" spans="1:19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P181" s="16"/>
      <c r="Q181" s="16"/>
      <c r="R181" s="16"/>
      <c r="S181" s="16"/>
    </row>
    <row r="182" spans="1:19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P182" s="16"/>
      <c r="Q182" s="16"/>
      <c r="R182" s="16"/>
      <c r="S182" s="16"/>
    </row>
    <row r="183" spans="1:19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P183" s="16"/>
      <c r="Q183" s="16"/>
      <c r="R183" s="16"/>
      <c r="S183" s="16"/>
    </row>
    <row r="184" spans="1:19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P184" s="16"/>
      <c r="Q184" s="16"/>
      <c r="R184" s="16"/>
      <c r="S184" s="16"/>
    </row>
    <row r="185" spans="1:19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P185" s="16"/>
      <c r="Q185" s="16"/>
      <c r="R185" s="16"/>
      <c r="S185" s="16"/>
    </row>
    <row r="186" spans="1:19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P186" s="16"/>
      <c r="Q186" s="16"/>
      <c r="R186" s="16"/>
      <c r="S186" s="16"/>
    </row>
    <row r="187" spans="1:19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16"/>
      <c r="Q187" s="16"/>
      <c r="R187" s="16"/>
      <c r="S187" s="16"/>
    </row>
    <row r="188" spans="1:19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P188" s="16"/>
      <c r="Q188" s="16"/>
      <c r="R188" s="16"/>
      <c r="S188" s="16"/>
    </row>
    <row r="189" spans="1:19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P189" s="16"/>
      <c r="Q189" s="16"/>
      <c r="R189" s="16"/>
      <c r="S189" s="16"/>
    </row>
    <row r="190" spans="1:19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16"/>
      <c r="Q190" s="16"/>
      <c r="R190" s="16"/>
      <c r="S190" s="16"/>
    </row>
    <row r="191" spans="1:19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P191" s="16"/>
      <c r="Q191" s="16"/>
      <c r="R191" s="16"/>
      <c r="S191" s="16"/>
    </row>
    <row r="192" spans="1:19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P192" s="16"/>
      <c r="Q192" s="16"/>
      <c r="R192" s="16"/>
      <c r="S192" s="16"/>
    </row>
    <row r="193" spans="1:19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P193" s="16"/>
      <c r="Q193" s="16"/>
      <c r="R193" s="16"/>
      <c r="S193" s="16"/>
    </row>
    <row r="194" spans="1:19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P194" s="16"/>
      <c r="Q194" s="16"/>
      <c r="R194" s="16"/>
      <c r="S194" s="16"/>
    </row>
    <row r="195" spans="1:19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16"/>
      <c r="Q195" s="16"/>
      <c r="R195" s="16"/>
      <c r="S195" s="16"/>
    </row>
    <row r="196" spans="1:19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P196" s="16"/>
      <c r="Q196" s="16"/>
      <c r="R196" s="16"/>
      <c r="S196" s="16"/>
    </row>
    <row r="197" spans="1:19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P197" s="16"/>
      <c r="Q197" s="16"/>
      <c r="R197" s="16"/>
      <c r="S197" s="16"/>
    </row>
    <row r="198" spans="1:19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P198" s="16"/>
      <c r="Q198" s="16"/>
      <c r="R198" s="16"/>
      <c r="S198" s="16"/>
    </row>
    <row r="199" spans="1:19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P199" s="16"/>
      <c r="Q199" s="16"/>
      <c r="R199" s="16"/>
      <c r="S199" s="16"/>
    </row>
    <row r="200" spans="1:19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P200" s="16"/>
      <c r="Q200" s="16"/>
      <c r="R200" s="16"/>
      <c r="S200" s="16"/>
    </row>
    <row r="201" spans="1:19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P201" s="16"/>
      <c r="Q201" s="16"/>
      <c r="R201" s="16"/>
      <c r="S201" s="16"/>
    </row>
    <row r="202" spans="1:19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P202" s="16"/>
      <c r="Q202" s="16"/>
      <c r="R202" s="16"/>
      <c r="S202" s="16"/>
    </row>
    <row r="203" spans="1:19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P203" s="16"/>
      <c r="Q203" s="16"/>
      <c r="R203" s="16"/>
      <c r="S203" s="16"/>
    </row>
    <row r="204" spans="1:19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16"/>
      <c r="Q204" s="16"/>
      <c r="R204" s="16"/>
      <c r="S204" s="16"/>
    </row>
    <row r="205" spans="1:19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P205" s="16"/>
      <c r="Q205" s="16"/>
      <c r="R205" s="16"/>
      <c r="S205" s="16"/>
    </row>
    <row r="206" spans="1:19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P206" s="16"/>
      <c r="Q206" s="16"/>
      <c r="R206" s="16"/>
      <c r="S206" s="16"/>
    </row>
    <row r="207" spans="1:19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P207" s="16"/>
      <c r="Q207" s="16"/>
      <c r="R207" s="16"/>
      <c r="S207" s="16"/>
    </row>
    <row r="208" spans="1:19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P208" s="16"/>
      <c r="Q208" s="16"/>
      <c r="R208" s="16"/>
      <c r="S208" s="16"/>
    </row>
    <row r="209" spans="1:19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16"/>
      <c r="Q209" s="16"/>
      <c r="R209" s="16"/>
      <c r="S209" s="16"/>
    </row>
    <row r="210" spans="1:19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P210" s="16"/>
      <c r="Q210" s="16"/>
      <c r="R210" s="16"/>
      <c r="S210" s="16"/>
    </row>
    <row r="211" spans="1:19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P211" s="16"/>
      <c r="Q211" s="16"/>
      <c r="R211" s="16"/>
      <c r="S211" s="16"/>
    </row>
    <row r="212" spans="1:19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P212" s="16"/>
      <c r="Q212" s="16"/>
      <c r="R212" s="16"/>
      <c r="S212" s="16"/>
    </row>
    <row r="213" spans="1:19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P213" s="16"/>
      <c r="Q213" s="16"/>
      <c r="R213" s="16"/>
      <c r="S213" s="16"/>
    </row>
    <row r="214" spans="1:19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P214" s="16"/>
      <c r="Q214" s="16"/>
      <c r="R214" s="16"/>
      <c r="S214" s="16"/>
    </row>
    <row r="215" spans="1:19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P215" s="16"/>
      <c r="Q215" s="16"/>
      <c r="R215" s="16"/>
      <c r="S215" s="16"/>
    </row>
    <row r="216" spans="1:19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P216" s="16"/>
      <c r="Q216" s="16"/>
      <c r="R216" s="16"/>
      <c r="S216" s="16"/>
    </row>
    <row r="217" spans="1:19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P217" s="16"/>
      <c r="Q217" s="16"/>
      <c r="R217" s="16"/>
      <c r="S217" s="16"/>
    </row>
    <row r="218" spans="1:19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P218" s="16"/>
      <c r="Q218" s="16"/>
      <c r="R218" s="16"/>
      <c r="S218" s="16"/>
    </row>
    <row r="219" spans="1:19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P219" s="16"/>
      <c r="Q219" s="16"/>
      <c r="R219" s="16"/>
      <c r="S219" s="16"/>
    </row>
    <row r="220" spans="1:19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P220" s="16"/>
      <c r="Q220" s="16"/>
      <c r="R220" s="16"/>
      <c r="S220" s="16"/>
    </row>
    <row r="221" spans="1:19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P221" s="16"/>
      <c r="Q221" s="16"/>
      <c r="R221" s="16"/>
      <c r="S221" s="16"/>
    </row>
    <row r="222" spans="1:19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P222" s="16"/>
      <c r="Q222" s="16"/>
      <c r="R222" s="16"/>
      <c r="S222" s="16"/>
    </row>
    <row r="223" spans="1:19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16"/>
      <c r="Q223" s="16"/>
      <c r="R223" s="16"/>
      <c r="S223" s="16"/>
    </row>
    <row r="224" spans="1:19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P224" s="16"/>
      <c r="Q224" s="16"/>
      <c r="R224" s="16"/>
      <c r="S224" s="16"/>
    </row>
    <row r="225" spans="1:19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P225" s="16"/>
      <c r="Q225" s="16"/>
      <c r="R225" s="16"/>
      <c r="S225" s="16"/>
    </row>
    <row r="226" spans="1:19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P226" s="16"/>
      <c r="Q226" s="16"/>
      <c r="R226" s="16"/>
      <c r="S226" s="16"/>
    </row>
    <row r="227" spans="1:19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P227" s="16"/>
      <c r="Q227" s="16"/>
      <c r="R227" s="16"/>
      <c r="S227" s="16"/>
    </row>
    <row r="228" spans="1:19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P228" s="16"/>
      <c r="Q228" s="16"/>
      <c r="R228" s="16"/>
      <c r="S228" s="16"/>
    </row>
    <row r="229" spans="1:19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P229" s="16"/>
      <c r="Q229" s="16"/>
      <c r="R229" s="16"/>
      <c r="S229" s="16"/>
    </row>
    <row r="230" spans="1:19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P230" s="16"/>
      <c r="Q230" s="16"/>
      <c r="R230" s="16"/>
      <c r="S230" s="16"/>
    </row>
    <row r="231" spans="1:19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P231" s="16"/>
      <c r="Q231" s="16"/>
      <c r="R231" s="16"/>
      <c r="S231" s="16"/>
    </row>
    <row r="232" spans="1:19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P232" s="16"/>
      <c r="Q232" s="16"/>
      <c r="R232" s="16"/>
      <c r="S232" s="16"/>
    </row>
    <row r="233" spans="1:19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P233" s="16"/>
      <c r="Q233" s="16"/>
      <c r="R233" s="16"/>
      <c r="S233" s="16"/>
    </row>
    <row r="234" spans="1:19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P234" s="16"/>
      <c r="Q234" s="16"/>
      <c r="R234" s="16"/>
      <c r="S234" s="16"/>
    </row>
    <row r="235" spans="1:19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P235" s="16"/>
      <c r="Q235" s="16"/>
      <c r="R235" s="16"/>
      <c r="S235" s="16"/>
    </row>
    <row r="236" spans="1:19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P236" s="16"/>
      <c r="Q236" s="16"/>
      <c r="R236" s="16"/>
      <c r="S236" s="16"/>
    </row>
    <row r="237" spans="1:19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16"/>
      <c r="Q237" s="16"/>
      <c r="R237" s="16"/>
      <c r="S237" s="16"/>
    </row>
    <row r="238" spans="1:19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P238" s="16"/>
      <c r="Q238" s="16"/>
      <c r="R238" s="16"/>
      <c r="S238" s="16"/>
    </row>
    <row r="239" spans="1:19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P239" s="16"/>
      <c r="Q239" s="16"/>
      <c r="R239" s="16"/>
      <c r="S239" s="16"/>
    </row>
    <row r="240" spans="1:19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P240" s="16"/>
      <c r="Q240" s="16"/>
      <c r="R240" s="16"/>
      <c r="S240" s="16"/>
    </row>
    <row r="241" spans="1:19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P241" s="16"/>
      <c r="Q241" s="16"/>
      <c r="R241" s="16"/>
      <c r="S241" s="16"/>
    </row>
    <row r="242" spans="1:19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P242" s="16"/>
      <c r="Q242" s="16"/>
      <c r="R242" s="16"/>
      <c r="S242" s="16"/>
    </row>
    <row r="243" spans="1:19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P243" s="16"/>
      <c r="Q243" s="16"/>
      <c r="R243" s="16"/>
      <c r="S243" s="16"/>
    </row>
    <row r="244" spans="1:19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P244" s="16"/>
      <c r="Q244" s="16"/>
      <c r="R244" s="16"/>
      <c r="S244" s="16"/>
    </row>
    <row r="245" spans="1:19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P245" s="16"/>
      <c r="Q245" s="16"/>
      <c r="R245" s="16"/>
      <c r="S245" s="16"/>
    </row>
    <row r="246" spans="1:19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P246" s="16"/>
      <c r="Q246" s="16"/>
      <c r="R246" s="16"/>
      <c r="S246" s="16"/>
    </row>
    <row r="247" spans="1:19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P247" s="16"/>
      <c r="Q247" s="16"/>
      <c r="R247" s="16"/>
      <c r="S247" s="16"/>
    </row>
    <row r="248" spans="1:19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P248" s="16"/>
      <c r="Q248" s="16"/>
      <c r="R248" s="16"/>
      <c r="S248" s="16"/>
    </row>
    <row r="249" spans="1:19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P249" s="16"/>
      <c r="Q249" s="16"/>
      <c r="R249" s="16"/>
      <c r="S249" s="16"/>
    </row>
    <row r="250" spans="1:19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P250" s="16"/>
      <c r="Q250" s="16"/>
      <c r="R250" s="16"/>
      <c r="S250" s="16"/>
    </row>
    <row r="251" spans="1:19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16"/>
      <c r="Q251" s="16"/>
      <c r="R251" s="16"/>
      <c r="S251" s="16"/>
    </row>
    <row r="252" spans="1:19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P252" s="16"/>
      <c r="Q252" s="16"/>
      <c r="R252" s="16"/>
      <c r="S252" s="16"/>
    </row>
    <row r="253" spans="1:19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P253" s="16"/>
      <c r="Q253" s="16"/>
      <c r="R253" s="16"/>
      <c r="S253" s="16"/>
    </row>
    <row r="254" spans="1:19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P254" s="16"/>
      <c r="Q254" s="16"/>
      <c r="R254" s="16"/>
      <c r="S254" s="16"/>
    </row>
    <row r="255" spans="1:19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P255" s="16"/>
      <c r="Q255" s="16"/>
      <c r="R255" s="16"/>
      <c r="S255" s="16"/>
    </row>
    <row r="256" spans="1:19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P256" s="16"/>
      <c r="Q256" s="16"/>
      <c r="R256" s="16"/>
      <c r="S256" s="16"/>
    </row>
    <row r="257" spans="1:19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P257" s="16"/>
      <c r="Q257" s="16"/>
      <c r="R257" s="16"/>
      <c r="S257" s="16"/>
    </row>
    <row r="258" spans="1:19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P258" s="16"/>
      <c r="Q258" s="16"/>
      <c r="R258" s="16"/>
      <c r="S258" s="16"/>
    </row>
    <row r="259" spans="1:19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P259" s="16"/>
      <c r="Q259" s="16"/>
      <c r="R259" s="16"/>
      <c r="S259" s="16"/>
    </row>
    <row r="260" spans="1:19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P260" s="16"/>
      <c r="Q260" s="16"/>
      <c r="R260" s="16"/>
      <c r="S260" s="16"/>
    </row>
    <row r="261" spans="1:19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P261" s="16"/>
      <c r="Q261" s="16"/>
      <c r="R261" s="16"/>
      <c r="S261" s="16"/>
    </row>
    <row r="262" spans="1:19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1:19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1:19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1:19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1:19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1:19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1:19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1:19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1:19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1:19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1:19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2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1:12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2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1:12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1:12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1:12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1:12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2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1:12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1:12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1:12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1:12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1:12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1:12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1:12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1:12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1:12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1:12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1:12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1:12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1:12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2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1:12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2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1:12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1:12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1:12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1:12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1:12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1:12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1:12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1:12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1:12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1:12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1:12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1:12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1:12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1:12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1:12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1:12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1:12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2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1:12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2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1:12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1:12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1:12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1:12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1:12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1:12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1:12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1:12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1:12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1:12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1:12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1:12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1:12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1:12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1:12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1:12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1:12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1:12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1:12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2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1:12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2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1:12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1:12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1:12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1:12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1:12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1:12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1:12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1:12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1:12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1:12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1:12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1:12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1:12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1:12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1:12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1:12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1:12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1:12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1:12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1:12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2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1:12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2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1:12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1:12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1:12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1:12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1:12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1:12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1:12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1:12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1:12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1:12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1:12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1:12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1:12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1:12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1:12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1:12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1:12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1:12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1:12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1:12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1:12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1:12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1:12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1:12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1:12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1:12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1:12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1:12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1:12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1:12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1:12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1:12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1:12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1:12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1:12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1:12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1:12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1:12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1:12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1:12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1:12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1:12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1:12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1:12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1:12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1:12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1:12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1:12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1:12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1:12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1:12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1:12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1:12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1:12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1:12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1:12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1:12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1:12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1:12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1:12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1:12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1:12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1:12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</sheetData>
  <mergeCells count="14">
    <mergeCell ref="A12:A13"/>
    <mergeCell ref="P1:Q1"/>
    <mergeCell ref="R1:S1"/>
    <mergeCell ref="A2:A3"/>
    <mergeCell ref="A4:A5"/>
    <mergeCell ref="A6:A7"/>
    <mergeCell ref="A8:A9"/>
    <mergeCell ref="A10:A11"/>
    <mergeCell ref="I10:I11"/>
    <mergeCell ref="I12:I13"/>
    <mergeCell ref="I2:I3"/>
    <mergeCell ref="I4:I5"/>
    <mergeCell ref="I6:I7"/>
    <mergeCell ref="I8:I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4"/>
  <sheetViews>
    <sheetView workbookViewId="0">
      <selection activeCell="H33" sqref="H33:H34"/>
    </sheetView>
  </sheetViews>
  <sheetFormatPr baseColWidth="10" defaultRowHeight="15" x14ac:dyDescent="0.15"/>
  <cols>
    <col min="1" max="1" width="10.83203125" style="11"/>
    <col min="2" max="2" width="11.1640625" style="11" customWidth="1"/>
    <col min="3" max="4" width="10.83203125" style="11"/>
    <col min="5" max="8" width="13.1640625" style="10" customWidth="1"/>
    <col min="9" max="10" width="10.83203125" style="11"/>
    <col min="11" max="12" width="13.1640625" style="10" customWidth="1"/>
    <col min="15" max="15" width="10.83203125" style="11" customWidth="1"/>
    <col min="16" max="19" width="11.83203125" style="15" customWidth="1"/>
  </cols>
  <sheetData>
    <row r="1" spans="1:19" x14ac:dyDescent="0.15">
      <c r="A1" s="11" t="s">
        <v>13</v>
      </c>
      <c r="B1" s="11" t="s">
        <v>9</v>
      </c>
      <c r="C1" s="11" t="str">
        <f>[39]PARS_cds_stat!B1</f>
        <v>AT_GC</v>
      </c>
      <c r="D1" s="11" t="str">
        <f>[39]PARS_cds_stat!C1</f>
        <v>GC_AT</v>
      </c>
      <c r="E1" s="10" t="s">
        <v>35</v>
      </c>
      <c r="F1" s="10" t="s">
        <v>34</v>
      </c>
      <c r="I1" s="11" t="s">
        <v>13</v>
      </c>
      <c r="J1" s="11" t="s">
        <v>9</v>
      </c>
      <c r="K1" s="10" t="s">
        <v>33</v>
      </c>
      <c r="L1" s="10" t="s">
        <v>34</v>
      </c>
      <c r="P1" s="21" t="s">
        <v>56</v>
      </c>
      <c r="Q1" s="21"/>
      <c r="R1" s="21" t="s">
        <v>57</v>
      </c>
      <c r="S1" s="21"/>
    </row>
    <row r="2" spans="1:19" x14ac:dyDescent="0.15">
      <c r="A2" s="18">
        <v>1</v>
      </c>
      <c r="B2" s="11" t="s">
        <v>11</v>
      </c>
      <c r="C2" s="11">
        <f>[40]PARS_utr_stat!B2</f>
        <v>593</v>
      </c>
      <c r="D2" s="11">
        <f>[40]PARS_utr_stat!C2</f>
        <v>614</v>
      </c>
      <c r="E2" s="10">
        <f>C2/(C2+C3)</f>
        <v>0.49915824915824913</v>
      </c>
      <c r="F2" s="10">
        <f>D2/(D2+D3)</f>
        <v>0.61646586345381527</v>
      </c>
      <c r="I2" s="18">
        <v>1</v>
      </c>
      <c r="J2" s="11" t="s">
        <v>36</v>
      </c>
      <c r="K2" s="10">
        <f t="shared" ref="K2:L13" si="0">E2</f>
        <v>0.49915824915824913</v>
      </c>
      <c r="L2" s="10">
        <f t="shared" si="0"/>
        <v>0.61646586345381527</v>
      </c>
      <c r="O2" s="11" t="s">
        <v>13</v>
      </c>
      <c r="P2" s="15" t="s">
        <v>36</v>
      </c>
      <c r="Q2" s="15" t="s">
        <v>53</v>
      </c>
      <c r="R2" s="15" t="s">
        <v>36</v>
      </c>
      <c r="S2" s="15" t="s">
        <v>53</v>
      </c>
    </row>
    <row r="3" spans="1:19" x14ac:dyDescent="0.15">
      <c r="A3" s="18"/>
      <c r="B3" s="11" t="s">
        <v>12</v>
      </c>
      <c r="C3" s="11">
        <f>[40]PARS_utr_stat!B3</f>
        <v>595</v>
      </c>
      <c r="D3" s="11">
        <f>[40]PARS_utr_stat!C3</f>
        <v>382</v>
      </c>
      <c r="E3" s="10">
        <f>C3/(C2+C3)</f>
        <v>0.50084175084175087</v>
      </c>
      <c r="F3" s="10">
        <f>D3/(D2+D3)</f>
        <v>0.38353413654618473</v>
      </c>
      <c r="I3" s="18"/>
      <c r="J3" s="11" t="s">
        <v>12</v>
      </c>
      <c r="K3" s="10">
        <f t="shared" si="0"/>
        <v>0.50084175084175087</v>
      </c>
      <c r="L3" s="10">
        <f t="shared" si="0"/>
        <v>0.38353413654618473</v>
      </c>
      <c r="O3" s="11">
        <v>1</v>
      </c>
      <c r="P3" s="15">
        <f ca="1">INDIRECT("K"&amp;ROW(K1)*2)</f>
        <v>0.49915824915824913</v>
      </c>
      <c r="Q3" s="15">
        <f ca="1">INDIRECT("K"&amp;ROW(J1)*2+1)</f>
        <v>0.50084175084175087</v>
      </c>
      <c r="R3" s="15">
        <f ca="1">INDIRECT("l"&amp;ROW(L1)*2)</f>
        <v>0.61646586345381527</v>
      </c>
      <c r="S3" s="15">
        <f ca="1">INDIRECT("l"&amp;ROW(L1)*2+1)</f>
        <v>0.38353413654618473</v>
      </c>
    </row>
    <row r="4" spans="1:19" x14ac:dyDescent="0.15">
      <c r="A4" s="18">
        <v>2</v>
      </c>
      <c r="B4" s="11" t="s">
        <v>11</v>
      </c>
      <c r="C4" s="11">
        <f>[40]PARS_utr_stat!B4</f>
        <v>343</v>
      </c>
      <c r="D4" s="11">
        <f>[40]PARS_utr_stat!C4</f>
        <v>260</v>
      </c>
      <c r="E4" s="10">
        <f>C4/(C4+C5)</f>
        <v>0.5470494417862839</v>
      </c>
      <c r="F4" s="10">
        <f>D4/(D4+D5)</f>
        <v>0.55674518201284795</v>
      </c>
      <c r="I4" s="18">
        <v>2</v>
      </c>
      <c r="J4" s="11" t="s">
        <v>11</v>
      </c>
      <c r="K4" s="10">
        <f t="shared" si="0"/>
        <v>0.5470494417862839</v>
      </c>
      <c r="L4" s="10">
        <f t="shared" si="0"/>
        <v>0.55674518201284795</v>
      </c>
      <c r="O4" s="11">
        <v>2</v>
      </c>
      <c r="P4" s="15">
        <f ca="1">INDIRECT("K"&amp;ROW(K2)*2)</f>
        <v>0.5470494417862839</v>
      </c>
      <c r="Q4" s="15">
        <f ca="1">INDIRECT("K"&amp;ROW(J2)*2+1)</f>
        <v>0.4529505582137161</v>
      </c>
      <c r="R4" s="15">
        <f t="shared" ref="R4:R8" ca="1" si="1">INDIRECT("l"&amp;ROW(L2)*2)</f>
        <v>0.55674518201284795</v>
      </c>
      <c r="S4" s="15">
        <f t="shared" ref="S4:S8" ca="1" si="2">INDIRECT("l"&amp;ROW(L2)*2+1)</f>
        <v>0.44325481798715205</v>
      </c>
    </row>
    <row r="5" spans="1:19" x14ac:dyDescent="0.15">
      <c r="A5" s="18"/>
      <c r="B5" s="11" t="s">
        <v>12</v>
      </c>
      <c r="C5" s="11">
        <f>[40]PARS_utr_stat!B5</f>
        <v>284</v>
      </c>
      <c r="D5" s="11">
        <f>[40]PARS_utr_stat!C5</f>
        <v>207</v>
      </c>
      <c r="E5" s="10">
        <f>C5/(C4+C5)</f>
        <v>0.4529505582137161</v>
      </c>
      <c r="F5" s="10">
        <f>D5/(D4+D5)</f>
        <v>0.44325481798715205</v>
      </c>
      <c r="I5" s="18"/>
      <c r="J5" s="11" t="s">
        <v>12</v>
      </c>
      <c r="K5" s="10">
        <f t="shared" si="0"/>
        <v>0.4529505582137161</v>
      </c>
      <c r="L5" s="10">
        <f t="shared" si="0"/>
        <v>0.44325481798715205</v>
      </c>
      <c r="O5" s="11">
        <v>3</v>
      </c>
      <c r="P5" s="15">
        <f ca="1">INDIRECT("K"&amp;ROW(K3)*2)</f>
        <v>0.52229299363057324</v>
      </c>
      <c r="Q5" s="15">
        <f t="shared" ref="Q5:Q8" ca="1" si="3">INDIRECT("K"&amp;ROW(J3)*2+1)</f>
        <v>0.47770700636942676</v>
      </c>
      <c r="R5" s="15">
        <f t="shared" ca="1" si="1"/>
        <v>0.53600000000000003</v>
      </c>
      <c r="S5" s="15">
        <f t="shared" ca="1" si="2"/>
        <v>0.46400000000000002</v>
      </c>
    </row>
    <row r="6" spans="1:19" x14ac:dyDescent="0.15">
      <c r="A6" s="18">
        <v>3</v>
      </c>
      <c r="B6" s="11" t="s">
        <v>11</v>
      </c>
      <c r="C6" s="11">
        <f>[40]PARS_utr_stat!B6</f>
        <v>82</v>
      </c>
      <c r="D6" s="11">
        <f>[40]PARS_utr_stat!C6</f>
        <v>67</v>
      </c>
      <c r="E6" s="10">
        <f>C6/(C6+C7)</f>
        <v>0.52229299363057324</v>
      </c>
      <c r="F6" s="10">
        <f>D6/(D6+D7)</f>
        <v>0.53600000000000003</v>
      </c>
      <c r="I6" s="18">
        <v>3</v>
      </c>
      <c r="J6" s="11" t="s">
        <v>11</v>
      </c>
      <c r="K6" s="10">
        <f t="shared" si="0"/>
        <v>0.52229299363057324</v>
      </c>
      <c r="L6" s="10">
        <f t="shared" si="0"/>
        <v>0.53600000000000003</v>
      </c>
      <c r="O6" s="11">
        <v>4</v>
      </c>
      <c r="P6" s="15">
        <f t="shared" ref="P6:P8" ca="1" si="4">INDIRECT("K"&amp;ROW(K4)*2)</f>
        <v>0.53846153846153844</v>
      </c>
      <c r="Q6" s="15">
        <f t="shared" ca="1" si="3"/>
        <v>0.46153846153846156</v>
      </c>
      <c r="R6" s="15">
        <f t="shared" ca="1" si="1"/>
        <v>0.53947368421052633</v>
      </c>
      <c r="S6" s="15">
        <f t="shared" ca="1" si="2"/>
        <v>0.46052631578947367</v>
      </c>
    </row>
    <row r="7" spans="1:19" x14ac:dyDescent="0.15">
      <c r="A7" s="18"/>
      <c r="B7" s="11" t="s">
        <v>12</v>
      </c>
      <c r="C7" s="11">
        <f>[40]PARS_utr_stat!B7</f>
        <v>75</v>
      </c>
      <c r="D7" s="11">
        <f>[40]PARS_utr_stat!C7</f>
        <v>58</v>
      </c>
      <c r="E7" s="10">
        <f>C7/(C6+C7)</f>
        <v>0.47770700636942676</v>
      </c>
      <c r="F7" s="10">
        <f>D7/(D6+D7)</f>
        <v>0.46400000000000002</v>
      </c>
      <c r="I7" s="18"/>
      <c r="J7" s="11" t="s">
        <v>12</v>
      </c>
      <c r="K7" s="10">
        <f t="shared" si="0"/>
        <v>0.47770700636942676</v>
      </c>
      <c r="L7" s="10">
        <f t="shared" si="0"/>
        <v>0.46400000000000002</v>
      </c>
      <c r="O7" s="11">
        <v>5</v>
      </c>
      <c r="P7" s="15">
        <f t="shared" ca="1" si="4"/>
        <v>0.58937198067632846</v>
      </c>
      <c r="Q7" s="15">
        <f t="shared" ca="1" si="3"/>
        <v>0.41062801932367149</v>
      </c>
      <c r="R7" s="15">
        <f t="shared" ca="1" si="1"/>
        <v>0.52800000000000002</v>
      </c>
      <c r="S7" s="15">
        <f t="shared" ca="1" si="2"/>
        <v>0.47199999999999998</v>
      </c>
    </row>
    <row r="8" spans="1:19" x14ac:dyDescent="0.15">
      <c r="A8" s="18">
        <v>4</v>
      </c>
      <c r="B8" s="11" t="s">
        <v>11</v>
      </c>
      <c r="C8" s="11">
        <f>[40]PARS_utr_stat!B8</f>
        <v>70</v>
      </c>
      <c r="D8" s="11">
        <f>[40]PARS_utr_stat!C8</f>
        <v>41</v>
      </c>
      <c r="E8" s="10">
        <f>C8/(C8+C9)</f>
        <v>0.53846153846153844</v>
      </c>
      <c r="F8" s="10">
        <f>D8/(D8+D9)</f>
        <v>0.53947368421052633</v>
      </c>
      <c r="I8" s="18">
        <v>4</v>
      </c>
      <c r="J8" s="11" t="s">
        <v>11</v>
      </c>
      <c r="K8" s="10">
        <f t="shared" si="0"/>
        <v>0.53846153846153844</v>
      </c>
      <c r="L8" s="10">
        <f t="shared" si="0"/>
        <v>0.53947368421052633</v>
      </c>
      <c r="O8" s="11">
        <v>6</v>
      </c>
      <c r="P8" s="15">
        <f t="shared" ca="1" si="4"/>
        <v>0.59672131147540985</v>
      </c>
      <c r="Q8" s="15">
        <f t="shared" ca="1" si="3"/>
        <v>0.40327868852459015</v>
      </c>
      <c r="R8" s="15">
        <f t="shared" ca="1" si="1"/>
        <v>0.52763819095477382</v>
      </c>
      <c r="S8" s="15">
        <f t="shared" ca="1" si="2"/>
        <v>0.47236180904522612</v>
      </c>
    </row>
    <row r="9" spans="1:19" x14ac:dyDescent="0.15">
      <c r="A9" s="18"/>
      <c r="B9" s="11" t="s">
        <v>12</v>
      </c>
      <c r="C9" s="11">
        <f>[40]PARS_utr_stat!B9</f>
        <v>60</v>
      </c>
      <c r="D9" s="11">
        <f>[40]PARS_utr_stat!C9</f>
        <v>35</v>
      </c>
      <c r="E9" s="10">
        <f>C9/(C8+C9)</f>
        <v>0.46153846153846156</v>
      </c>
      <c r="F9" s="10">
        <f>D9/(D8+D9)</f>
        <v>0.46052631578947367</v>
      </c>
      <c r="I9" s="18"/>
      <c r="J9" s="11" t="s">
        <v>12</v>
      </c>
      <c r="K9" s="10">
        <f t="shared" si="0"/>
        <v>0.46153846153846156</v>
      </c>
      <c r="L9" s="10">
        <f t="shared" si="0"/>
        <v>0.46052631578947367</v>
      </c>
    </row>
    <row r="10" spans="1:19" x14ac:dyDescent="0.15">
      <c r="A10" s="18">
        <v>5</v>
      </c>
      <c r="B10" s="11" t="s">
        <v>11</v>
      </c>
      <c r="C10" s="11">
        <f>[40]PARS_utr_stat!B10</f>
        <v>122</v>
      </c>
      <c r="D10" s="11">
        <f>[40]PARS_utr_stat!C10</f>
        <v>66</v>
      </c>
      <c r="E10" s="10">
        <f>C10/(C10+C11)</f>
        <v>0.58937198067632846</v>
      </c>
      <c r="F10" s="10">
        <f>D10/(D10+D11)</f>
        <v>0.52800000000000002</v>
      </c>
      <c r="I10" s="18">
        <v>5</v>
      </c>
      <c r="J10" s="11" t="s">
        <v>11</v>
      </c>
      <c r="K10" s="10">
        <f t="shared" si="0"/>
        <v>0.58937198067632846</v>
      </c>
      <c r="L10" s="10">
        <f t="shared" si="0"/>
        <v>0.52800000000000002</v>
      </c>
    </row>
    <row r="11" spans="1:19" x14ac:dyDescent="0.15">
      <c r="A11" s="18"/>
      <c r="B11" s="11" t="s">
        <v>12</v>
      </c>
      <c r="C11" s="11">
        <f>[40]PARS_utr_stat!B11</f>
        <v>85</v>
      </c>
      <c r="D11" s="11">
        <f>[40]PARS_utr_stat!C11</f>
        <v>59</v>
      </c>
      <c r="E11" s="10">
        <f>C11/(C10+C11)</f>
        <v>0.41062801932367149</v>
      </c>
      <c r="F11" s="10">
        <f>D11/(D10+D11)</f>
        <v>0.47199999999999998</v>
      </c>
      <c r="I11" s="18"/>
      <c r="J11" s="11" t="s">
        <v>12</v>
      </c>
      <c r="K11" s="10">
        <f t="shared" si="0"/>
        <v>0.41062801932367149</v>
      </c>
      <c r="L11" s="10">
        <f t="shared" si="0"/>
        <v>0.47199999999999998</v>
      </c>
    </row>
    <row r="12" spans="1:19" x14ac:dyDescent="0.15">
      <c r="A12" s="18">
        <v>6</v>
      </c>
      <c r="B12" s="11" t="s">
        <v>11</v>
      </c>
      <c r="C12" s="11">
        <f>[40]PARS_utr_stat!B12</f>
        <v>182</v>
      </c>
      <c r="D12" s="11">
        <f>[40]PARS_utr_stat!C12</f>
        <v>105</v>
      </c>
      <c r="E12" s="10">
        <f t="shared" ref="E12:F12" si="5">C12/(C12+C13)</f>
        <v>0.59672131147540985</v>
      </c>
      <c r="F12" s="10">
        <f t="shared" si="5"/>
        <v>0.52763819095477382</v>
      </c>
      <c r="I12" s="18">
        <v>6</v>
      </c>
      <c r="J12" s="11" t="s">
        <v>11</v>
      </c>
      <c r="K12" s="10">
        <f t="shared" si="0"/>
        <v>0.59672131147540985</v>
      </c>
      <c r="L12" s="10">
        <f t="shared" si="0"/>
        <v>0.52763819095477382</v>
      </c>
    </row>
    <row r="13" spans="1:19" x14ac:dyDescent="0.15">
      <c r="A13" s="18"/>
      <c r="B13" s="11" t="s">
        <v>12</v>
      </c>
      <c r="C13" s="11">
        <f>[40]PARS_utr_stat!B13</f>
        <v>123</v>
      </c>
      <c r="D13" s="11">
        <f>[40]PARS_utr_stat!C13</f>
        <v>94</v>
      </c>
      <c r="E13" s="10">
        <f t="shared" ref="E13:F13" si="6">C13/(C12+C13)</f>
        <v>0.40327868852459015</v>
      </c>
      <c r="F13" s="10">
        <f t="shared" si="6"/>
        <v>0.47236180904522612</v>
      </c>
      <c r="I13" s="18"/>
      <c r="J13" s="11" t="s">
        <v>12</v>
      </c>
      <c r="K13" s="10">
        <f t="shared" si="0"/>
        <v>0.40327868852459015</v>
      </c>
      <c r="L13" s="10">
        <f t="shared" si="0"/>
        <v>0.47236180904522612</v>
      </c>
    </row>
    <row r="14" spans="1:19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9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9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9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9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9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9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9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P133" s="16"/>
      <c r="Q133" s="16"/>
      <c r="R133" s="16"/>
      <c r="S133" s="16"/>
    </row>
    <row r="134" spans="1:19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P134" s="16"/>
      <c r="Q134" s="16"/>
      <c r="R134" s="16"/>
      <c r="S134" s="16"/>
    </row>
    <row r="135" spans="1:19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P135" s="16"/>
      <c r="Q135" s="16"/>
      <c r="R135" s="16"/>
      <c r="S135" s="16"/>
    </row>
    <row r="136" spans="1:19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16"/>
      <c r="Q136" s="16"/>
      <c r="R136" s="16"/>
      <c r="S136" s="16"/>
    </row>
    <row r="137" spans="1:19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P137" s="16"/>
      <c r="Q137" s="16"/>
      <c r="R137" s="16"/>
      <c r="S137" s="16"/>
    </row>
    <row r="138" spans="1:19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P138" s="16"/>
      <c r="Q138" s="16"/>
      <c r="R138" s="16"/>
      <c r="S138" s="16"/>
    </row>
    <row r="139" spans="1:19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P139" s="16"/>
      <c r="Q139" s="16"/>
      <c r="R139" s="16"/>
      <c r="S139" s="16"/>
    </row>
    <row r="140" spans="1:19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16"/>
      <c r="Q140" s="16"/>
      <c r="R140" s="16"/>
      <c r="S140" s="16"/>
    </row>
    <row r="141" spans="1:19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P141" s="16"/>
      <c r="Q141" s="16"/>
      <c r="R141" s="16"/>
      <c r="S141" s="16"/>
    </row>
    <row r="142" spans="1:19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P142" s="16"/>
      <c r="Q142" s="16"/>
      <c r="R142" s="16"/>
      <c r="S142" s="16"/>
    </row>
    <row r="143" spans="1:19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P143" s="16"/>
      <c r="Q143" s="16"/>
      <c r="R143" s="16"/>
      <c r="S143" s="16"/>
    </row>
    <row r="144" spans="1:19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P144" s="16"/>
      <c r="Q144" s="16"/>
      <c r="R144" s="16"/>
      <c r="S144" s="16"/>
    </row>
    <row r="145" spans="1:19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P145" s="16"/>
      <c r="Q145" s="16"/>
      <c r="R145" s="16"/>
      <c r="S145" s="16"/>
    </row>
    <row r="146" spans="1:19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P146" s="16"/>
      <c r="Q146" s="16"/>
      <c r="R146" s="16"/>
      <c r="S146" s="16"/>
    </row>
    <row r="147" spans="1:19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P147" s="16"/>
      <c r="Q147" s="16"/>
      <c r="R147" s="16"/>
      <c r="S147" s="16"/>
    </row>
    <row r="148" spans="1:19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16"/>
      <c r="Q148" s="16"/>
      <c r="R148" s="16"/>
      <c r="S148" s="16"/>
    </row>
    <row r="149" spans="1:19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P149" s="16"/>
      <c r="Q149" s="16"/>
      <c r="R149" s="16"/>
      <c r="S149" s="16"/>
    </row>
    <row r="150" spans="1:19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16"/>
      <c r="Q150" s="16"/>
      <c r="R150" s="16"/>
      <c r="S150" s="16"/>
    </row>
    <row r="151" spans="1:19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P151" s="16"/>
      <c r="Q151" s="16"/>
      <c r="R151" s="16"/>
      <c r="S151" s="16"/>
    </row>
    <row r="152" spans="1:19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P152" s="16"/>
      <c r="Q152" s="16"/>
      <c r="R152" s="16"/>
      <c r="S152" s="16"/>
    </row>
    <row r="153" spans="1:19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P153" s="16"/>
      <c r="Q153" s="16"/>
      <c r="R153" s="16"/>
      <c r="S153" s="16"/>
    </row>
    <row r="154" spans="1:19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P154" s="16"/>
      <c r="Q154" s="16"/>
      <c r="R154" s="16"/>
      <c r="S154" s="16"/>
    </row>
    <row r="155" spans="1:19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P155" s="16"/>
      <c r="Q155" s="16"/>
      <c r="R155" s="16"/>
      <c r="S155" s="16"/>
    </row>
    <row r="156" spans="1:19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P156" s="16"/>
      <c r="Q156" s="16"/>
      <c r="R156" s="16"/>
      <c r="S156" s="16"/>
    </row>
    <row r="157" spans="1:19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P157" s="16"/>
      <c r="Q157" s="16"/>
      <c r="R157" s="16"/>
      <c r="S157" s="16"/>
    </row>
    <row r="158" spans="1:19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P158" s="16"/>
      <c r="Q158" s="16"/>
      <c r="R158" s="16"/>
      <c r="S158" s="16"/>
    </row>
    <row r="159" spans="1:19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P159" s="16"/>
      <c r="Q159" s="16"/>
      <c r="R159" s="16"/>
      <c r="S159" s="16"/>
    </row>
    <row r="160" spans="1:19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P160" s="16"/>
      <c r="Q160" s="16"/>
      <c r="R160" s="16"/>
      <c r="S160" s="16"/>
    </row>
    <row r="161" spans="1:19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P161" s="16"/>
      <c r="Q161" s="16"/>
      <c r="R161" s="16"/>
      <c r="S161" s="16"/>
    </row>
    <row r="162" spans="1:19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16"/>
      <c r="Q162" s="16"/>
      <c r="R162" s="16"/>
      <c r="S162" s="16"/>
    </row>
    <row r="163" spans="1:19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P163" s="16"/>
      <c r="Q163" s="16"/>
      <c r="R163" s="16"/>
      <c r="S163" s="16"/>
    </row>
    <row r="164" spans="1:19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16"/>
      <c r="Q164" s="16"/>
      <c r="R164" s="16"/>
      <c r="S164" s="16"/>
    </row>
    <row r="165" spans="1:19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P165" s="16"/>
      <c r="Q165" s="16"/>
      <c r="R165" s="16"/>
      <c r="S165" s="16"/>
    </row>
    <row r="166" spans="1:19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P166" s="16"/>
      <c r="Q166" s="16"/>
      <c r="R166" s="16"/>
      <c r="S166" s="16"/>
    </row>
    <row r="167" spans="1:19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P167" s="16"/>
      <c r="Q167" s="16"/>
      <c r="R167" s="16"/>
      <c r="S167" s="16"/>
    </row>
    <row r="168" spans="1:19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P168" s="16"/>
      <c r="Q168" s="16"/>
      <c r="R168" s="16"/>
      <c r="S168" s="16"/>
    </row>
    <row r="169" spans="1:19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P169" s="16"/>
      <c r="Q169" s="16"/>
      <c r="R169" s="16"/>
      <c r="S169" s="16"/>
    </row>
    <row r="170" spans="1:19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P170" s="16"/>
      <c r="Q170" s="16"/>
      <c r="R170" s="16"/>
      <c r="S170" s="16"/>
    </row>
    <row r="171" spans="1:19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P171" s="16"/>
      <c r="Q171" s="16"/>
      <c r="R171" s="16"/>
      <c r="S171" s="16"/>
    </row>
    <row r="172" spans="1:19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P172" s="16"/>
      <c r="Q172" s="16"/>
      <c r="R172" s="16"/>
      <c r="S172" s="16"/>
    </row>
    <row r="173" spans="1:19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P173" s="16"/>
      <c r="Q173" s="16"/>
      <c r="R173" s="16"/>
      <c r="S173" s="16"/>
    </row>
    <row r="174" spans="1:19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P174" s="16"/>
      <c r="Q174" s="16"/>
      <c r="R174" s="16"/>
      <c r="S174" s="16"/>
    </row>
    <row r="175" spans="1:19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P175" s="16"/>
      <c r="Q175" s="16"/>
      <c r="R175" s="16"/>
      <c r="S175" s="16"/>
    </row>
    <row r="176" spans="1:19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16"/>
      <c r="Q176" s="16"/>
      <c r="R176" s="16"/>
      <c r="S176" s="16"/>
    </row>
    <row r="177" spans="1:19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P177" s="16"/>
      <c r="Q177" s="16"/>
      <c r="R177" s="16"/>
      <c r="S177" s="16"/>
    </row>
    <row r="178" spans="1:19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P178" s="16"/>
      <c r="Q178" s="16"/>
      <c r="R178" s="16"/>
      <c r="S178" s="16"/>
    </row>
    <row r="179" spans="1:19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P179" s="16"/>
      <c r="Q179" s="16"/>
      <c r="R179" s="16"/>
      <c r="S179" s="16"/>
    </row>
    <row r="180" spans="1:19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P180" s="16"/>
      <c r="Q180" s="16"/>
      <c r="R180" s="16"/>
      <c r="S180" s="16"/>
    </row>
    <row r="181" spans="1:19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P181" s="16"/>
      <c r="Q181" s="16"/>
      <c r="R181" s="16"/>
      <c r="S181" s="16"/>
    </row>
    <row r="182" spans="1:19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P182" s="16"/>
      <c r="Q182" s="16"/>
      <c r="R182" s="16"/>
      <c r="S182" s="16"/>
    </row>
    <row r="183" spans="1:19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P183" s="16"/>
      <c r="Q183" s="16"/>
      <c r="R183" s="16"/>
      <c r="S183" s="16"/>
    </row>
    <row r="184" spans="1:19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P184" s="16"/>
      <c r="Q184" s="16"/>
      <c r="R184" s="16"/>
      <c r="S184" s="16"/>
    </row>
    <row r="185" spans="1:19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P185" s="16"/>
      <c r="Q185" s="16"/>
      <c r="R185" s="16"/>
      <c r="S185" s="16"/>
    </row>
    <row r="186" spans="1:19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P186" s="16"/>
      <c r="Q186" s="16"/>
      <c r="R186" s="16"/>
      <c r="S186" s="16"/>
    </row>
    <row r="187" spans="1:19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16"/>
      <c r="Q187" s="16"/>
      <c r="R187" s="16"/>
      <c r="S187" s="16"/>
    </row>
    <row r="188" spans="1:19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P188" s="16"/>
      <c r="Q188" s="16"/>
      <c r="R188" s="16"/>
      <c r="S188" s="16"/>
    </row>
    <row r="189" spans="1:19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P189" s="16"/>
      <c r="Q189" s="16"/>
      <c r="R189" s="16"/>
      <c r="S189" s="16"/>
    </row>
    <row r="190" spans="1:19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16"/>
      <c r="Q190" s="16"/>
      <c r="R190" s="16"/>
      <c r="S190" s="16"/>
    </row>
    <row r="191" spans="1:19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P191" s="16"/>
      <c r="Q191" s="16"/>
      <c r="R191" s="16"/>
      <c r="S191" s="16"/>
    </row>
    <row r="192" spans="1:19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P192" s="16"/>
      <c r="Q192" s="16"/>
      <c r="R192" s="16"/>
      <c r="S192" s="16"/>
    </row>
    <row r="193" spans="1:19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P193" s="16"/>
      <c r="Q193" s="16"/>
      <c r="R193" s="16"/>
      <c r="S193" s="16"/>
    </row>
    <row r="194" spans="1:19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P194" s="16"/>
      <c r="Q194" s="16"/>
      <c r="R194" s="16"/>
      <c r="S194" s="16"/>
    </row>
    <row r="195" spans="1:19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16"/>
      <c r="Q195" s="16"/>
      <c r="R195" s="16"/>
      <c r="S195" s="16"/>
    </row>
    <row r="196" spans="1:19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P196" s="16"/>
      <c r="Q196" s="16"/>
      <c r="R196" s="16"/>
      <c r="S196" s="16"/>
    </row>
    <row r="197" spans="1:19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P197" s="16"/>
      <c r="Q197" s="16"/>
      <c r="R197" s="16"/>
      <c r="S197" s="16"/>
    </row>
    <row r="198" spans="1:19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P198" s="16"/>
      <c r="Q198" s="16"/>
      <c r="R198" s="16"/>
      <c r="S198" s="16"/>
    </row>
    <row r="199" spans="1:19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P199" s="16"/>
      <c r="Q199" s="16"/>
      <c r="R199" s="16"/>
      <c r="S199" s="16"/>
    </row>
    <row r="200" spans="1:19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P200" s="16"/>
      <c r="Q200" s="16"/>
      <c r="R200" s="16"/>
      <c r="S200" s="16"/>
    </row>
    <row r="201" spans="1:19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P201" s="16"/>
      <c r="Q201" s="16"/>
      <c r="R201" s="16"/>
      <c r="S201" s="16"/>
    </row>
    <row r="202" spans="1:19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P202" s="16"/>
      <c r="Q202" s="16"/>
      <c r="R202" s="16"/>
      <c r="S202" s="16"/>
    </row>
    <row r="203" spans="1:19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P203" s="16"/>
      <c r="Q203" s="16"/>
      <c r="R203" s="16"/>
      <c r="S203" s="16"/>
    </row>
    <row r="204" spans="1:19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16"/>
      <c r="Q204" s="16"/>
      <c r="R204" s="16"/>
      <c r="S204" s="16"/>
    </row>
    <row r="205" spans="1:19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P205" s="16"/>
      <c r="Q205" s="16"/>
      <c r="R205" s="16"/>
      <c r="S205" s="16"/>
    </row>
    <row r="206" spans="1:19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P206" s="16"/>
      <c r="Q206" s="16"/>
      <c r="R206" s="16"/>
      <c r="S206" s="16"/>
    </row>
    <row r="207" spans="1:19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P207" s="16"/>
      <c r="Q207" s="16"/>
      <c r="R207" s="16"/>
      <c r="S207" s="16"/>
    </row>
    <row r="208" spans="1:19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P208" s="16"/>
      <c r="Q208" s="16"/>
      <c r="R208" s="16"/>
      <c r="S208" s="16"/>
    </row>
    <row r="209" spans="1:19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16"/>
      <c r="Q209" s="16"/>
      <c r="R209" s="16"/>
      <c r="S209" s="16"/>
    </row>
    <row r="210" spans="1:19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P210" s="16"/>
      <c r="Q210" s="16"/>
      <c r="R210" s="16"/>
      <c r="S210" s="16"/>
    </row>
    <row r="211" spans="1:19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P211" s="16"/>
      <c r="Q211" s="16"/>
      <c r="R211" s="16"/>
      <c r="S211" s="16"/>
    </row>
    <row r="212" spans="1:19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P212" s="16"/>
      <c r="Q212" s="16"/>
      <c r="R212" s="16"/>
      <c r="S212" s="16"/>
    </row>
    <row r="213" spans="1:19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P213" s="16"/>
      <c r="Q213" s="16"/>
      <c r="R213" s="16"/>
      <c r="S213" s="16"/>
    </row>
    <row r="214" spans="1:19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P214" s="16"/>
      <c r="Q214" s="16"/>
      <c r="R214" s="16"/>
      <c r="S214" s="16"/>
    </row>
    <row r="215" spans="1:19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P215" s="16"/>
      <c r="Q215" s="16"/>
      <c r="R215" s="16"/>
      <c r="S215" s="16"/>
    </row>
    <row r="216" spans="1:19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P216" s="16"/>
      <c r="Q216" s="16"/>
      <c r="R216" s="16"/>
      <c r="S216" s="16"/>
    </row>
    <row r="217" spans="1:19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P217" s="16"/>
      <c r="Q217" s="16"/>
      <c r="R217" s="16"/>
      <c r="S217" s="16"/>
    </row>
    <row r="218" spans="1:19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P218" s="16"/>
      <c r="Q218" s="16"/>
      <c r="R218" s="16"/>
      <c r="S218" s="16"/>
    </row>
    <row r="219" spans="1:19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P219" s="16"/>
      <c r="Q219" s="16"/>
      <c r="R219" s="16"/>
      <c r="S219" s="16"/>
    </row>
    <row r="220" spans="1:19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P220" s="16"/>
      <c r="Q220" s="16"/>
      <c r="R220" s="16"/>
      <c r="S220" s="16"/>
    </row>
    <row r="221" spans="1:19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P221" s="16"/>
      <c r="Q221" s="16"/>
      <c r="R221" s="16"/>
      <c r="S221" s="16"/>
    </row>
    <row r="222" spans="1:19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P222" s="16"/>
      <c r="Q222" s="16"/>
      <c r="R222" s="16"/>
      <c r="S222" s="16"/>
    </row>
    <row r="223" spans="1:19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16"/>
      <c r="Q223" s="16"/>
      <c r="R223" s="16"/>
      <c r="S223" s="16"/>
    </row>
    <row r="224" spans="1:19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P224" s="16"/>
      <c r="Q224" s="16"/>
      <c r="R224" s="16"/>
      <c r="S224" s="16"/>
    </row>
    <row r="225" spans="1:19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P225" s="16"/>
      <c r="Q225" s="16"/>
      <c r="R225" s="16"/>
      <c r="S225" s="16"/>
    </row>
    <row r="226" spans="1:19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P226" s="16"/>
      <c r="Q226" s="16"/>
      <c r="R226" s="16"/>
      <c r="S226" s="16"/>
    </row>
    <row r="227" spans="1:19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P227" s="16"/>
      <c r="Q227" s="16"/>
      <c r="R227" s="16"/>
      <c r="S227" s="16"/>
    </row>
    <row r="228" spans="1:19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P228" s="16"/>
      <c r="Q228" s="16"/>
      <c r="R228" s="16"/>
      <c r="S228" s="16"/>
    </row>
    <row r="229" spans="1:19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P229" s="16"/>
      <c r="Q229" s="16"/>
      <c r="R229" s="16"/>
      <c r="S229" s="16"/>
    </row>
    <row r="230" spans="1:19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P230" s="16"/>
      <c r="Q230" s="16"/>
      <c r="R230" s="16"/>
      <c r="S230" s="16"/>
    </row>
    <row r="231" spans="1:19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P231" s="16"/>
      <c r="Q231" s="16"/>
      <c r="R231" s="16"/>
      <c r="S231" s="16"/>
    </row>
    <row r="232" spans="1:19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P232" s="16"/>
      <c r="Q232" s="16"/>
      <c r="R232" s="16"/>
      <c r="S232" s="16"/>
    </row>
    <row r="233" spans="1:19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P233" s="16"/>
      <c r="Q233" s="16"/>
      <c r="R233" s="16"/>
      <c r="S233" s="16"/>
    </row>
    <row r="234" spans="1:19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P234" s="16"/>
      <c r="Q234" s="16"/>
      <c r="R234" s="16"/>
      <c r="S234" s="16"/>
    </row>
    <row r="235" spans="1:19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P235" s="16"/>
      <c r="Q235" s="16"/>
      <c r="R235" s="16"/>
      <c r="S235" s="16"/>
    </row>
    <row r="236" spans="1:19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P236" s="16"/>
      <c r="Q236" s="16"/>
      <c r="R236" s="16"/>
      <c r="S236" s="16"/>
    </row>
    <row r="237" spans="1:19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16"/>
      <c r="Q237" s="16"/>
      <c r="R237" s="16"/>
      <c r="S237" s="16"/>
    </row>
    <row r="238" spans="1:19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P238" s="16"/>
      <c r="Q238" s="16"/>
      <c r="R238" s="16"/>
      <c r="S238" s="16"/>
    </row>
    <row r="239" spans="1:19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P239" s="16"/>
      <c r="Q239" s="16"/>
      <c r="R239" s="16"/>
      <c r="S239" s="16"/>
    </row>
    <row r="240" spans="1:19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P240" s="16"/>
      <c r="Q240" s="16"/>
      <c r="R240" s="16"/>
      <c r="S240" s="16"/>
    </row>
    <row r="241" spans="1:19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P241" s="16"/>
      <c r="Q241" s="16"/>
      <c r="R241" s="16"/>
      <c r="S241" s="16"/>
    </row>
    <row r="242" spans="1:19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P242" s="16"/>
      <c r="Q242" s="16"/>
      <c r="R242" s="16"/>
      <c r="S242" s="16"/>
    </row>
    <row r="243" spans="1:19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P243" s="16"/>
      <c r="Q243" s="16"/>
      <c r="R243" s="16"/>
      <c r="S243" s="16"/>
    </row>
    <row r="244" spans="1:19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P244" s="16"/>
      <c r="Q244" s="16"/>
      <c r="R244" s="16"/>
      <c r="S244" s="16"/>
    </row>
    <row r="245" spans="1:19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P245" s="16"/>
      <c r="Q245" s="16"/>
      <c r="R245" s="16"/>
      <c r="S245" s="16"/>
    </row>
    <row r="246" spans="1:19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P246" s="16"/>
      <c r="Q246" s="16"/>
      <c r="R246" s="16"/>
      <c r="S246" s="16"/>
    </row>
    <row r="247" spans="1:19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P247" s="16"/>
      <c r="Q247" s="16"/>
      <c r="R247" s="16"/>
      <c r="S247" s="16"/>
    </row>
    <row r="248" spans="1:19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P248" s="16"/>
      <c r="Q248" s="16"/>
      <c r="R248" s="16"/>
      <c r="S248" s="16"/>
    </row>
    <row r="249" spans="1:19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P249" s="16"/>
      <c r="Q249" s="16"/>
      <c r="R249" s="16"/>
      <c r="S249" s="16"/>
    </row>
    <row r="250" spans="1:19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P250" s="16"/>
      <c r="Q250" s="16"/>
      <c r="R250" s="16"/>
      <c r="S250" s="16"/>
    </row>
    <row r="251" spans="1:19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16"/>
      <c r="Q251" s="16"/>
      <c r="R251" s="16"/>
      <c r="S251" s="16"/>
    </row>
    <row r="252" spans="1:19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P252" s="16"/>
      <c r="Q252" s="16"/>
      <c r="R252" s="16"/>
      <c r="S252" s="16"/>
    </row>
    <row r="253" spans="1:19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P253" s="16"/>
      <c r="Q253" s="16"/>
      <c r="R253" s="16"/>
      <c r="S253" s="16"/>
    </row>
    <row r="254" spans="1:19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P254" s="16"/>
      <c r="Q254" s="16"/>
      <c r="R254" s="16"/>
      <c r="S254" s="16"/>
    </row>
    <row r="255" spans="1:19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P255" s="16"/>
      <c r="Q255" s="16"/>
      <c r="R255" s="16"/>
      <c r="S255" s="16"/>
    </row>
    <row r="256" spans="1:19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P256" s="16"/>
      <c r="Q256" s="16"/>
      <c r="R256" s="16"/>
      <c r="S256" s="16"/>
    </row>
    <row r="257" spans="1:19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P257" s="16"/>
      <c r="Q257" s="16"/>
      <c r="R257" s="16"/>
      <c r="S257" s="16"/>
    </row>
    <row r="258" spans="1:19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P258" s="16"/>
      <c r="Q258" s="16"/>
      <c r="R258" s="16"/>
      <c r="S258" s="16"/>
    </row>
    <row r="259" spans="1:19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P259" s="16"/>
      <c r="Q259" s="16"/>
      <c r="R259" s="16"/>
      <c r="S259" s="16"/>
    </row>
    <row r="260" spans="1:19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P260" s="16"/>
      <c r="Q260" s="16"/>
      <c r="R260" s="16"/>
      <c r="S260" s="16"/>
    </row>
    <row r="261" spans="1:19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P261" s="16"/>
      <c r="Q261" s="16"/>
      <c r="R261" s="16"/>
      <c r="S261" s="16"/>
    </row>
    <row r="262" spans="1:19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1:19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1:19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1:19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1:19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1:19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1:19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1:19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1:19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1:19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1:19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2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1:12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2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1:12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1:12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1:12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1:12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2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1:12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1:12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1:12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1:12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1:12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1:12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1:12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1:12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1:12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1:12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1:12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1:12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1:12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2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1:12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2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1:12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1:12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1:12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1:12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1:12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1:12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1:12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1:12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1:12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1:12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1:12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1:12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1:12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1:12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1:12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1:12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1:12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2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1:12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2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1:12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1:12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1:12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1:12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1:12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1:12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1:12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1:12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1:12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1:12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1:12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1:12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1:12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1:12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1:12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1:12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1:12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1:12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1:12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2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1:12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2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1:12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1:12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1:12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1:12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1:12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1:12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1:12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1:12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1:12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1:12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1:12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1:12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1:12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1:12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1:12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1:12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1:12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1:12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1:12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1:12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2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1:12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2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1:12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1:12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1:12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1:12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1:12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1:12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1:12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1:12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1:12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1:12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1:12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1:12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1:12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1:12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1:12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1:12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1:12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1:12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1:12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1:12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1:12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1:12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1:12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1:12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1:12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1:12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1:12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1:12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1:12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1:12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1:12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1:12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1:12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1:12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1:12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1:12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1:12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1:12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1:12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1:12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1:12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1:12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1:12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1:12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1:12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1:12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1:12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1:12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1:12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1:12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1:12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1:12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1:12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1:12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1:12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1:12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1:12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1:12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1:12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1:12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1:12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1:12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1:12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</sheetData>
  <mergeCells count="14">
    <mergeCell ref="P1:Q1"/>
    <mergeCell ref="R1:S1"/>
    <mergeCell ref="A2:A3"/>
    <mergeCell ref="I2:I3"/>
    <mergeCell ref="A4:A5"/>
    <mergeCell ref="I4:I5"/>
    <mergeCell ref="A12:A13"/>
    <mergeCell ref="I12:I13"/>
    <mergeCell ref="A6:A7"/>
    <mergeCell ref="I6:I7"/>
    <mergeCell ref="A8:A9"/>
    <mergeCell ref="I8:I9"/>
    <mergeCell ref="A10:A11"/>
    <mergeCell ref="I10:I1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4"/>
  <sheetViews>
    <sheetView topLeftCell="D10" workbookViewId="0">
      <selection activeCell="P3" sqref="P3:S8"/>
    </sheetView>
  </sheetViews>
  <sheetFormatPr baseColWidth="10" defaultRowHeight="15" x14ac:dyDescent="0.15"/>
  <cols>
    <col min="1" max="1" width="10.83203125" style="11"/>
    <col min="2" max="2" width="11.1640625" style="11" customWidth="1"/>
    <col min="3" max="4" width="10.83203125" style="11"/>
    <col min="5" max="8" width="13.1640625" style="10" customWidth="1"/>
    <col min="9" max="10" width="10.83203125" style="11"/>
    <col min="11" max="12" width="13.1640625" style="10" customWidth="1"/>
    <col min="15" max="15" width="10.83203125" style="11" customWidth="1"/>
    <col min="16" max="19" width="11.83203125" style="15" customWidth="1"/>
  </cols>
  <sheetData>
    <row r="1" spans="1:19" x14ac:dyDescent="0.15">
      <c r="A1" s="11" t="s">
        <v>13</v>
      </c>
      <c r="B1" s="11" t="s">
        <v>9</v>
      </c>
      <c r="C1" s="11" t="str">
        <f>[41]PARS_syn_stat!B1</f>
        <v>AT_GC</v>
      </c>
      <c r="D1" s="11" t="str">
        <f>[41]PARS_syn_stat!C1</f>
        <v>GC_AT</v>
      </c>
      <c r="E1" s="10" t="s">
        <v>35</v>
      </c>
      <c r="F1" s="10" t="s">
        <v>34</v>
      </c>
      <c r="I1" s="11" t="s">
        <v>13</v>
      </c>
      <c r="J1" s="11" t="s">
        <v>9</v>
      </c>
      <c r="K1" s="10" t="s">
        <v>33</v>
      </c>
      <c r="L1" s="10" t="s">
        <v>34</v>
      </c>
      <c r="P1" s="21" t="s">
        <v>56</v>
      </c>
      <c r="Q1" s="21"/>
      <c r="R1" s="21" t="s">
        <v>57</v>
      </c>
      <c r="S1" s="21"/>
    </row>
    <row r="2" spans="1:19" x14ac:dyDescent="0.15">
      <c r="A2" s="18">
        <v>1</v>
      </c>
      <c r="B2" s="11" t="s">
        <v>11</v>
      </c>
      <c r="C2" s="11">
        <f>[41]PARS_syn_stat!B2</f>
        <v>2258</v>
      </c>
      <c r="D2" s="11">
        <f>[41]PARS_syn_stat!C2</f>
        <v>2500</v>
      </c>
      <c r="E2" s="10">
        <f>C2/(C2+C3)</f>
        <v>0.55370279548798429</v>
      </c>
      <c r="F2" s="10">
        <f>D2/(D2+D3)</f>
        <v>0.61881188118811881</v>
      </c>
      <c r="I2" s="18">
        <v>1</v>
      </c>
      <c r="J2" s="11" t="s">
        <v>36</v>
      </c>
      <c r="K2" s="10">
        <f t="shared" ref="K2:L13" si="0">E2</f>
        <v>0.55370279548798429</v>
      </c>
      <c r="L2" s="10">
        <f t="shared" si="0"/>
        <v>0.61881188118811881</v>
      </c>
      <c r="O2" s="11" t="s">
        <v>13</v>
      </c>
      <c r="P2" s="15" t="s">
        <v>36</v>
      </c>
      <c r="Q2" s="15" t="s">
        <v>53</v>
      </c>
      <c r="R2" s="15" t="s">
        <v>36</v>
      </c>
      <c r="S2" s="15" t="s">
        <v>53</v>
      </c>
    </row>
    <row r="3" spans="1:19" x14ac:dyDescent="0.15">
      <c r="A3" s="18"/>
      <c r="B3" s="11" t="s">
        <v>12</v>
      </c>
      <c r="C3" s="11">
        <f>[41]PARS_syn_stat!B3</f>
        <v>1820</v>
      </c>
      <c r="D3" s="11">
        <f>[41]PARS_syn_stat!C3</f>
        <v>1540</v>
      </c>
      <c r="E3" s="10">
        <f>C3/(C2+C3)</f>
        <v>0.44629720451201571</v>
      </c>
      <c r="F3" s="10">
        <f>D3/(D2+D3)</f>
        <v>0.38118811881188119</v>
      </c>
      <c r="I3" s="18"/>
      <c r="J3" s="11" t="s">
        <v>12</v>
      </c>
      <c r="K3" s="10">
        <f t="shared" si="0"/>
        <v>0.44629720451201571</v>
      </c>
      <c r="L3" s="10">
        <f t="shared" si="0"/>
        <v>0.38118811881188119</v>
      </c>
      <c r="O3" s="11">
        <v>1</v>
      </c>
      <c r="P3" s="15">
        <f ca="1">INDIRECT("K"&amp;ROW(K1)*2)</f>
        <v>0.55370279548798429</v>
      </c>
      <c r="Q3" s="15">
        <f ca="1">INDIRECT("K"&amp;ROW(J1)*2+1)</f>
        <v>0.44629720451201571</v>
      </c>
      <c r="R3" s="15">
        <f ca="1">INDIRECT("l"&amp;ROW(L1)*2)</f>
        <v>0.61881188118811881</v>
      </c>
      <c r="S3" s="15">
        <f ca="1">INDIRECT("l"&amp;ROW(L1)*2+1)</f>
        <v>0.38118811881188119</v>
      </c>
    </row>
    <row r="4" spans="1:19" x14ac:dyDescent="0.15">
      <c r="A4" s="18">
        <v>2</v>
      </c>
      <c r="B4" s="11" t="s">
        <v>11</v>
      </c>
      <c r="C4" s="11">
        <f>[41]PARS_syn_stat!B4</f>
        <v>1525</v>
      </c>
      <c r="D4" s="11">
        <f>[41]PARS_syn_stat!C4</f>
        <v>1312</v>
      </c>
      <c r="E4" s="10">
        <f>C4/(C4+C5)</f>
        <v>0.61</v>
      </c>
      <c r="F4" s="10">
        <f>D4/(D4+D5)</f>
        <v>0.59447213411871314</v>
      </c>
      <c r="I4" s="18">
        <v>2</v>
      </c>
      <c r="J4" s="11" t="s">
        <v>11</v>
      </c>
      <c r="K4" s="10">
        <f t="shared" si="0"/>
        <v>0.61</v>
      </c>
      <c r="L4" s="10">
        <f t="shared" si="0"/>
        <v>0.59447213411871314</v>
      </c>
      <c r="O4" s="11">
        <v>2</v>
      </c>
      <c r="P4" s="15">
        <f ca="1">INDIRECT("K"&amp;ROW(K2)*2)</f>
        <v>0.61</v>
      </c>
      <c r="Q4" s="15">
        <f ca="1">INDIRECT("K"&amp;ROW(J2)*2+1)</f>
        <v>0.39</v>
      </c>
      <c r="R4" s="15">
        <f t="shared" ref="R4:R8" ca="1" si="1">INDIRECT("l"&amp;ROW(L2)*2)</f>
        <v>0.59447213411871314</v>
      </c>
      <c r="S4" s="15">
        <f t="shared" ref="S4:S8" ca="1" si="2">INDIRECT("l"&amp;ROW(L2)*2+1)</f>
        <v>0.40552786588128681</v>
      </c>
    </row>
    <row r="5" spans="1:19" x14ac:dyDescent="0.15">
      <c r="A5" s="18"/>
      <c r="B5" s="11" t="s">
        <v>12</v>
      </c>
      <c r="C5" s="11">
        <f>[41]PARS_syn_stat!B5</f>
        <v>975</v>
      </c>
      <c r="D5" s="11">
        <f>[41]PARS_syn_stat!C5</f>
        <v>895</v>
      </c>
      <c r="E5" s="10">
        <f>C5/(C4+C5)</f>
        <v>0.39</v>
      </c>
      <c r="F5" s="10">
        <f>D5/(D4+D5)</f>
        <v>0.40552786588128681</v>
      </c>
      <c r="I5" s="18"/>
      <c r="J5" s="11" t="s">
        <v>12</v>
      </c>
      <c r="K5" s="10">
        <f t="shared" si="0"/>
        <v>0.39</v>
      </c>
      <c r="L5" s="10">
        <f t="shared" si="0"/>
        <v>0.40552786588128681</v>
      </c>
      <c r="O5" s="11">
        <v>3</v>
      </c>
      <c r="P5" s="15">
        <f ca="1">INDIRECT("K"&amp;ROW(K3)*2)</f>
        <v>0.58730158730158732</v>
      </c>
      <c r="Q5" s="15">
        <f t="shared" ref="Q5:Q8" ca="1" si="3">INDIRECT("K"&amp;ROW(J3)*2+1)</f>
        <v>0.41269841269841268</v>
      </c>
      <c r="R5" s="15">
        <f t="shared" ca="1" si="1"/>
        <v>0.59875776397515523</v>
      </c>
      <c r="S5" s="15">
        <f t="shared" ca="1" si="2"/>
        <v>0.40124223602484471</v>
      </c>
    </row>
    <row r="6" spans="1:19" x14ac:dyDescent="0.15">
      <c r="A6" s="18">
        <v>3</v>
      </c>
      <c r="B6" s="11" t="s">
        <v>11</v>
      </c>
      <c r="C6" s="11">
        <f>[41]PARS_syn_stat!B6</f>
        <v>592</v>
      </c>
      <c r="D6" s="11">
        <f>[41]PARS_syn_stat!C6</f>
        <v>482</v>
      </c>
      <c r="E6" s="10">
        <f>C6/(C6+C7)</f>
        <v>0.58730158730158732</v>
      </c>
      <c r="F6" s="10">
        <f>D6/(D6+D7)</f>
        <v>0.59875776397515523</v>
      </c>
      <c r="I6" s="18">
        <v>3</v>
      </c>
      <c r="J6" s="11" t="s">
        <v>11</v>
      </c>
      <c r="K6" s="10">
        <f t="shared" si="0"/>
        <v>0.58730158730158732</v>
      </c>
      <c r="L6" s="10">
        <f t="shared" si="0"/>
        <v>0.59875776397515523</v>
      </c>
      <c r="O6" s="11">
        <v>4</v>
      </c>
      <c r="P6" s="15">
        <f t="shared" ref="P6:P8" ca="1" si="4">INDIRECT("K"&amp;ROW(K4)*2)</f>
        <v>0.6027241770715096</v>
      </c>
      <c r="Q6" s="15">
        <f t="shared" ca="1" si="3"/>
        <v>0.39727582292849034</v>
      </c>
      <c r="R6" s="15">
        <f t="shared" ca="1" si="1"/>
        <v>0.60422960725075525</v>
      </c>
      <c r="S6" s="15">
        <f t="shared" ca="1" si="2"/>
        <v>0.39577039274924469</v>
      </c>
    </row>
    <row r="7" spans="1:19" x14ac:dyDescent="0.15">
      <c r="A7" s="18"/>
      <c r="B7" s="11" t="s">
        <v>12</v>
      </c>
      <c r="C7" s="11">
        <f>[41]PARS_syn_stat!B7</f>
        <v>416</v>
      </c>
      <c r="D7" s="11">
        <f>[41]PARS_syn_stat!C7</f>
        <v>323</v>
      </c>
      <c r="E7" s="10">
        <f>C7/(C6+C7)</f>
        <v>0.41269841269841268</v>
      </c>
      <c r="F7" s="10">
        <f>D7/(D6+D7)</f>
        <v>0.40124223602484471</v>
      </c>
      <c r="I7" s="18"/>
      <c r="J7" s="11" t="s">
        <v>12</v>
      </c>
      <c r="K7" s="10">
        <f t="shared" si="0"/>
        <v>0.41269841269841268</v>
      </c>
      <c r="L7" s="10">
        <f t="shared" si="0"/>
        <v>0.40124223602484471</v>
      </c>
      <c r="O7" s="11">
        <v>5</v>
      </c>
      <c r="P7" s="15">
        <f t="shared" ca="1" si="4"/>
        <v>0.60741249142072751</v>
      </c>
      <c r="Q7" s="15">
        <f t="shared" ca="1" si="3"/>
        <v>0.39258750857927249</v>
      </c>
      <c r="R7" s="15">
        <f t="shared" ca="1" si="1"/>
        <v>0.59206174200661521</v>
      </c>
      <c r="S7" s="15">
        <f t="shared" ca="1" si="2"/>
        <v>0.40793825799338479</v>
      </c>
    </row>
    <row r="8" spans="1:19" x14ac:dyDescent="0.15">
      <c r="A8" s="18">
        <v>4</v>
      </c>
      <c r="B8" s="11" t="s">
        <v>11</v>
      </c>
      <c r="C8" s="11">
        <f>[41]PARS_syn_stat!B8</f>
        <v>531</v>
      </c>
      <c r="D8" s="11">
        <f>[41]PARS_syn_stat!C8</f>
        <v>400</v>
      </c>
      <c r="E8" s="10">
        <f>C8/(C8+C9)</f>
        <v>0.6027241770715096</v>
      </c>
      <c r="F8" s="10">
        <f>D8/(D8+D9)</f>
        <v>0.60422960725075525</v>
      </c>
      <c r="I8" s="18">
        <v>4</v>
      </c>
      <c r="J8" s="11" t="s">
        <v>11</v>
      </c>
      <c r="K8" s="10">
        <f t="shared" si="0"/>
        <v>0.6027241770715096</v>
      </c>
      <c r="L8" s="10">
        <f t="shared" si="0"/>
        <v>0.60422960725075525</v>
      </c>
      <c r="O8" s="11">
        <v>6</v>
      </c>
      <c r="P8" s="15">
        <f t="shared" ca="1" si="4"/>
        <v>0.64889606892837914</v>
      </c>
      <c r="Q8" s="15">
        <f t="shared" ca="1" si="3"/>
        <v>0.35110393107162091</v>
      </c>
      <c r="R8" s="15">
        <f t="shared" ca="1" si="1"/>
        <v>0.53931544865864944</v>
      </c>
      <c r="S8" s="15">
        <f t="shared" ca="1" si="2"/>
        <v>0.46068455134135061</v>
      </c>
    </row>
    <row r="9" spans="1:19" x14ac:dyDescent="0.15">
      <c r="A9" s="18"/>
      <c r="B9" s="11" t="s">
        <v>12</v>
      </c>
      <c r="C9" s="11">
        <f>[41]PARS_syn_stat!B9</f>
        <v>350</v>
      </c>
      <c r="D9" s="11">
        <f>[41]PARS_syn_stat!C9</f>
        <v>262</v>
      </c>
      <c r="E9" s="10">
        <f>C9/(C8+C9)</f>
        <v>0.39727582292849034</v>
      </c>
      <c r="F9" s="10">
        <f>D9/(D8+D9)</f>
        <v>0.39577039274924469</v>
      </c>
      <c r="I9" s="18"/>
      <c r="J9" s="11" t="s">
        <v>12</v>
      </c>
      <c r="K9" s="10">
        <f t="shared" si="0"/>
        <v>0.39727582292849034</v>
      </c>
      <c r="L9" s="10">
        <f t="shared" si="0"/>
        <v>0.39577039274924469</v>
      </c>
    </row>
    <row r="10" spans="1:19" x14ac:dyDescent="0.15">
      <c r="A10" s="18">
        <v>5</v>
      </c>
      <c r="B10" s="11" t="s">
        <v>11</v>
      </c>
      <c r="C10" s="11">
        <f>[41]PARS_syn_stat!B10</f>
        <v>885</v>
      </c>
      <c r="D10" s="11">
        <f>[41]PARS_syn_stat!C10</f>
        <v>537</v>
      </c>
      <c r="E10" s="10">
        <f>C10/(C10+C11)</f>
        <v>0.60741249142072751</v>
      </c>
      <c r="F10" s="10">
        <f>D10/(D10+D11)</f>
        <v>0.59206174200661521</v>
      </c>
      <c r="I10" s="18">
        <v>5</v>
      </c>
      <c r="J10" s="11" t="s">
        <v>11</v>
      </c>
      <c r="K10" s="10">
        <f t="shared" si="0"/>
        <v>0.60741249142072751</v>
      </c>
      <c r="L10" s="10">
        <f t="shared" si="0"/>
        <v>0.59206174200661521</v>
      </c>
    </row>
    <row r="11" spans="1:19" x14ac:dyDescent="0.15">
      <c r="A11" s="18"/>
      <c r="B11" s="11" t="s">
        <v>12</v>
      </c>
      <c r="C11" s="11">
        <f>[41]PARS_syn_stat!B11</f>
        <v>572</v>
      </c>
      <c r="D11" s="11">
        <f>[41]PARS_syn_stat!C11</f>
        <v>370</v>
      </c>
      <c r="E11" s="10">
        <f>C11/(C10+C11)</f>
        <v>0.39258750857927249</v>
      </c>
      <c r="F11" s="10">
        <f>D11/(D10+D11)</f>
        <v>0.40793825799338479</v>
      </c>
      <c r="I11" s="18"/>
      <c r="J11" s="11" t="s">
        <v>12</v>
      </c>
      <c r="K11" s="10">
        <f t="shared" si="0"/>
        <v>0.39258750857927249</v>
      </c>
      <c r="L11" s="10">
        <f t="shared" si="0"/>
        <v>0.40793825799338479</v>
      </c>
    </row>
    <row r="12" spans="1:19" x14ac:dyDescent="0.15">
      <c r="A12" s="18">
        <v>6</v>
      </c>
      <c r="B12" s="11" t="s">
        <v>11</v>
      </c>
      <c r="C12" s="11">
        <f>[41]PARS_syn_stat!B12</f>
        <v>1205</v>
      </c>
      <c r="D12" s="11">
        <f>[41]PARS_syn_stat!C12</f>
        <v>583</v>
      </c>
      <c r="E12" s="10">
        <f t="shared" ref="E12:F12" si="5">C12/(C12+C13)</f>
        <v>0.64889606892837914</v>
      </c>
      <c r="F12" s="10">
        <f t="shared" si="5"/>
        <v>0.53931544865864944</v>
      </c>
      <c r="I12" s="18">
        <v>6</v>
      </c>
      <c r="J12" s="11" t="s">
        <v>11</v>
      </c>
      <c r="K12" s="10">
        <f t="shared" si="0"/>
        <v>0.64889606892837914</v>
      </c>
      <c r="L12" s="10">
        <f t="shared" si="0"/>
        <v>0.53931544865864944</v>
      </c>
    </row>
    <row r="13" spans="1:19" x14ac:dyDescent="0.15">
      <c r="A13" s="18"/>
      <c r="B13" s="11" t="s">
        <v>12</v>
      </c>
      <c r="C13" s="11">
        <f>[41]PARS_syn_stat!B13</f>
        <v>652</v>
      </c>
      <c r="D13" s="11">
        <f>[41]PARS_syn_stat!C13</f>
        <v>498</v>
      </c>
      <c r="E13" s="10">
        <f t="shared" ref="E13:F13" si="6">C13/(C12+C13)</f>
        <v>0.35110393107162091</v>
      </c>
      <c r="F13" s="10">
        <f t="shared" si="6"/>
        <v>0.46068455134135061</v>
      </c>
      <c r="I13" s="18"/>
      <c r="J13" s="11" t="s">
        <v>12</v>
      </c>
      <c r="K13" s="10">
        <f t="shared" si="0"/>
        <v>0.35110393107162091</v>
      </c>
      <c r="L13" s="10">
        <f t="shared" si="0"/>
        <v>0.46068455134135061</v>
      </c>
    </row>
    <row r="14" spans="1:19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9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9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9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9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9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9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9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P133" s="16"/>
      <c r="Q133" s="16"/>
      <c r="R133" s="16"/>
      <c r="S133" s="16"/>
    </row>
    <row r="134" spans="1:19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P134" s="16"/>
      <c r="Q134" s="16"/>
      <c r="R134" s="16"/>
      <c r="S134" s="16"/>
    </row>
    <row r="135" spans="1:19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P135" s="16"/>
      <c r="Q135" s="16"/>
      <c r="R135" s="16"/>
      <c r="S135" s="16"/>
    </row>
    <row r="136" spans="1:19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16"/>
      <c r="Q136" s="16"/>
      <c r="R136" s="16"/>
      <c r="S136" s="16"/>
    </row>
    <row r="137" spans="1:19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P137" s="16"/>
      <c r="Q137" s="16"/>
      <c r="R137" s="16"/>
      <c r="S137" s="16"/>
    </row>
    <row r="138" spans="1:19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P138" s="16"/>
      <c r="Q138" s="16"/>
      <c r="R138" s="16"/>
      <c r="S138" s="16"/>
    </row>
    <row r="139" spans="1:19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P139" s="16"/>
      <c r="Q139" s="16"/>
      <c r="R139" s="16"/>
      <c r="S139" s="16"/>
    </row>
    <row r="140" spans="1:19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16"/>
      <c r="Q140" s="16"/>
      <c r="R140" s="16"/>
      <c r="S140" s="16"/>
    </row>
    <row r="141" spans="1:19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P141" s="16"/>
      <c r="Q141" s="16"/>
      <c r="R141" s="16"/>
      <c r="S141" s="16"/>
    </row>
    <row r="142" spans="1:19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P142" s="16"/>
      <c r="Q142" s="16"/>
      <c r="R142" s="16"/>
      <c r="S142" s="16"/>
    </row>
    <row r="143" spans="1:19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P143" s="16"/>
      <c r="Q143" s="16"/>
      <c r="R143" s="16"/>
      <c r="S143" s="16"/>
    </row>
    <row r="144" spans="1:19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P144" s="16"/>
      <c r="Q144" s="16"/>
      <c r="R144" s="16"/>
      <c r="S144" s="16"/>
    </row>
    <row r="145" spans="1:19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P145" s="16"/>
      <c r="Q145" s="16"/>
      <c r="R145" s="16"/>
      <c r="S145" s="16"/>
    </row>
    <row r="146" spans="1:19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P146" s="16"/>
      <c r="Q146" s="16"/>
      <c r="R146" s="16"/>
      <c r="S146" s="16"/>
    </row>
    <row r="147" spans="1:19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P147" s="16"/>
      <c r="Q147" s="16"/>
      <c r="R147" s="16"/>
      <c r="S147" s="16"/>
    </row>
    <row r="148" spans="1:19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16"/>
      <c r="Q148" s="16"/>
      <c r="R148" s="16"/>
      <c r="S148" s="16"/>
    </row>
    <row r="149" spans="1:19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P149" s="16"/>
      <c r="Q149" s="16"/>
      <c r="R149" s="16"/>
      <c r="S149" s="16"/>
    </row>
    <row r="150" spans="1:19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16"/>
      <c r="Q150" s="16"/>
      <c r="R150" s="16"/>
      <c r="S150" s="16"/>
    </row>
    <row r="151" spans="1:19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P151" s="16"/>
      <c r="Q151" s="16"/>
      <c r="R151" s="16"/>
      <c r="S151" s="16"/>
    </row>
    <row r="152" spans="1:19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P152" s="16"/>
      <c r="Q152" s="16"/>
      <c r="R152" s="16"/>
      <c r="S152" s="16"/>
    </row>
    <row r="153" spans="1:19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P153" s="16"/>
      <c r="Q153" s="16"/>
      <c r="R153" s="16"/>
      <c r="S153" s="16"/>
    </row>
    <row r="154" spans="1:19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P154" s="16"/>
      <c r="Q154" s="16"/>
      <c r="R154" s="16"/>
      <c r="S154" s="16"/>
    </row>
    <row r="155" spans="1:19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P155" s="16"/>
      <c r="Q155" s="16"/>
      <c r="R155" s="16"/>
      <c r="S155" s="16"/>
    </row>
    <row r="156" spans="1:19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P156" s="16"/>
      <c r="Q156" s="16"/>
      <c r="R156" s="16"/>
      <c r="S156" s="16"/>
    </row>
    <row r="157" spans="1:19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P157" s="16"/>
      <c r="Q157" s="16"/>
      <c r="R157" s="16"/>
      <c r="S157" s="16"/>
    </row>
    <row r="158" spans="1:19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P158" s="16"/>
      <c r="Q158" s="16"/>
      <c r="R158" s="16"/>
      <c r="S158" s="16"/>
    </row>
    <row r="159" spans="1:19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P159" s="16"/>
      <c r="Q159" s="16"/>
      <c r="R159" s="16"/>
      <c r="S159" s="16"/>
    </row>
    <row r="160" spans="1:19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P160" s="16"/>
      <c r="Q160" s="16"/>
      <c r="R160" s="16"/>
      <c r="S160" s="16"/>
    </row>
    <row r="161" spans="1:19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P161" s="16"/>
      <c r="Q161" s="16"/>
      <c r="R161" s="16"/>
      <c r="S161" s="16"/>
    </row>
    <row r="162" spans="1:19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16"/>
      <c r="Q162" s="16"/>
      <c r="R162" s="16"/>
      <c r="S162" s="16"/>
    </row>
    <row r="163" spans="1:19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P163" s="16"/>
      <c r="Q163" s="16"/>
      <c r="R163" s="16"/>
      <c r="S163" s="16"/>
    </row>
    <row r="164" spans="1:19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16"/>
      <c r="Q164" s="16"/>
      <c r="R164" s="16"/>
      <c r="S164" s="16"/>
    </row>
    <row r="165" spans="1:19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P165" s="16"/>
      <c r="Q165" s="16"/>
      <c r="R165" s="16"/>
      <c r="S165" s="16"/>
    </row>
    <row r="166" spans="1:19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P166" s="16"/>
      <c r="Q166" s="16"/>
      <c r="R166" s="16"/>
      <c r="S166" s="16"/>
    </row>
    <row r="167" spans="1:19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P167" s="16"/>
      <c r="Q167" s="16"/>
      <c r="R167" s="16"/>
      <c r="S167" s="16"/>
    </row>
    <row r="168" spans="1:19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P168" s="16"/>
      <c r="Q168" s="16"/>
      <c r="R168" s="16"/>
      <c r="S168" s="16"/>
    </row>
    <row r="169" spans="1:19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P169" s="16"/>
      <c r="Q169" s="16"/>
      <c r="R169" s="16"/>
      <c r="S169" s="16"/>
    </row>
    <row r="170" spans="1:19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P170" s="16"/>
      <c r="Q170" s="16"/>
      <c r="R170" s="16"/>
      <c r="S170" s="16"/>
    </row>
    <row r="171" spans="1:19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P171" s="16"/>
      <c r="Q171" s="16"/>
      <c r="R171" s="16"/>
      <c r="S171" s="16"/>
    </row>
    <row r="172" spans="1:19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P172" s="16"/>
      <c r="Q172" s="16"/>
      <c r="R172" s="16"/>
      <c r="S172" s="16"/>
    </row>
    <row r="173" spans="1:19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P173" s="16"/>
      <c r="Q173" s="16"/>
      <c r="R173" s="16"/>
      <c r="S173" s="16"/>
    </row>
    <row r="174" spans="1:19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P174" s="16"/>
      <c r="Q174" s="16"/>
      <c r="R174" s="16"/>
      <c r="S174" s="16"/>
    </row>
    <row r="175" spans="1:19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P175" s="16"/>
      <c r="Q175" s="16"/>
      <c r="R175" s="16"/>
      <c r="S175" s="16"/>
    </row>
    <row r="176" spans="1:19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16"/>
      <c r="Q176" s="16"/>
      <c r="R176" s="16"/>
      <c r="S176" s="16"/>
    </row>
    <row r="177" spans="1:19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P177" s="16"/>
      <c r="Q177" s="16"/>
      <c r="R177" s="16"/>
      <c r="S177" s="16"/>
    </row>
    <row r="178" spans="1:19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P178" s="16"/>
      <c r="Q178" s="16"/>
      <c r="R178" s="16"/>
      <c r="S178" s="16"/>
    </row>
    <row r="179" spans="1:19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P179" s="16"/>
      <c r="Q179" s="16"/>
      <c r="R179" s="16"/>
      <c r="S179" s="16"/>
    </row>
    <row r="180" spans="1:19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P180" s="16"/>
      <c r="Q180" s="16"/>
      <c r="R180" s="16"/>
      <c r="S180" s="16"/>
    </row>
    <row r="181" spans="1:19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P181" s="16"/>
      <c r="Q181" s="16"/>
      <c r="R181" s="16"/>
      <c r="S181" s="16"/>
    </row>
    <row r="182" spans="1:19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P182" s="16"/>
      <c r="Q182" s="16"/>
      <c r="R182" s="16"/>
      <c r="S182" s="16"/>
    </row>
    <row r="183" spans="1:19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P183" s="16"/>
      <c r="Q183" s="16"/>
      <c r="R183" s="16"/>
      <c r="S183" s="16"/>
    </row>
    <row r="184" spans="1:19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P184" s="16"/>
      <c r="Q184" s="16"/>
      <c r="R184" s="16"/>
      <c r="S184" s="16"/>
    </row>
    <row r="185" spans="1:19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P185" s="16"/>
      <c r="Q185" s="16"/>
      <c r="R185" s="16"/>
      <c r="S185" s="16"/>
    </row>
    <row r="186" spans="1:19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P186" s="16"/>
      <c r="Q186" s="16"/>
      <c r="R186" s="16"/>
      <c r="S186" s="16"/>
    </row>
    <row r="187" spans="1:19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16"/>
      <c r="Q187" s="16"/>
      <c r="R187" s="16"/>
      <c r="S187" s="16"/>
    </row>
    <row r="188" spans="1:19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P188" s="16"/>
      <c r="Q188" s="16"/>
      <c r="R188" s="16"/>
      <c r="S188" s="16"/>
    </row>
    <row r="189" spans="1:19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P189" s="16"/>
      <c r="Q189" s="16"/>
      <c r="R189" s="16"/>
      <c r="S189" s="16"/>
    </row>
    <row r="190" spans="1:19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16"/>
      <c r="Q190" s="16"/>
      <c r="R190" s="16"/>
      <c r="S190" s="16"/>
    </row>
    <row r="191" spans="1:19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P191" s="16"/>
      <c r="Q191" s="16"/>
      <c r="R191" s="16"/>
      <c r="S191" s="16"/>
    </row>
    <row r="192" spans="1:19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P192" s="16"/>
      <c r="Q192" s="16"/>
      <c r="R192" s="16"/>
      <c r="S192" s="16"/>
    </row>
    <row r="193" spans="1:19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P193" s="16"/>
      <c r="Q193" s="16"/>
      <c r="R193" s="16"/>
      <c r="S193" s="16"/>
    </row>
    <row r="194" spans="1:19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P194" s="16"/>
      <c r="Q194" s="16"/>
      <c r="R194" s="16"/>
      <c r="S194" s="16"/>
    </row>
    <row r="195" spans="1:19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16"/>
      <c r="Q195" s="16"/>
      <c r="R195" s="16"/>
      <c r="S195" s="16"/>
    </row>
    <row r="196" spans="1:19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P196" s="16"/>
      <c r="Q196" s="16"/>
      <c r="R196" s="16"/>
      <c r="S196" s="16"/>
    </row>
    <row r="197" spans="1:19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P197" s="16"/>
      <c r="Q197" s="16"/>
      <c r="R197" s="16"/>
      <c r="S197" s="16"/>
    </row>
    <row r="198" spans="1:19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P198" s="16"/>
      <c r="Q198" s="16"/>
      <c r="R198" s="16"/>
      <c r="S198" s="16"/>
    </row>
    <row r="199" spans="1:19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P199" s="16"/>
      <c r="Q199" s="16"/>
      <c r="R199" s="16"/>
      <c r="S199" s="16"/>
    </row>
    <row r="200" spans="1:19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P200" s="16"/>
      <c r="Q200" s="16"/>
      <c r="R200" s="16"/>
      <c r="S200" s="16"/>
    </row>
    <row r="201" spans="1:19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P201" s="16"/>
      <c r="Q201" s="16"/>
      <c r="R201" s="16"/>
      <c r="S201" s="16"/>
    </row>
    <row r="202" spans="1:19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P202" s="16"/>
      <c r="Q202" s="16"/>
      <c r="R202" s="16"/>
      <c r="S202" s="16"/>
    </row>
    <row r="203" spans="1:19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P203" s="16"/>
      <c r="Q203" s="16"/>
      <c r="R203" s="16"/>
      <c r="S203" s="16"/>
    </row>
    <row r="204" spans="1:19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16"/>
      <c r="Q204" s="16"/>
      <c r="R204" s="16"/>
      <c r="S204" s="16"/>
    </row>
    <row r="205" spans="1:19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P205" s="16"/>
      <c r="Q205" s="16"/>
      <c r="R205" s="16"/>
      <c r="S205" s="16"/>
    </row>
    <row r="206" spans="1:19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P206" s="16"/>
      <c r="Q206" s="16"/>
      <c r="R206" s="16"/>
      <c r="S206" s="16"/>
    </row>
    <row r="207" spans="1:19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P207" s="16"/>
      <c r="Q207" s="16"/>
      <c r="R207" s="16"/>
      <c r="S207" s="16"/>
    </row>
    <row r="208" spans="1:19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P208" s="16"/>
      <c r="Q208" s="16"/>
      <c r="R208" s="16"/>
      <c r="S208" s="16"/>
    </row>
    <row r="209" spans="1:19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16"/>
      <c r="Q209" s="16"/>
      <c r="R209" s="16"/>
      <c r="S209" s="16"/>
    </row>
    <row r="210" spans="1:19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P210" s="16"/>
      <c r="Q210" s="16"/>
      <c r="R210" s="16"/>
      <c r="S210" s="16"/>
    </row>
    <row r="211" spans="1:19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P211" s="16"/>
      <c r="Q211" s="16"/>
      <c r="R211" s="16"/>
      <c r="S211" s="16"/>
    </row>
    <row r="212" spans="1:19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P212" s="16"/>
      <c r="Q212" s="16"/>
      <c r="R212" s="16"/>
      <c r="S212" s="16"/>
    </row>
    <row r="213" spans="1:19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P213" s="16"/>
      <c r="Q213" s="16"/>
      <c r="R213" s="16"/>
      <c r="S213" s="16"/>
    </row>
    <row r="214" spans="1:19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P214" s="16"/>
      <c r="Q214" s="16"/>
      <c r="R214" s="16"/>
      <c r="S214" s="16"/>
    </row>
    <row r="215" spans="1:19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P215" s="16"/>
      <c r="Q215" s="16"/>
      <c r="R215" s="16"/>
      <c r="S215" s="16"/>
    </row>
    <row r="216" spans="1:19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P216" s="16"/>
      <c r="Q216" s="16"/>
      <c r="R216" s="16"/>
      <c r="S216" s="16"/>
    </row>
    <row r="217" spans="1:19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P217" s="16"/>
      <c r="Q217" s="16"/>
      <c r="R217" s="16"/>
      <c r="S217" s="16"/>
    </row>
    <row r="218" spans="1:19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P218" s="16"/>
      <c r="Q218" s="16"/>
      <c r="R218" s="16"/>
      <c r="S218" s="16"/>
    </row>
    <row r="219" spans="1:19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P219" s="16"/>
      <c r="Q219" s="16"/>
      <c r="R219" s="16"/>
      <c r="S219" s="16"/>
    </row>
    <row r="220" spans="1:19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P220" s="16"/>
      <c r="Q220" s="16"/>
      <c r="R220" s="16"/>
      <c r="S220" s="16"/>
    </row>
    <row r="221" spans="1:19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P221" s="16"/>
      <c r="Q221" s="16"/>
      <c r="R221" s="16"/>
      <c r="S221" s="16"/>
    </row>
    <row r="222" spans="1:19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P222" s="16"/>
      <c r="Q222" s="16"/>
      <c r="R222" s="16"/>
      <c r="S222" s="16"/>
    </row>
    <row r="223" spans="1:19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16"/>
      <c r="Q223" s="16"/>
      <c r="R223" s="16"/>
      <c r="S223" s="16"/>
    </row>
    <row r="224" spans="1:19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P224" s="16"/>
      <c r="Q224" s="16"/>
      <c r="R224" s="16"/>
      <c r="S224" s="16"/>
    </row>
    <row r="225" spans="1:19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P225" s="16"/>
      <c r="Q225" s="16"/>
      <c r="R225" s="16"/>
      <c r="S225" s="16"/>
    </row>
    <row r="226" spans="1:19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P226" s="16"/>
      <c r="Q226" s="16"/>
      <c r="R226" s="16"/>
      <c r="S226" s="16"/>
    </row>
    <row r="227" spans="1:19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P227" s="16"/>
      <c r="Q227" s="16"/>
      <c r="R227" s="16"/>
      <c r="S227" s="16"/>
    </row>
    <row r="228" spans="1:19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P228" s="16"/>
      <c r="Q228" s="16"/>
      <c r="R228" s="16"/>
      <c r="S228" s="16"/>
    </row>
    <row r="229" spans="1:19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P229" s="16"/>
      <c r="Q229" s="16"/>
      <c r="R229" s="16"/>
      <c r="S229" s="16"/>
    </row>
    <row r="230" spans="1:19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P230" s="16"/>
      <c r="Q230" s="16"/>
      <c r="R230" s="16"/>
      <c r="S230" s="16"/>
    </row>
    <row r="231" spans="1:19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P231" s="16"/>
      <c r="Q231" s="16"/>
      <c r="R231" s="16"/>
      <c r="S231" s="16"/>
    </row>
    <row r="232" spans="1:19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P232" s="16"/>
      <c r="Q232" s="16"/>
      <c r="R232" s="16"/>
      <c r="S232" s="16"/>
    </row>
    <row r="233" spans="1:19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P233" s="16"/>
      <c r="Q233" s="16"/>
      <c r="R233" s="16"/>
      <c r="S233" s="16"/>
    </row>
    <row r="234" spans="1:19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P234" s="16"/>
      <c r="Q234" s="16"/>
      <c r="R234" s="16"/>
      <c r="S234" s="16"/>
    </row>
    <row r="235" spans="1:19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P235" s="16"/>
      <c r="Q235" s="16"/>
      <c r="R235" s="16"/>
      <c r="S235" s="16"/>
    </row>
    <row r="236" spans="1:19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P236" s="16"/>
      <c r="Q236" s="16"/>
      <c r="R236" s="16"/>
      <c r="S236" s="16"/>
    </row>
    <row r="237" spans="1:19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16"/>
      <c r="Q237" s="16"/>
      <c r="R237" s="16"/>
      <c r="S237" s="16"/>
    </row>
    <row r="238" spans="1:19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P238" s="16"/>
      <c r="Q238" s="16"/>
      <c r="R238" s="16"/>
      <c r="S238" s="16"/>
    </row>
    <row r="239" spans="1:19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P239" s="16"/>
      <c r="Q239" s="16"/>
      <c r="R239" s="16"/>
      <c r="S239" s="16"/>
    </row>
    <row r="240" spans="1:19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P240" s="16"/>
      <c r="Q240" s="16"/>
      <c r="R240" s="16"/>
      <c r="S240" s="16"/>
    </row>
    <row r="241" spans="1:19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P241" s="16"/>
      <c r="Q241" s="16"/>
      <c r="R241" s="16"/>
      <c r="S241" s="16"/>
    </row>
    <row r="242" spans="1:19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P242" s="16"/>
      <c r="Q242" s="16"/>
      <c r="R242" s="16"/>
      <c r="S242" s="16"/>
    </row>
    <row r="243" spans="1:19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P243" s="16"/>
      <c r="Q243" s="16"/>
      <c r="R243" s="16"/>
      <c r="S243" s="16"/>
    </row>
    <row r="244" spans="1:19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P244" s="16"/>
      <c r="Q244" s="16"/>
      <c r="R244" s="16"/>
      <c r="S244" s="16"/>
    </row>
    <row r="245" spans="1:19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P245" s="16"/>
      <c r="Q245" s="16"/>
      <c r="R245" s="16"/>
      <c r="S245" s="16"/>
    </row>
    <row r="246" spans="1:19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P246" s="16"/>
      <c r="Q246" s="16"/>
      <c r="R246" s="16"/>
      <c r="S246" s="16"/>
    </row>
    <row r="247" spans="1:19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P247" s="16"/>
      <c r="Q247" s="16"/>
      <c r="R247" s="16"/>
      <c r="S247" s="16"/>
    </row>
    <row r="248" spans="1:19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P248" s="16"/>
      <c r="Q248" s="16"/>
      <c r="R248" s="16"/>
      <c r="S248" s="16"/>
    </row>
    <row r="249" spans="1:19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P249" s="16"/>
      <c r="Q249" s="16"/>
      <c r="R249" s="16"/>
      <c r="S249" s="16"/>
    </row>
    <row r="250" spans="1:19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P250" s="16"/>
      <c r="Q250" s="16"/>
      <c r="R250" s="16"/>
      <c r="S250" s="16"/>
    </row>
    <row r="251" spans="1:19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16"/>
      <c r="Q251" s="16"/>
      <c r="R251" s="16"/>
      <c r="S251" s="16"/>
    </row>
    <row r="252" spans="1:19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P252" s="16"/>
      <c r="Q252" s="16"/>
      <c r="R252" s="16"/>
      <c r="S252" s="16"/>
    </row>
    <row r="253" spans="1:19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P253" s="16"/>
      <c r="Q253" s="16"/>
      <c r="R253" s="16"/>
      <c r="S253" s="16"/>
    </row>
    <row r="254" spans="1:19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P254" s="16"/>
      <c r="Q254" s="16"/>
      <c r="R254" s="16"/>
      <c r="S254" s="16"/>
    </row>
    <row r="255" spans="1:19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P255" s="16"/>
      <c r="Q255" s="16"/>
      <c r="R255" s="16"/>
      <c r="S255" s="16"/>
    </row>
    <row r="256" spans="1:19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P256" s="16"/>
      <c r="Q256" s="16"/>
      <c r="R256" s="16"/>
      <c r="S256" s="16"/>
    </row>
    <row r="257" spans="1:19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P257" s="16"/>
      <c r="Q257" s="16"/>
      <c r="R257" s="16"/>
      <c r="S257" s="16"/>
    </row>
    <row r="258" spans="1:19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P258" s="16"/>
      <c r="Q258" s="16"/>
      <c r="R258" s="16"/>
      <c r="S258" s="16"/>
    </row>
    <row r="259" spans="1:19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P259" s="16"/>
      <c r="Q259" s="16"/>
      <c r="R259" s="16"/>
      <c r="S259" s="16"/>
    </row>
    <row r="260" spans="1:19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P260" s="16"/>
      <c r="Q260" s="16"/>
      <c r="R260" s="16"/>
      <c r="S260" s="16"/>
    </row>
    <row r="261" spans="1:19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P261" s="16"/>
      <c r="Q261" s="16"/>
      <c r="R261" s="16"/>
      <c r="S261" s="16"/>
    </row>
    <row r="262" spans="1:19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1:19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1:19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1:19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1:19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1:19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1:19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1:19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1:19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1:19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1:19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2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1:12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2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1:12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1:12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1:12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1:12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2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1:12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1:12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1:12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1:12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1:12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1:12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1:12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1:12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1:12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1:12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1:12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1:12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1:12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2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1:12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2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1:12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1:12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1:12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1:12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1:12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1:12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1:12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1:12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1:12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1:12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1:12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1:12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1:12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1:12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1:12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1:12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1:12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2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1:12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2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1:12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1:12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1:12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1:12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1:12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1:12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1:12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1:12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1:12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1:12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1:12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1:12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1:12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1:12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1:12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1:12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1:12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1:12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1:12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2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1:12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2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1:12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1:12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1:12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1:12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1:12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1:12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1:12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1:12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1:12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1:12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1:12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1:12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1:12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1:12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1:12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1:12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1:12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1:12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1:12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1:12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2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1:12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2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1:12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1:12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1:12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1:12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1:12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1:12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1:12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1:12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1:12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1:12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1:12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1:12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1:12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1:12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1:12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1:12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1:12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1:12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1:12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1:12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1:12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1:12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1:12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1:12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1:12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1:12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1:12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1:12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1:12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1:12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1:12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1:12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1:12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1:12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1:12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1:12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1:12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1:12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1:12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1:12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1:12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1:12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1:12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1:12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1:12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1:12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1:12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1:12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1:12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1:12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1:12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1:12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1:12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1:12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1:12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1:12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1:12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1:12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1:12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1:12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1:12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1:12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1:12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</sheetData>
  <mergeCells count="14">
    <mergeCell ref="P1:Q1"/>
    <mergeCell ref="R1:S1"/>
    <mergeCell ref="A2:A3"/>
    <mergeCell ref="I2:I3"/>
    <mergeCell ref="A4:A5"/>
    <mergeCell ref="I4:I5"/>
    <mergeCell ref="A12:A13"/>
    <mergeCell ref="I12:I13"/>
    <mergeCell ref="A6:A7"/>
    <mergeCell ref="I6:I7"/>
    <mergeCell ref="A8:A9"/>
    <mergeCell ref="I8:I9"/>
    <mergeCell ref="A10:A11"/>
    <mergeCell ref="I10:I1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4"/>
  <sheetViews>
    <sheetView topLeftCell="H26" workbookViewId="0">
      <selection activeCell="AC37" sqref="AC37"/>
    </sheetView>
  </sheetViews>
  <sheetFormatPr baseColWidth="10" defaultRowHeight="15" x14ac:dyDescent="0.15"/>
  <cols>
    <col min="1" max="1" width="10.83203125" style="11"/>
    <col min="2" max="2" width="11.1640625" style="11" customWidth="1"/>
    <col min="3" max="4" width="10.83203125" style="11"/>
    <col min="5" max="8" width="13.1640625" style="10" customWidth="1"/>
    <col min="9" max="10" width="10.83203125" style="11"/>
    <col min="11" max="12" width="13.1640625" style="10" customWidth="1"/>
    <col min="15" max="15" width="10.83203125" style="11" customWidth="1"/>
    <col min="16" max="19" width="11.83203125" style="15" customWidth="1"/>
  </cols>
  <sheetData>
    <row r="1" spans="1:19" x14ac:dyDescent="0.15">
      <c r="A1" s="11" t="s">
        <v>13</v>
      </c>
      <c r="B1" s="11" t="s">
        <v>9</v>
      </c>
      <c r="C1" s="11" t="str">
        <f>[42]PARS_nsy_stat!B1</f>
        <v>AT_GC</v>
      </c>
      <c r="D1" s="11" t="str">
        <f>[42]PARS_nsy_stat!C1</f>
        <v>GC_AT</v>
      </c>
      <c r="E1" s="10" t="s">
        <v>35</v>
      </c>
      <c r="F1" s="10" t="s">
        <v>34</v>
      </c>
      <c r="I1" s="11" t="s">
        <v>13</v>
      </c>
      <c r="J1" s="11" t="s">
        <v>9</v>
      </c>
      <c r="K1" s="10" t="s">
        <v>33</v>
      </c>
      <c r="L1" s="10" t="s">
        <v>34</v>
      </c>
      <c r="P1" s="21" t="s">
        <v>56</v>
      </c>
      <c r="Q1" s="21"/>
      <c r="R1" s="21" t="s">
        <v>57</v>
      </c>
      <c r="S1" s="21"/>
    </row>
    <row r="2" spans="1:19" x14ac:dyDescent="0.15">
      <c r="A2" s="18">
        <v>1</v>
      </c>
      <c r="B2" s="11" t="s">
        <v>11</v>
      </c>
      <c r="C2" s="11">
        <f>[42]PARS_nsy_stat!B2</f>
        <v>993</v>
      </c>
      <c r="D2" s="11">
        <f>[42]PARS_nsy_stat!C2</f>
        <v>1919</v>
      </c>
      <c r="E2" s="10">
        <f>C2/(C2+C3)</f>
        <v>0.52567496029645311</v>
      </c>
      <c r="F2" s="10">
        <f>D2/(D2+D3)</f>
        <v>0.66957431960921143</v>
      </c>
      <c r="I2" s="18">
        <v>1</v>
      </c>
      <c r="J2" s="11" t="s">
        <v>36</v>
      </c>
      <c r="K2" s="10">
        <f t="shared" ref="K2:L13" si="0">E2</f>
        <v>0.52567496029645311</v>
      </c>
      <c r="L2" s="10">
        <f t="shared" si="0"/>
        <v>0.66957431960921143</v>
      </c>
      <c r="O2" s="11" t="s">
        <v>13</v>
      </c>
      <c r="P2" s="15" t="s">
        <v>36</v>
      </c>
      <c r="Q2" s="15" t="s">
        <v>53</v>
      </c>
      <c r="R2" s="15" t="s">
        <v>36</v>
      </c>
      <c r="S2" s="15" t="s">
        <v>53</v>
      </c>
    </row>
    <row r="3" spans="1:19" x14ac:dyDescent="0.15">
      <c r="A3" s="18"/>
      <c r="B3" s="11" t="s">
        <v>12</v>
      </c>
      <c r="C3" s="11">
        <f>[42]PARS_nsy_stat!B3</f>
        <v>896</v>
      </c>
      <c r="D3" s="11">
        <f>[42]PARS_nsy_stat!C3</f>
        <v>947</v>
      </c>
      <c r="E3" s="10">
        <f>C3/(C2+C3)</f>
        <v>0.47432503970354684</v>
      </c>
      <c r="F3" s="10">
        <f>D3/(D2+D3)</f>
        <v>0.33042568039078857</v>
      </c>
      <c r="I3" s="18"/>
      <c r="J3" s="11" t="s">
        <v>12</v>
      </c>
      <c r="K3" s="10">
        <f t="shared" si="0"/>
        <v>0.47432503970354684</v>
      </c>
      <c r="L3" s="10">
        <f t="shared" si="0"/>
        <v>0.33042568039078857</v>
      </c>
      <c r="O3" s="11">
        <v>1</v>
      </c>
      <c r="P3" s="15">
        <f ca="1">INDIRECT("K"&amp;ROW(K1)*2)</f>
        <v>0.52567496029645311</v>
      </c>
      <c r="Q3" s="15">
        <f ca="1">INDIRECT("K"&amp;ROW(J1)*2+1)</f>
        <v>0.47432503970354684</v>
      </c>
      <c r="R3" s="15">
        <f ca="1">INDIRECT("l"&amp;ROW(L1)*2)</f>
        <v>0.66957431960921143</v>
      </c>
      <c r="S3" s="15">
        <f ca="1">INDIRECT("l"&amp;ROW(L1)*2+1)</f>
        <v>0.33042568039078857</v>
      </c>
    </row>
    <row r="4" spans="1:19" x14ac:dyDescent="0.15">
      <c r="A4" s="18">
        <v>2</v>
      </c>
      <c r="B4" s="11" t="s">
        <v>11</v>
      </c>
      <c r="C4" s="11">
        <f>[42]PARS_nsy_stat!B4</f>
        <v>480</v>
      </c>
      <c r="D4" s="11">
        <f>[42]PARS_nsy_stat!C4</f>
        <v>681</v>
      </c>
      <c r="E4" s="10">
        <f>C4/(C4+C5)</f>
        <v>0.56872037914691942</v>
      </c>
      <c r="F4" s="10">
        <f>D4/(D4+D5)</f>
        <v>0.62764976958525343</v>
      </c>
      <c r="I4" s="18">
        <v>2</v>
      </c>
      <c r="J4" s="11" t="s">
        <v>11</v>
      </c>
      <c r="K4" s="10">
        <f t="shared" si="0"/>
        <v>0.56872037914691942</v>
      </c>
      <c r="L4" s="10">
        <f t="shared" si="0"/>
        <v>0.62764976958525343</v>
      </c>
      <c r="O4" s="11">
        <v>2</v>
      </c>
      <c r="P4" s="15">
        <f ca="1">INDIRECT("K"&amp;ROW(K2)*2)</f>
        <v>0.56872037914691942</v>
      </c>
      <c r="Q4" s="15">
        <f ca="1">INDIRECT("K"&amp;ROW(J2)*2+1)</f>
        <v>0.43127962085308058</v>
      </c>
      <c r="R4" s="15">
        <f t="shared" ref="R4:R8" ca="1" si="1">INDIRECT("l"&amp;ROW(L2)*2)</f>
        <v>0.62764976958525343</v>
      </c>
      <c r="S4" s="15">
        <f t="shared" ref="S4:S8" ca="1" si="2">INDIRECT("l"&amp;ROW(L2)*2+1)</f>
        <v>0.37235023041474652</v>
      </c>
    </row>
    <row r="5" spans="1:19" x14ac:dyDescent="0.15">
      <c r="A5" s="18"/>
      <c r="B5" s="11" t="s">
        <v>12</v>
      </c>
      <c r="C5" s="11">
        <f>[42]PARS_nsy_stat!B5</f>
        <v>364</v>
      </c>
      <c r="D5" s="11">
        <f>[42]PARS_nsy_stat!C5</f>
        <v>404</v>
      </c>
      <c r="E5" s="10">
        <f>C5/(C4+C5)</f>
        <v>0.43127962085308058</v>
      </c>
      <c r="F5" s="10">
        <f>D5/(D4+D5)</f>
        <v>0.37235023041474652</v>
      </c>
      <c r="I5" s="18"/>
      <c r="J5" s="11" t="s">
        <v>12</v>
      </c>
      <c r="K5" s="10">
        <f t="shared" si="0"/>
        <v>0.43127962085308058</v>
      </c>
      <c r="L5" s="10">
        <f t="shared" si="0"/>
        <v>0.37235023041474652</v>
      </c>
      <c r="O5" s="11">
        <v>3</v>
      </c>
      <c r="P5" s="15">
        <f ca="1">INDIRECT("K"&amp;ROW(K3)*2)</f>
        <v>0.65714285714285714</v>
      </c>
      <c r="Q5" s="15">
        <f t="shared" ref="Q5:Q8" ca="1" si="3">INDIRECT("K"&amp;ROW(J3)*2+1)</f>
        <v>0.34285714285714286</v>
      </c>
      <c r="R5" s="15">
        <f t="shared" ca="1" si="1"/>
        <v>0.58441558441558439</v>
      </c>
      <c r="S5" s="15">
        <f t="shared" ca="1" si="2"/>
        <v>0.41558441558441561</v>
      </c>
    </row>
    <row r="6" spans="1:19" x14ac:dyDescent="0.15">
      <c r="A6" s="18">
        <v>3</v>
      </c>
      <c r="B6" s="11" t="s">
        <v>11</v>
      </c>
      <c r="C6" s="11">
        <f>[42]PARS_nsy_stat!B6</f>
        <v>115</v>
      </c>
      <c r="D6" s="11">
        <f>[42]PARS_nsy_stat!C6</f>
        <v>90</v>
      </c>
      <c r="E6" s="10">
        <f>C6/(C6+C7)</f>
        <v>0.65714285714285714</v>
      </c>
      <c r="F6" s="10">
        <f>D6/(D6+D7)</f>
        <v>0.58441558441558439</v>
      </c>
      <c r="I6" s="18">
        <v>3</v>
      </c>
      <c r="J6" s="11" t="s">
        <v>11</v>
      </c>
      <c r="K6" s="10">
        <f t="shared" si="0"/>
        <v>0.65714285714285714</v>
      </c>
      <c r="L6" s="10">
        <f t="shared" si="0"/>
        <v>0.58441558441558439</v>
      </c>
      <c r="O6" s="11">
        <v>4</v>
      </c>
      <c r="P6" s="15">
        <f t="shared" ref="P6:P8" ca="1" si="4">INDIRECT("K"&amp;ROW(K4)*2)</f>
        <v>0.51401869158878499</v>
      </c>
      <c r="Q6" s="15">
        <f t="shared" ca="1" si="3"/>
        <v>0.48598130841121495</v>
      </c>
      <c r="R6" s="15">
        <f t="shared" ca="1" si="1"/>
        <v>0.59259259259259256</v>
      </c>
      <c r="S6" s="15">
        <f t="shared" ca="1" si="2"/>
        <v>0.40740740740740738</v>
      </c>
    </row>
    <row r="7" spans="1:19" x14ac:dyDescent="0.15">
      <c r="A7" s="18"/>
      <c r="B7" s="11" t="s">
        <v>12</v>
      </c>
      <c r="C7" s="11">
        <f>[42]PARS_nsy_stat!B7</f>
        <v>60</v>
      </c>
      <c r="D7" s="11">
        <f>[42]PARS_nsy_stat!C7</f>
        <v>64</v>
      </c>
      <c r="E7" s="10">
        <f>C7/(C6+C7)</f>
        <v>0.34285714285714286</v>
      </c>
      <c r="F7" s="10">
        <f>D7/(D6+D7)</f>
        <v>0.41558441558441561</v>
      </c>
      <c r="I7" s="18"/>
      <c r="J7" s="11" t="s">
        <v>12</v>
      </c>
      <c r="K7" s="10">
        <f t="shared" si="0"/>
        <v>0.34285714285714286</v>
      </c>
      <c r="L7" s="10">
        <f t="shared" si="0"/>
        <v>0.41558441558441561</v>
      </c>
      <c r="O7" s="11">
        <v>5</v>
      </c>
      <c r="P7" s="15">
        <f t="shared" ca="1" si="4"/>
        <v>0.59920634920634919</v>
      </c>
      <c r="Q7" s="15">
        <f t="shared" ca="1" si="3"/>
        <v>0.40079365079365081</v>
      </c>
      <c r="R7" s="15">
        <f t="shared" ca="1" si="1"/>
        <v>0.5859872611464968</v>
      </c>
      <c r="S7" s="15">
        <f t="shared" ca="1" si="2"/>
        <v>0.4140127388535032</v>
      </c>
    </row>
    <row r="8" spans="1:19" x14ac:dyDescent="0.15">
      <c r="A8" s="18">
        <v>4</v>
      </c>
      <c r="B8" s="11" t="s">
        <v>11</v>
      </c>
      <c r="C8" s="11">
        <f>[42]PARS_nsy_stat!B8</f>
        <v>55</v>
      </c>
      <c r="D8" s="11">
        <f>[42]PARS_nsy_stat!C8</f>
        <v>64</v>
      </c>
      <c r="E8" s="10">
        <f>C8/(C8+C9)</f>
        <v>0.51401869158878499</v>
      </c>
      <c r="F8" s="10">
        <f>D8/(D8+D9)</f>
        <v>0.59259259259259256</v>
      </c>
      <c r="I8" s="18">
        <v>4</v>
      </c>
      <c r="J8" s="11" t="s">
        <v>11</v>
      </c>
      <c r="K8" s="10">
        <f t="shared" si="0"/>
        <v>0.51401869158878499</v>
      </c>
      <c r="L8" s="10">
        <f t="shared" si="0"/>
        <v>0.59259259259259256</v>
      </c>
      <c r="O8" s="11">
        <v>6</v>
      </c>
      <c r="P8" s="15">
        <f t="shared" ca="1" si="4"/>
        <v>0.67586206896551726</v>
      </c>
      <c r="Q8" s="15">
        <f t="shared" ca="1" si="3"/>
        <v>0.32413793103448274</v>
      </c>
      <c r="R8" s="15">
        <f t="shared" ca="1" si="1"/>
        <v>0.52127659574468088</v>
      </c>
      <c r="S8" s="15">
        <f t="shared" ca="1" si="2"/>
        <v>0.47872340425531917</v>
      </c>
    </row>
    <row r="9" spans="1:19" x14ac:dyDescent="0.15">
      <c r="A9" s="18"/>
      <c r="B9" s="11" t="s">
        <v>12</v>
      </c>
      <c r="C9" s="11">
        <f>[42]PARS_nsy_stat!B9</f>
        <v>52</v>
      </c>
      <c r="D9" s="11">
        <f>[42]PARS_nsy_stat!C9</f>
        <v>44</v>
      </c>
      <c r="E9" s="10">
        <f>C9/(C8+C9)</f>
        <v>0.48598130841121495</v>
      </c>
      <c r="F9" s="10">
        <f>D9/(D8+D9)</f>
        <v>0.40740740740740738</v>
      </c>
      <c r="I9" s="18"/>
      <c r="J9" s="11" t="s">
        <v>12</v>
      </c>
      <c r="K9" s="10">
        <f t="shared" si="0"/>
        <v>0.48598130841121495</v>
      </c>
      <c r="L9" s="10">
        <f t="shared" si="0"/>
        <v>0.40740740740740738</v>
      </c>
    </row>
    <row r="10" spans="1:19" x14ac:dyDescent="0.15">
      <c r="A10" s="18">
        <v>5</v>
      </c>
      <c r="B10" s="11" t="s">
        <v>11</v>
      </c>
      <c r="C10" s="11">
        <f>[42]PARS_nsy_stat!B10</f>
        <v>151</v>
      </c>
      <c r="D10" s="11">
        <f>[42]PARS_nsy_stat!C10</f>
        <v>92</v>
      </c>
      <c r="E10" s="10">
        <f>C10/(C10+C11)</f>
        <v>0.59920634920634919</v>
      </c>
      <c r="F10" s="10">
        <f>D10/(D10+D11)</f>
        <v>0.5859872611464968</v>
      </c>
      <c r="I10" s="18">
        <v>5</v>
      </c>
      <c r="J10" s="11" t="s">
        <v>11</v>
      </c>
      <c r="K10" s="10">
        <f t="shared" si="0"/>
        <v>0.59920634920634919</v>
      </c>
      <c r="L10" s="10">
        <f t="shared" si="0"/>
        <v>0.5859872611464968</v>
      </c>
    </row>
    <row r="11" spans="1:19" x14ac:dyDescent="0.15">
      <c r="A11" s="18"/>
      <c r="B11" s="11" t="s">
        <v>12</v>
      </c>
      <c r="C11" s="11">
        <f>[42]PARS_nsy_stat!B11</f>
        <v>101</v>
      </c>
      <c r="D11" s="11">
        <f>[42]PARS_nsy_stat!C11</f>
        <v>65</v>
      </c>
      <c r="E11" s="10">
        <f>C11/(C10+C11)</f>
        <v>0.40079365079365081</v>
      </c>
      <c r="F11" s="10">
        <f>D11/(D10+D11)</f>
        <v>0.4140127388535032</v>
      </c>
      <c r="I11" s="18"/>
      <c r="J11" s="11" t="s">
        <v>12</v>
      </c>
      <c r="K11" s="10">
        <f t="shared" si="0"/>
        <v>0.40079365079365081</v>
      </c>
      <c r="L11" s="10">
        <f t="shared" si="0"/>
        <v>0.4140127388535032</v>
      </c>
    </row>
    <row r="12" spans="1:19" x14ac:dyDescent="0.15">
      <c r="A12" s="18">
        <v>6</v>
      </c>
      <c r="B12" s="11" t="s">
        <v>11</v>
      </c>
      <c r="C12" s="11">
        <f>[42]PARS_nsy_stat!B12</f>
        <v>196</v>
      </c>
      <c r="D12" s="11">
        <f>[42]PARS_nsy_stat!C12</f>
        <v>98</v>
      </c>
      <c r="E12" s="10">
        <f t="shared" ref="E12:F12" si="5">C12/(C12+C13)</f>
        <v>0.67586206896551726</v>
      </c>
      <c r="F12" s="10">
        <f t="shared" si="5"/>
        <v>0.52127659574468088</v>
      </c>
      <c r="I12" s="18">
        <v>6</v>
      </c>
      <c r="J12" s="11" t="s">
        <v>11</v>
      </c>
      <c r="K12" s="10">
        <f t="shared" si="0"/>
        <v>0.67586206896551726</v>
      </c>
      <c r="L12" s="10">
        <f t="shared" si="0"/>
        <v>0.52127659574468088</v>
      </c>
    </row>
    <row r="13" spans="1:19" x14ac:dyDescent="0.15">
      <c r="A13" s="18"/>
      <c r="B13" s="11" t="s">
        <v>12</v>
      </c>
      <c r="C13" s="11">
        <f>[42]PARS_nsy_stat!B13</f>
        <v>94</v>
      </c>
      <c r="D13" s="11">
        <f>[42]PARS_nsy_stat!C13</f>
        <v>90</v>
      </c>
      <c r="E13" s="10">
        <f t="shared" ref="E13:F13" si="6">C13/(C12+C13)</f>
        <v>0.32413793103448274</v>
      </c>
      <c r="F13" s="10">
        <f t="shared" si="6"/>
        <v>0.47872340425531917</v>
      </c>
      <c r="I13" s="18"/>
      <c r="J13" s="11" t="s">
        <v>12</v>
      </c>
      <c r="K13" s="10">
        <f t="shared" si="0"/>
        <v>0.32413793103448274</v>
      </c>
      <c r="L13" s="10">
        <f t="shared" si="0"/>
        <v>0.47872340425531917</v>
      </c>
    </row>
    <row r="14" spans="1:19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9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9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9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9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9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9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9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P133" s="16"/>
      <c r="Q133" s="16"/>
      <c r="R133" s="16"/>
      <c r="S133" s="16"/>
    </row>
    <row r="134" spans="1:19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P134" s="16"/>
      <c r="Q134" s="16"/>
      <c r="R134" s="16"/>
      <c r="S134" s="16"/>
    </row>
    <row r="135" spans="1:19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P135" s="16"/>
      <c r="Q135" s="16"/>
      <c r="R135" s="16"/>
      <c r="S135" s="16"/>
    </row>
    <row r="136" spans="1:19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16"/>
      <c r="Q136" s="16"/>
      <c r="R136" s="16"/>
      <c r="S136" s="16"/>
    </row>
    <row r="137" spans="1:19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P137" s="16"/>
      <c r="Q137" s="16"/>
      <c r="R137" s="16"/>
      <c r="S137" s="16"/>
    </row>
    <row r="138" spans="1:19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P138" s="16"/>
      <c r="Q138" s="16"/>
      <c r="R138" s="16"/>
      <c r="S138" s="16"/>
    </row>
    <row r="139" spans="1:19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P139" s="16"/>
      <c r="Q139" s="16"/>
      <c r="R139" s="16"/>
      <c r="S139" s="16"/>
    </row>
    <row r="140" spans="1:19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16"/>
      <c r="Q140" s="16"/>
      <c r="R140" s="16"/>
      <c r="S140" s="16"/>
    </row>
    <row r="141" spans="1:19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P141" s="16"/>
      <c r="Q141" s="16"/>
      <c r="R141" s="16"/>
      <c r="S141" s="16"/>
    </row>
    <row r="142" spans="1:19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P142" s="16"/>
      <c r="Q142" s="16"/>
      <c r="R142" s="16"/>
      <c r="S142" s="16"/>
    </row>
    <row r="143" spans="1:19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P143" s="16"/>
      <c r="Q143" s="16"/>
      <c r="R143" s="16"/>
      <c r="S143" s="16"/>
    </row>
    <row r="144" spans="1:19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P144" s="16"/>
      <c r="Q144" s="16"/>
      <c r="R144" s="16"/>
      <c r="S144" s="16"/>
    </row>
    <row r="145" spans="1:19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P145" s="16"/>
      <c r="Q145" s="16"/>
      <c r="R145" s="16"/>
      <c r="S145" s="16"/>
    </row>
    <row r="146" spans="1:19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P146" s="16"/>
      <c r="Q146" s="16"/>
      <c r="R146" s="16"/>
      <c r="S146" s="16"/>
    </row>
    <row r="147" spans="1:19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P147" s="16"/>
      <c r="Q147" s="16"/>
      <c r="R147" s="16"/>
      <c r="S147" s="16"/>
    </row>
    <row r="148" spans="1:19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16"/>
      <c r="Q148" s="16"/>
      <c r="R148" s="16"/>
      <c r="S148" s="16"/>
    </row>
    <row r="149" spans="1:19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P149" s="16"/>
      <c r="Q149" s="16"/>
      <c r="R149" s="16"/>
      <c r="S149" s="16"/>
    </row>
    <row r="150" spans="1:19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16"/>
      <c r="Q150" s="16"/>
      <c r="R150" s="16"/>
      <c r="S150" s="16"/>
    </row>
    <row r="151" spans="1:19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P151" s="16"/>
      <c r="Q151" s="16"/>
      <c r="R151" s="16"/>
      <c r="S151" s="16"/>
    </row>
    <row r="152" spans="1:19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P152" s="16"/>
      <c r="Q152" s="16"/>
      <c r="R152" s="16"/>
      <c r="S152" s="16"/>
    </row>
    <row r="153" spans="1:19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P153" s="16"/>
      <c r="Q153" s="16"/>
      <c r="R153" s="16"/>
      <c r="S153" s="16"/>
    </row>
    <row r="154" spans="1:19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P154" s="16"/>
      <c r="Q154" s="16"/>
      <c r="R154" s="16"/>
      <c r="S154" s="16"/>
    </row>
    <row r="155" spans="1:19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P155" s="16"/>
      <c r="Q155" s="16"/>
      <c r="R155" s="16"/>
      <c r="S155" s="16"/>
    </row>
    <row r="156" spans="1:19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P156" s="16"/>
      <c r="Q156" s="16"/>
      <c r="R156" s="16"/>
      <c r="S156" s="16"/>
    </row>
    <row r="157" spans="1:19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P157" s="16"/>
      <c r="Q157" s="16"/>
      <c r="R157" s="16"/>
      <c r="S157" s="16"/>
    </row>
    <row r="158" spans="1:19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P158" s="16"/>
      <c r="Q158" s="16"/>
      <c r="R158" s="16"/>
      <c r="S158" s="16"/>
    </row>
    <row r="159" spans="1:19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P159" s="16"/>
      <c r="Q159" s="16"/>
      <c r="R159" s="16"/>
      <c r="S159" s="16"/>
    </row>
    <row r="160" spans="1:19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P160" s="16"/>
      <c r="Q160" s="16"/>
      <c r="R160" s="16"/>
      <c r="S160" s="16"/>
    </row>
    <row r="161" spans="1:19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P161" s="16"/>
      <c r="Q161" s="16"/>
      <c r="R161" s="16"/>
      <c r="S161" s="16"/>
    </row>
    <row r="162" spans="1:19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16"/>
      <c r="Q162" s="16"/>
      <c r="R162" s="16"/>
      <c r="S162" s="16"/>
    </row>
    <row r="163" spans="1:19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P163" s="16"/>
      <c r="Q163" s="16"/>
      <c r="R163" s="16"/>
      <c r="S163" s="16"/>
    </row>
    <row r="164" spans="1:19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16"/>
      <c r="Q164" s="16"/>
      <c r="R164" s="16"/>
      <c r="S164" s="16"/>
    </row>
    <row r="165" spans="1:19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P165" s="16"/>
      <c r="Q165" s="16"/>
      <c r="R165" s="16"/>
      <c r="S165" s="16"/>
    </row>
    <row r="166" spans="1:19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P166" s="16"/>
      <c r="Q166" s="16"/>
      <c r="R166" s="16"/>
      <c r="S166" s="16"/>
    </row>
    <row r="167" spans="1:19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P167" s="16"/>
      <c r="Q167" s="16"/>
      <c r="R167" s="16"/>
      <c r="S167" s="16"/>
    </row>
    <row r="168" spans="1:19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P168" s="16"/>
      <c r="Q168" s="16"/>
      <c r="R168" s="16"/>
      <c r="S168" s="16"/>
    </row>
    <row r="169" spans="1:19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P169" s="16"/>
      <c r="Q169" s="16"/>
      <c r="R169" s="16"/>
      <c r="S169" s="16"/>
    </row>
    <row r="170" spans="1:19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P170" s="16"/>
      <c r="Q170" s="16"/>
      <c r="R170" s="16"/>
      <c r="S170" s="16"/>
    </row>
    <row r="171" spans="1:19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P171" s="16"/>
      <c r="Q171" s="16"/>
      <c r="R171" s="16"/>
      <c r="S171" s="16"/>
    </row>
    <row r="172" spans="1:19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P172" s="16"/>
      <c r="Q172" s="16"/>
      <c r="R172" s="16"/>
      <c r="S172" s="16"/>
    </row>
    <row r="173" spans="1:19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P173" s="16"/>
      <c r="Q173" s="16"/>
      <c r="R173" s="16"/>
      <c r="S173" s="16"/>
    </row>
    <row r="174" spans="1:19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P174" s="16"/>
      <c r="Q174" s="16"/>
      <c r="R174" s="16"/>
      <c r="S174" s="16"/>
    </row>
    <row r="175" spans="1:19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P175" s="16"/>
      <c r="Q175" s="16"/>
      <c r="R175" s="16"/>
      <c r="S175" s="16"/>
    </row>
    <row r="176" spans="1:19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16"/>
      <c r="Q176" s="16"/>
      <c r="R176" s="16"/>
      <c r="S176" s="16"/>
    </row>
    <row r="177" spans="1:19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P177" s="16"/>
      <c r="Q177" s="16"/>
      <c r="R177" s="16"/>
      <c r="S177" s="16"/>
    </row>
    <row r="178" spans="1:19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P178" s="16"/>
      <c r="Q178" s="16"/>
      <c r="R178" s="16"/>
      <c r="S178" s="16"/>
    </row>
    <row r="179" spans="1:19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P179" s="16"/>
      <c r="Q179" s="16"/>
      <c r="R179" s="16"/>
      <c r="S179" s="16"/>
    </row>
    <row r="180" spans="1:19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P180" s="16"/>
      <c r="Q180" s="16"/>
      <c r="R180" s="16"/>
      <c r="S180" s="16"/>
    </row>
    <row r="181" spans="1:19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P181" s="16"/>
      <c r="Q181" s="16"/>
      <c r="R181" s="16"/>
      <c r="S181" s="16"/>
    </row>
    <row r="182" spans="1:19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P182" s="16"/>
      <c r="Q182" s="16"/>
      <c r="R182" s="16"/>
      <c r="S182" s="16"/>
    </row>
    <row r="183" spans="1:19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P183" s="16"/>
      <c r="Q183" s="16"/>
      <c r="R183" s="16"/>
      <c r="S183" s="16"/>
    </row>
    <row r="184" spans="1:19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P184" s="16"/>
      <c r="Q184" s="16"/>
      <c r="R184" s="16"/>
      <c r="S184" s="16"/>
    </row>
    <row r="185" spans="1:19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P185" s="16"/>
      <c r="Q185" s="16"/>
      <c r="R185" s="16"/>
      <c r="S185" s="16"/>
    </row>
    <row r="186" spans="1:19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P186" s="16"/>
      <c r="Q186" s="16"/>
      <c r="R186" s="16"/>
      <c r="S186" s="16"/>
    </row>
    <row r="187" spans="1:19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16"/>
      <c r="Q187" s="16"/>
      <c r="R187" s="16"/>
      <c r="S187" s="16"/>
    </row>
    <row r="188" spans="1:19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P188" s="16"/>
      <c r="Q188" s="16"/>
      <c r="R188" s="16"/>
      <c r="S188" s="16"/>
    </row>
    <row r="189" spans="1:19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P189" s="16"/>
      <c r="Q189" s="16"/>
      <c r="R189" s="16"/>
      <c r="S189" s="16"/>
    </row>
    <row r="190" spans="1:19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16"/>
      <c r="Q190" s="16"/>
      <c r="R190" s="16"/>
      <c r="S190" s="16"/>
    </row>
    <row r="191" spans="1:19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P191" s="16"/>
      <c r="Q191" s="16"/>
      <c r="R191" s="16"/>
      <c r="S191" s="16"/>
    </row>
    <row r="192" spans="1:19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P192" s="16"/>
      <c r="Q192" s="16"/>
      <c r="R192" s="16"/>
      <c r="S192" s="16"/>
    </row>
    <row r="193" spans="1:19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P193" s="16"/>
      <c r="Q193" s="16"/>
      <c r="R193" s="16"/>
      <c r="S193" s="16"/>
    </row>
    <row r="194" spans="1:19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P194" s="16"/>
      <c r="Q194" s="16"/>
      <c r="R194" s="16"/>
      <c r="S194" s="16"/>
    </row>
    <row r="195" spans="1:19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16"/>
      <c r="Q195" s="16"/>
      <c r="R195" s="16"/>
      <c r="S195" s="16"/>
    </row>
    <row r="196" spans="1:19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P196" s="16"/>
      <c r="Q196" s="16"/>
      <c r="R196" s="16"/>
      <c r="S196" s="16"/>
    </row>
    <row r="197" spans="1:19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P197" s="16"/>
      <c r="Q197" s="16"/>
      <c r="R197" s="16"/>
      <c r="S197" s="16"/>
    </row>
    <row r="198" spans="1:19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P198" s="16"/>
      <c r="Q198" s="16"/>
      <c r="R198" s="16"/>
      <c r="S198" s="16"/>
    </row>
    <row r="199" spans="1:19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P199" s="16"/>
      <c r="Q199" s="16"/>
      <c r="R199" s="16"/>
      <c r="S199" s="16"/>
    </row>
    <row r="200" spans="1:19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P200" s="16"/>
      <c r="Q200" s="16"/>
      <c r="R200" s="16"/>
      <c r="S200" s="16"/>
    </row>
    <row r="201" spans="1:19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P201" s="16"/>
      <c r="Q201" s="16"/>
      <c r="R201" s="16"/>
      <c r="S201" s="16"/>
    </row>
    <row r="202" spans="1:19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P202" s="16"/>
      <c r="Q202" s="16"/>
      <c r="R202" s="16"/>
      <c r="S202" s="16"/>
    </row>
    <row r="203" spans="1:19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P203" s="16"/>
      <c r="Q203" s="16"/>
      <c r="R203" s="16"/>
      <c r="S203" s="16"/>
    </row>
    <row r="204" spans="1:19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16"/>
      <c r="Q204" s="16"/>
      <c r="R204" s="16"/>
      <c r="S204" s="16"/>
    </row>
    <row r="205" spans="1:19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P205" s="16"/>
      <c r="Q205" s="16"/>
      <c r="R205" s="16"/>
      <c r="S205" s="16"/>
    </row>
    <row r="206" spans="1:19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P206" s="16"/>
      <c r="Q206" s="16"/>
      <c r="R206" s="16"/>
      <c r="S206" s="16"/>
    </row>
    <row r="207" spans="1:19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P207" s="16"/>
      <c r="Q207" s="16"/>
      <c r="R207" s="16"/>
      <c r="S207" s="16"/>
    </row>
    <row r="208" spans="1:19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P208" s="16"/>
      <c r="Q208" s="16"/>
      <c r="R208" s="16"/>
      <c r="S208" s="16"/>
    </row>
    <row r="209" spans="1:19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16"/>
      <c r="Q209" s="16"/>
      <c r="R209" s="16"/>
      <c r="S209" s="16"/>
    </row>
    <row r="210" spans="1:19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P210" s="16"/>
      <c r="Q210" s="16"/>
      <c r="R210" s="16"/>
      <c r="S210" s="16"/>
    </row>
    <row r="211" spans="1:19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P211" s="16"/>
      <c r="Q211" s="16"/>
      <c r="R211" s="16"/>
      <c r="S211" s="16"/>
    </row>
    <row r="212" spans="1:19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P212" s="16"/>
      <c r="Q212" s="16"/>
      <c r="R212" s="16"/>
      <c r="S212" s="16"/>
    </row>
    <row r="213" spans="1:19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P213" s="16"/>
      <c r="Q213" s="16"/>
      <c r="R213" s="16"/>
      <c r="S213" s="16"/>
    </row>
    <row r="214" spans="1:19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P214" s="16"/>
      <c r="Q214" s="16"/>
      <c r="R214" s="16"/>
      <c r="S214" s="16"/>
    </row>
    <row r="215" spans="1:19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P215" s="16"/>
      <c r="Q215" s="16"/>
      <c r="R215" s="16"/>
      <c r="S215" s="16"/>
    </row>
    <row r="216" spans="1:19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P216" s="16"/>
      <c r="Q216" s="16"/>
      <c r="R216" s="16"/>
      <c r="S216" s="16"/>
    </row>
    <row r="217" spans="1:19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P217" s="16"/>
      <c r="Q217" s="16"/>
      <c r="R217" s="16"/>
      <c r="S217" s="16"/>
    </row>
    <row r="218" spans="1:19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P218" s="16"/>
      <c r="Q218" s="16"/>
      <c r="R218" s="16"/>
      <c r="S218" s="16"/>
    </row>
    <row r="219" spans="1:19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P219" s="16"/>
      <c r="Q219" s="16"/>
      <c r="R219" s="16"/>
      <c r="S219" s="16"/>
    </row>
    <row r="220" spans="1:19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P220" s="16"/>
      <c r="Q220" s="16"/>
      <c r="R220" s="16"/>
      <c r="S220" s="16"/>
    </row>
    <row r="221" spans="1:19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P221" s="16"/>
      <c r="Q221" s="16"/>
      <c r="R221" s="16"/>
      <c r="S221" s="16"/>
    </row>
    <row r="222" spans="1:19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P222" s="16"/>
      <c r="Q222" s="16"/>
      <c r="R222" s="16"/>
      <c r="S222" s="16"/>
    </row>
    <row r="223" spans="1:19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16"/>
      <c r="Q223" s="16"/>
      <c r="R223" s="16"/>
      <c r="S223" s="16"/>
    </row>
    <row r="224" spans="1:19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P224" s="16"/>
      <c r="Q224" s="16"/>
      <c r="R224" s="16"/>
      <c r="S224" s="16"/>
    </row>
    <row r="225" spans="1:19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P225" s="16"/>
      <c r="Q225" s="16"/>
      <c r="R225" s="16"/>
      <c r="S225" s="16"/>
    </row>
    <row r="226" spans="1:19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P226" s="16"/>
      <c r="Q226" s="16"/>
      <c r="R226" s="16"/>
      <c r="S226" s="16"/>
    </row>
    <row r="227" spans="1:19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P227" s="16"/>
      <c r="Q227" s="16"/>
      <c r="R227" s="16"/>
      <c r="S227" s="16"/>
    </row>
    <row r="228" spans="1:19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P228" s="16"/>
      <c r="Q228" s="16"/>
      <c r="R228" s="16"/>
      <c r="S228" s="16"/>
    </row>
    <row r="229" spans="1:19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P229" s="16"/>
      <c r="Q229" s="16"/>
      <c r="R229" s="16"/>
      <c r="S229" s="16"/>
    </row>
    <row r="230" spans="1:19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P230" s="16"/>
      <c r="Q230" s="16"/>
      <c r="R230" s="16"/>
      <c r="S230" s="16"/>
    </row>
    <row r="231" spans="1:19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P231" s="16"/>
      <c r="Q231" s="16"/>
      <c r="R231" s="16"/>
      <c r="S231" s="16"/>
    </row>
    <row r="232" spans="1:19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P232" s="16"/>
      <c r="Q232" s="16"/>
      <c r="R232" s="16"/>
      <c r="S232" s="16"/>
    </row>
    <row r="233" spans="1:19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P233" s="16"/>
      <c r="Q233" s="16"/>
      <c r="R233" s="16"/>
      <c r="S233" s="16"/>
    </row>
    <row r="234" spans="1:19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P234" s="16"/>
      <c r="Q234" s="16"/>
      <c r="R234" s="16"/>
      <c r="S234" s="16"/>
    </row>
    <row r="235" spans="1:19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P235" s="16"/>
      <c r="Q235" s="16"/>
      <c r="R235" s="16"/>
      <c r="S235" s="16"/>
    </row>
    <row r="236" spans="1:19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P236" s="16"/>
      <c r="Q236" s="16"/>
      <c r="R236" s="16"/>
      <c r="S236" s="16"/>
    </row>
    <row r="237" spans="1:19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16"/>
      <c r="Q237" s="16"/>
      <c r="R237" s="16"/>
      <c r="S237" s="16"/>
    </row>
    <row r="238" spans="1:19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P238" s="16"/>
      <c r="Q238" s="16"/>
      <c r="R238" s="16"/>
      <c r="S238" s="16"/>
    </row>
    <row r="239" spans="1:19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P239" s="16"/>
      <c r="Q239" s="16"/>
      <c r="R239" s="16"/>
      <c r="S239" s="16"/>
    </row>
    <row r="240" spans="1:19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P240" s="16"/>
      <c r="Q240" s="16"/>
      <c r="R240" s="16"/>
      <c r="S240" s="16"/>
    </row>
    <row r="241" spans="1:19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P241" s="16"/>
      <c r="Q241" s="16"/>
      <c r="R241" s="16"/>
      <c r="S241" s="16"/>
    </row>
    <row r="242" spans="1:19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P242" s="16"/>
      <c r="Q242" s="16"/>
      <c r="R242" s="16"/>
      <c r="S242" s="16"/>
    </row>
    <row r="243" spans="1:19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P243" s="16"/>
      <c r="Q243" s="16"/>
      <c r="R243" s="16"/>
      <c r="S243" s="16"/>
    </row>
    <row r="244" spans="1:19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P244" s="16"/>
      <c r="Q244" s="16"/>
      <c r="R244" s="16"/>
      <c r="S244" s="16"/>
    </row>
    <row r="245" spans="1:19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P245" s="16"/>
      <c r="Q245" s="16"/>
      <c r="R245" s="16"/>
      <c r="S245" s="16"/>
    </row>
    <row r="246" spans="1:19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P246" s="16"/>
      <c r="Q246" s="16"/>
      <c r="R246" s="16"/>
      <c r="S246" s="16"/>
    </row>
    <row r="247" spans="1:19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P247" s="16"/>
      <c r="Q247" s="16"/>
      <c r="R247" s="16"/>
      <c r="S247" s="16"/>
    </row>
    <row r="248" spans="1:19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P248" s="16"/>
      <c r="Q248" s="16"/>
      <c r="R248" s="16"/>
      <c r="S248" s="16"/>
    </row>
    <row r="249" spans="1:19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P249" s="16"/>
      <c r="Q249" s="16"/>
      <c r="R249" s="16"/>
      <c r="S249" s="16"/>
    </row>
    <row r="250" spans="1:19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P250" s="16"/>
      <c r="Q250" s="16"/>
      <c r="R250" s="16"/>
      <c r="S250" s="16"/>
    </row>
    <row r="251" spans="1:19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16"/>
      <c r="Q251" s="16"/>
      <c r="R251" s="16"/>
      <c r="S251" s="16"/>
    </row>
    <row r="252" spans="1:19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P252" s="16"/>
      <c r="Q252" s="16"/>
      <c r="R252" s="16"/>
      <c r="S252" s="16"/>
    </row>
    <row r="253" spans="1:19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P253" s="16"/>
      <c r="Q253" s="16"/>
      <c r="R253" s="16"/>
      <c r="S253" s="16"/>
    </row>
    <row r="254" spans="1:19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P254" s="16"/>
      <c r="Q254" s="16"/>
      <c r="R254" s="16"/>
      <c r="S254" s="16"/>
    </row>
    <row r="255" spans="1:19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P255" s="16"/>
      <c r="Q255" s="16"/>
      <c r="R255" s="16"/>
      <c r="S255" s="16"/>
    </row>
    <row r="256" spans="1:19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P256" s="16"/>
      <c r="Q256" s="16"/>
      <c r="R256" s="16"/>
      <c r="S256" s="16"/>
    </row>
    <row r="257" spans="1:19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P257" s="16"/>
      <c r="Q257" s="16"/>
      <c r="R257" s="16"/>
      <c r="S257" s="16"/>
    </row>
    <row r="258" spans="1:19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P258" s="16"/>
      <c r="Q258" s="16"/>
      <c r="R258" s="16"/>
      <c r="S258" s="16"/>
    </row>
    <row r="259" spans="1:19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P259" s="16"/>
      <c r="Q259" s="16"/>
      <c r="R259" s="16"/>
      <c r="S259" s="16"/>
    </row>
    <row r="260" spans="1:19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P260" s="16"/>
      <c r="Q260" s="16"/>
      <c r="R260" s="16"/>
      <c r="S260" s="16"/>
    </row>
    <row r="261" spans="1:19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P261" s="16"/>
      <c r="Q261" s="16"/>
      <c r="R261" s="16"/>
      <c r="S261" s="16"/>
    </row>
    <row r="262" spans="1:19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1:19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1:19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1:19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1:19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1:19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1:19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1:19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1:19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1:19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1:19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2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1:12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2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1:12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1:12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1:12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1:12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2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1:12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1:12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1:12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1:12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1:12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1:12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1:12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1:12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1:12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1:12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1:12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1:12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1:12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2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1:12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2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1:12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1:12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1:12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1:12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1:12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1:12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1:12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1:12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1:12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1:12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1:12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1:12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1:12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1:12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1:12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1:12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1:12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2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1:12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2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1:12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1:12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1:12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1:12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1:12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1:12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1:12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1:12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1:12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1:12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1:12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1:12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1:12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1:12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1:12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1:12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1:12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1:12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1:12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2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1:12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2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1:12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1:12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1:12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1:12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1:12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1:12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1:12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1:12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1:12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1:12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1:12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1:12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1:12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1:12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1:12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1:12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1:12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1:12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1:12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1:12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2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1:12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2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1:12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1:12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1:12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1:12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1:12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1:12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1:12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1:12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1:12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1:12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1:12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1:12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1:12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1:12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1:12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1:12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1:12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1:12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1:12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1:12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1:12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1:12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1:12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1:12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1:12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1:12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1:12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1:12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1:12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1:12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1:12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1:12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1:12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1:12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1:12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1:12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1:12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1:12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1:12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1:12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1:12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1:12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1:12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1:12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1:12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1:12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1:12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1:12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1:12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1:12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1:12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1:12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1:12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1:12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1:12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1:12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1:12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1:12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1:12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1:12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1:12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1:12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1:12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</sheetData>
  <mergeCells count="14">
    <mergeCell ref="P1:Q1"/>
    <mergeCell ref="R1:S1"/>
    <mergeCell ref="A2:A3"/>
    <mergeCell ref="I2:I3"/>
    <mergeCell ref="A4:A5"/>
    <mergeCell ref="I4:I5"/>
    <mergeCell ref="A12:A13"/>
    <mergeCell ref="I12:I13"/>
    <mergeCell ref="A6:A7"/>
    <mergeCell ref="I6:I7"/>
    <mergeCell ref="A8:A9"/>
    <mergeCell ref="I8:I9"/>
    <mergeCell ref="A10:A11"/>
    <mergeCell ref="I10:I1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freq_each</vt:lpstr>
      <vt:lpstr>pic_freq_each</vt:lpstr>
      <vt:lpstr>freq_each-cds</vt:lpstr>
      <vt:lpstr>freq_each-utr</vt:lpstr>
      <vt:lpstr>freq_each-syn</vt:lpstr>
      <vt:lpstr>freq_each-nsy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2018-03-21T01:37:41Z</dcterms:created>
  <dcterms:modified xsi:type="dcterms:W3CDTF">2018-09-27T02:32:18Z</dcterms:modified>
</cp:coreProperties>
</file>